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28920" yWindow="-120" windowWidth="29040" windowHeight="15720" tabRatio="879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단위장비1" sheetId="5" r:id="rId5"/>
    <sheet name="단위장비2" sheetId="6" r:id="rId6"/>
    <sheet name="단위장비3" sheetId="7" r:id="rId7"/>
    <sheet name="단위장비4" sheetId="8" r:id="rId8"/>
    <sheet name="단위장비5" sheetId="9" r:id="rId9"/>
    <sheet name="단위장비6" sheetId="10" r:id="rId10"/>
    <sheet name="단위장비7" sheetId="11" state="hidden" r:id="rId11"/>
    <sheet name="단위장비8" sheetId="12" state="hidden" r:id="rId12"/>
    <sheet name="단위장비9" sheetId="13" state="hidden" r:id="rId13"/>
    <sheet name="단위장비10" sheetId="14" state="hidden" r:id="rId14"/>
    <sheet name="단위장비11" sheetId="16" state="hidden" r:id="rId15"/>
    <sheet name="단위장비12" sheetId="17" state="hidden" r:id="rId16"/>
    <sheet name="단위장비13" sheetId="18" state="hidden" r:id="rId17"/>
    <sheet name="단위장비14" sheetId="19" state="hidden" r:id="rId18"/>
    <sheet name="단위장비15" sheetId="20" state="hidden" r:id="rId19"/>
    <sheet name="단위장비16" sheetId="21" state="hidden" r:id="rId20"/>
    <sheet name="단위장비17" sheetId="22" state="hidden" r:id="rId21"/>
    <sheet name="단위장비18" sheetId="23" state="hidden" r:id="rId22"/>
    <sheet name="단위장비19" sheetId="24" state="hidden" r:id="rId23"/>
    <sheet name="단위장비20" sheetId="25" state="hidden" r:id="rId24"/>
    <sheet name="단위장비21" sheetId="26" state="hidden" r:id="rId25"/>
    <sheet name="단위장비22" sheetId="27" state="hidden" r:id="rId26"/>
    <sheet name="단위장비23" sheetId="28" state="hidden" r:id="rId27"/>
    <sheet name="단위장비24" sheetId="29" state="hidden" r:id="rId28"/>
    <sheet name="단위장비25" sheetId="30" state="hidden" r:id="rId29"/>
    <sheet name="단위장비26" sheetId="31" state="hidden" r:id="rId30"/>
    <sheet name="단위장비27" sheetId="32" state="hidden" r:id="rId31"/>
    <sheet name="단위장비28" sheetId="33" state="hidden" r:id="rId32"/>
    <sheet name="단위장비29" sheetId="34" state="hidden" r:id="rId33"/>
    <sheet name="단위장비30" sheetId="35" state="hidden" r:id="rId34"/>
    <sheet name="단위장비31" sheetId="36" state="hidden" r:id="rId35"/>
    <sheet name="단위장비32" sheetId="37" state="hidden" r:id="rId36"/>
    <sheet name="단위장비33" sheetId="38" state="hidden" r:id="rId37"/>
    <sheet name="단위장비34" sheetId="39" state="hidden" r:id="rId38"/>
    <sheet name="단위장비35" sheetId="40" state="hidden" r:id="rId39"/>
    <sheet name="단위장비36" sheetId="41" state="hidden" r:id="rId40"/>
    <sheet name="단위장비37" sheetId="42" state="hidden" r:id="rId41"/>
    <sheet name="단위장비38" sheetId="43" state="hidden" r:id="rId42"/>
    <sheet name="단위장비39" sheetId="44" state="hidden" r:id="rId43"/>
    <sheet name="단위장비40" sheetId="45" state="hidden" r:id="rId44"/>
    <sheet name="단위장비41" sheetId="46" state="hidden" r:id="rId45"/>
    <sheet name="단위장비42" sheetId="47" state="hidden" r:id="rId46"/>
    <sheet name="단위장비43" sheetId="48" state="hidden" r:id="rId47"/>
    <sheet name="단위장비44" sheetId="49" state="hidden" r:id="rId48"/>
    <sheet name="단위장비45" sheetId="50" state="hidden" r:id="rId49"/>
    <sheet name="단위장비46" sheetId="51" state="hidden" r:id="rId50"/>
    <sheet name="단위장비47" sheetId="52" state="hidden" r:id="rId51"/>
    <sheet name="단위장비48" sheetId="53" state="hidden" r:id="rId52"/>
    <sheet name="단위장비49" sheetId="54" state="hidden" r:id="rId53"/>
    <sheet name="단위장비50" sheetId="55" state="hidden" r:id="rId54"/>
    <sheet name="첨부(견적조건차이내역)" sheetId="15" state="hidden" r:id="rId55"/>
  </sheets>
  <definedNames>
    <definedName name="_xlnm._FilterDatabase" localSheetId="4" hidden="1">단위장비1!$A$2:$I$81</definedName>
    <definedName name="_xlnm._FilterDatabase" localSheetId="16" hidden="1">단위장비13!$A$2:$I$81</definedName>
    <definedName name="_xlnm._FilterDatabase" localSheetId="17" hidden="1">단위장비14!$A$2:$I$81</definedName>
    <definedName name="_xlnm._FilterDatabase" localSheetId="18" hidden="1">단위장비15!$J$2:$J$81</definedName>
    <definedName name="_xlnm._FilterDatabase" localSheetId="19" hidden="1">단위장비16!$J$2:$J$81</definedName>
    <definedName name="_xlnm._FilterDatabase" localSheetId="20" hidden="1">단위장비17!$J$2:$J$81</definedName>
    <definedName name="_xlnm._FilterDatabase" localSheetId="21" hidden="1">단위장비18!$J$2:$J$81</definedName>
    <definedName name="_xlnm._FilterDatabase" localSheetId="22" hidden="1">단위장비19!$J$2:$J$81</definedName>
    <definedName name="_xlnm._FilterDatabase" localSheetId="5" hidden="1">단위장비2!$A$2:$I$81</definedName>
    <definedName name="_xlnm._FilterDatabase" localSheetId="23" hidden="1">단위장비20!$J$2:$J$81</definedName>
    <definedName name="_xlnm._FilterDatabase" localSheetId="28" hidden="1">단위장비25!$A$2:$I$81</definedName>
    <definedName name="_xlnm._FilterDatabase" localSheetId="29" hidden="1">단위장비26!$A$2:$I$81</definedName>
    <definedName name="_xlnm._FilterDatabase" localSheetId="30" hidden="1">단위장비27!$J$2:$J$81</definedName>
    <definedName name="_xlnm._FilterDatabase" localSheetId="31" hidden="1">단위장비28!$J$2:$J$81</definedName>
    <definedName name="_xlnm._FilterDatabase" localSheetId="32" hidden="1">단위장비29!$J$2:$J$81</definedName>
    <definedName name="_xlnm._FilterDatabase" localSheetId="6" hidden="1">단위장비3!$J$2:$J$81</definedName>
    <definedName name="_xlnm._FilterDatabase" localSheetId="33" hidden="1">단위장비30!$J$2:$J$81</definedName>
    <definedName name="_xlnm._FilterDatabase" localSheetId="34" hidden="1">단위장비31!$J$2:$J$81</definedName>
    <definedName name="_xlnm._FilterDatabase" localSheetId="35" hidden="1">단위장비32!$J$2:$J$81</definedName>
    <definedName name="_xlnm._FilterDatabase" localSheetId="40" hidden="1">단위장비37!$A$2:$I$81</definedName>
    <definedName name="_xlnm._FilterDatabase" localSheetId="41" hidden="1">단위장비38!$A$2:$I$81</definedName>
    <definedName name="_xlnm._FilterDatabase" localSheetId="42" hidden="1">단위장비39!$J$2:$J$81</definedName>
    <definedName name="_xlnm._FilterDatabase" localSheetId="7" hidden="1">단위장비4!$J$2:$J$81</definedName>
    <definedName name="_xlnm._FilterDatabase" localSheetId="43" hidden="1">단위장비40!$J$2:$J$81</definedName>
    <definedName name="_xlnm._FilterDatabase" localSheetId="44" hidden="1">단위장비41!$J$2:$J$81</definedName>
    <definedName name="_xlnm._FilterDatabase" localSheetId="45" hidden="1">단위장비42!$J$2:$J$81</definedName>
    <definedName name="_xlnm._FilterDatabase" localSheetId="46" hidden="1">단위장비43!$J$2:$J$81</definedName>
    <definedName name="_xlnm._FilterDatabase" localSheetId="47" hidden="1">단위장비44!$J$2:$J$81</definedName>
    <definedName name="_xlnm._FilterDatabase" localSheetId="8" hidden="1">단위장비5!$J$2:$J$81</definedName>
    <definedName name="_xlnm._FilterDatabase" localSheetId="9" hidden="1">단위장비6!$J$2:$J$81</definedName>
    <definedName name="_xlnm._FilterDatabase" localSheetId="10" hidden="1">단위장비7!$J$2:$J$81</definedName>
    <definedName name="_xlnm._FilterDatabase" localSheetId="11" hidden="1">단위장비8!$J$2:$J$81</definedName>
    <definedName name="_xlnm._FilterDatabase" localSheetId="3" hidden="1">전기!$A$2:$I$69</definedName>
    <definedName name="_xlnm.Print_Area" localSheetId="0">갑지!$B:$I</definedName>
    <definedName name="_xlnm.Print_Area" localSheetId="2">'단위공사별(집계)'!$A$1:$O$60</definedName>
    <definedName name="_xlnm.Print_Area" localSheetId="1">'원가항목별(집계)'!$A$1:$J$44</definedName>
    <definedName name="_xlnm.Print_Area" localSheetId="3">전기!$A:$I</definedName>
    <definedName name="_xlnm.Print_Area" localSheetId="54">'첨부(견적조건차이내역)'!$A$1:$D$36</definedName>
    <definedName name="_xlnm.Print_Titles" localSheetId="3">전기!$1:$2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2" l="1"/>
  <c r="H55" i="9" l="1"/>
  <c r="H54" i="9"/>
  <c r="H15" i="4"/>
  <c r="H41" i="4" l="1"/>
  <c r="H42" i="4"/>
  <c r="H43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6" i="4"/>
  <c r="H35" i="9"/>
  <c r="H22" i="8"/>
  <c r="H65" i="50" l="1"/>
  <c r="H20" i="26"/>
  <c r="H21" i="26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5" i="7"/>
  <c r="H24" i="7"/>
  <c r="H23" i="7"/>
  <c r="H22" i="7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76" i="5"/>
  <c r="H75" i="5"/>
  <c r="H74" i="5"/>
  <c r="H73" i="5"/>
  <c r="H72" i="5"/>
  <c r="H71" i="5"/>
  <c r="H70" i="5"/>
  <c r="H69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6" i="5"/>
  <c r="H45" i="5"/>
  <c r="H44" i="5"/>
  <c r="H43" i="5"/>
  <c r="H42" i="5"/>
  <c r="H41" i="5"/>
  <c r="H25" i="5"/>
  <c r="H24" i="5"/>
  <c r="H23" i="5"/>
  <c r="H22" i="5"/>
  <c r="H21" i="5"/>
  <c r="H20" i="5"/>
  <c r="H19" i="5"/>
  <c r="H18" i="5"/>
  <c r="H17" i="5"/>
  <c r="H16" i="5"/>
  <c r="H14" i="5"/>
  <c r="H13" i="5"/>
  <c r="H12" i="5"/>
  <c r="H11" i="5"/>
  <c r="H10" i="5"/>
  <c r="H8" i="5"/>
  <c r="H7" i="5"/>
  <c r="H6" i="5"/>
  <c r="H5" i="5"/>
  <c r="H4" i="5"/>
  <c r="H3" i="5"/>
  <c r="H15" i="5" l="1"/>
  <c r="H9" i="5"/>
  <c r="H67" i="5"/>
  <c r="H47" i="5"/>
  <c r="H77" i="5"/>
  <c r="H68" i="5" l="1"/>
  <c r="H79" i="5" l="1"/>
  <c r="H80" i="5"/>
  <c r="H43" i="55"/>
  <c r="H42" i="55"/>
  <c r="H41" i="55"/>
  <c r="H40" i="55"/>
  <c r="H39" i="55"/>
  <c r="H38" i="55"/>
  <c r="H37" i="55"/>
  <c r="H44" i="55"/>
  <c r="H45" i="4" l="1"/>
  <c r="H44" i="4"/>
  <c r="H48" i="4"/>
  <c r="H47" i="4"/>
  <c r="H46" i="4"/>
  <c r="H70" i="46" l="1"/>
  <c r="H71" i="46"/>
  <c r="H72" i="46"/>
  <c r="H73" i="46"/>
  <c r="H74" i="46"/>
  <c r="H75" i="46"/>
  <c r="H69" i="46"/>
  <c r="H54" i="37"/>
  <c r="H22" i="35"/>
  <c r="H21" i="35"/>
  <c r="H20" i="35"/>
  <c r="H19" i="35"/>
  <c r="H18" i="35"/>
  <c r="H17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3" i="19"/>
  <c r="H21" i="14"/>
  <c r="H20" i="11"/>
  <c r="H34" i="8" l="1"/>
  <c r="H33" i="8"/>
  <c r="H32" i="8"/>
  <c r="H31" i="8"/>
  <c r="H30" i="8"/>
  <c r="H29" i="8"/>
  <c r="H28" i="8"/>
  <c r="H27" i="8"/>
  <c r="H26" i="8"/>
  <c r="H25" i="8"/>
  <c r="H24" i="8"/>
  <c r="H23" i="8"/>
  <c r="H3" i="6" l="1"/>
  <c r="H4" i="6"/>
  <c r="H5" i="6"/>
  <c r="H6" i="6"/>
  <c r="H7" i="6"/>
  <c r="H8" i="6"/>
  <c r="H10" i="6"/>
  <c r="H11" i="6"/>
  <c r="H12" i="6"/>
  <c r="H13" i="6"/>
  <c r="H14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76" i="50"/>
  <c r="H75" i="50"/>
  <c r="H74" i="50"/>
  <c r="H73" i="50"/>
  <c r="H72" i="50"/>
  <c r="H71" i="50"/>
  <c r="H70" i="50"/>
  <c r="H69" i="50"/>
  <c r="H66" i="50"/>
  <c r="H64" i="50"/>
  <c r="H63" i="50"/>
  <c r="H62" i="50"/>
  <c r="H61" i="50"/>
  <c r="H60" i="50"/>
  <c r="H59" i="50"/>
  <c r="H58" i="50"/>
  <c r="H57" i="50"/>
  <c r="H56" i="50"/>
  <c r="H55" i="50"/>
  <c r="H54" i="50"/>
  <c r="H53" i="50"/>
  <c r="H52" i="50"/>
  <c r="H51" i="50"/>
  <c r="H50" i="50"/>
  <c r="H49" i="50"/>
  <c r="H48" i="50"/>
  <c r="H46" i="50"/>
  <c r="H45" i="50"/>
  <c r="H44" i="50"/>
  <c r="H43" i="50"/>
  <c r="H42" i="50"/>
  <c r="H41" i="50"/>
  <c r="H40" i="50"/>
  <c r="H39" i="50"/>
  <c r="H38" i="50"/>
  <c r="H37" i="50"/>
  <c r="H36" i="50"/>
  <c r="H35" i="50"/>
  <c r="H34" i="50"/>
  <c r="H33" i="50"/>
  <c r="H32" i="50"/>
  <c r="H31" i="50"/>
  <c r="H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4" i="50"/>
  <c r="H13" i="50"/>
  <c r="H12" i="50"/>
  <c r="H11" i="50"/>
  <c r="H10" i="50"/>
  <c r="H8" i="50"/>
  <c r="H7" i="50"/>
  <c r="H6" i="50"/>
  <c r="H5" i="50"/>
  <c r="H4" i="50"/>
  <c r="H3" i="50"/>
  <c r="H76" i="49"/>
  <c r="H75" i="49"/>
  <c r="H74" i="49"/>
  <c r="H73" i="49"/>
  <c r="H72" i="49"/>
  <c r="H71" i="49"/>
  <c r="H70" i="49"/>
  <c r="H69" i="49"/>
  <c r="H66" i="49"/>
  <c r="H65" i="49"/>
  <c r="H64" i="49"/>
  <c r="H63" i="49"/>
  <c r="H62" i="49"/>
  <c r="H61" i="49"/>
  <c r="H60" i="49"/>
  <c r="H59" i="49"/>
  <c r="H58" i="49"/>
  <c r="H57" i="49"/>
  <c r="H56" i="49"/>
  <c r="H55" i="49"/>
  <c r="H54" i="49"/>
  <c r="H53" i="49"/>
  <c r="H52" i="49"/>
  <c r="H51" i="49"/>
  <c r="H50" i="49"/>
  <c r="H49" i="49"/>
  <c r="H48" i="49"/>
  <c r="H46" i="49"/>
  <c r="H45" i="49"/>
  <c r="H44" i="49"/>
  <c r="H43" i="49"/>
  <c r="H42" i="49"/>
  <c r="H41" i="49"/>
  <c r="H40" i="49"/>
  <c r="H39" i="49"/>
  <c r="H38" i="49"/>
  <c r="H37" i="49"/>
  <c r="H36" i="49"/>
  <c r="H35" i="49"/>
  <c r="H34" i="49"/>
  <c r="H33" i="49"/>
  <c r="H32" i="49"/>
  <c r="H31" i="49"/>
  <c r="H30" i="49"/>
  <c r="H29" i="49"/>
  <c r="H28" i="49"/>
  <c r="H27" i="49"/>
  <c r="H26" i="49"/>
  <c r="H25" i="49"/>
  <c r="H24" i="49"/>
  <c r="H23" i="49"/>
  <c r="H22" i="49"/>
  <c r="H21" i="49"/>
  <c r="H20" i="49"/>
  <c r="H19" i="49"/>
  <c r="H18" i="49"/>
  <c r="H17" i="49"/>
  <c r="H16" i="49"/>
  <c r="H14" i="49"/>
  <c r="H13" i="49"/>
  <c r="H12" i="49"/>
  <c r="H11" i="49"/>
  <c r="H10" i="49"/>
  <c r="H8" i="49"/>
  <c r="H7" i="49"/>
  <c r="H6" i="49"/>
  <c r="H5" i="49"/>
  <c r="H4" i="49"/>
  <c r="H3" i="49"/>
  <c r="H76" i="47"/>
  <c r="H75" i="47"/>
  <c r="H74" i="47"/>
  <c r="H73" i="47"/>
  <c r="H72" i="47"/>
  <c r="H71" i="47"/>
  <c r="H70" i="47"/>
  <c r="H69" i="47"/>
  <c r="H66" i="47"/>
  <c r="H65" i="47"/>
  <c r="H64" i="47"/>
  <c r="H63" i="47"/>
  <c r="H62" i="47"/>
  <c r="H61" i="47"/>
  <c r="H60" i="47"/>
  <c r="H59" i="47"/>
  <c r="H58" i="47"/>
  <c r="H57" i="47"/>
  <c r="H56" i="47"/>
  <c r="H55" i="47"/>
  <c r="H54" i="47"/>
  <c r="H53" i="47"/>
  <c r="H52" i="47"/>
  <c r="H51" i="47"/>
  <c r="H50" i="47"/>
  <c r="H49" i="47"/>
  <c r="H48" i="47"/>
  <c r="H46" i="47"/>
  <c r="H45" i="47"/>
  <c r="H44" i="47"/>
  <c r="H43" i="47"/>
  <c r="H42" i="47"/>
  <c r="H41" i="47"/>
  <c r="H40" i="47"/>
  <c r="H39" i="47"/>
  <c r="H38" i="47"/>
  <c r="H37" i="47"/>
  <c r="H36" i="47"/>
  <c r="H35" i="47"/>
  <c r="H34" i="47"/>
  <c r="H33" i="47"/>
  <c r="H32" i="47"/>
  <c r="H31" i="47"/>
  <c r="H30" i="47"/>
  <c r="H29" i="47"/>
  <c r="H28" i="47"/>
  <c r="H27" i="47"/>
  <c r="H26" i="47"/>
  <c r="H25" i="47"/>
  <c r="H24" i="47"/>
  <c r="H23" i="47"/>
  <c r="H22" i="47"/>
  <c r="H21" i="47"/>
  <c r="H20" i="47"/>
  <c r="H19" i="47"/>
  <c r="H18" i="47"/>
  <c r="H17" i="47"/>
  <c r="H16" i="47"/>
  <c r="H14" i="47"/>
  <c r="H13" i="47"/>
  <c r="H12" i="47"/>
  <c r="H11" i="47"/>
  <c r="H10" i="47"/>
  <c r="H8" i="47"/>
  <c r="H7" i="47"/>
  <c r="H6" i="47"/>
  <c r="H5" i="47"/>
  <c r="H4" i="47"/>
  <c r="H3" i="47"/>
  <c r="H76" i="46"/>
  <c r="H66" i="46"/>
  <c r="H65" i="46"/>
  <c r="H64" i="46"/>
  <c r="H63" i="46"/>
  <c r="H62" i="46"/>
  <c r="H61" i="46"/>
  <c r="H60" i="46"/>
  <c r="H59" i="46"/>
  <c r="H58" i="46"/>
  <c r="H57" i="46"/>
  <c r="H56" i="46"/>
  <c r="H55" i="46"/>
  <c r="H54" i="46"/>
  <c r="H53" i="46"/>
  <c r="H52" i="46"/>
  <c r="H51" i="46"/>
  <c r="H50" i="46"/>
  <c r="H49" i="46"/>
  <c r="H48" i="46"/>
  <c r="H46" i="46"/>
  <c r="H45" i="46"/>
  <c r="H44" i="46"/>
  <c r="H43" i="46"/>
  <c r="H42" i="46"/>
  <c r="H41" i="46"/>
  <c r="H40" i="46"/>
  <c r="H39" i="46"/>
  <c r="H38" i="46"/>
  <c r="H37" i="46"/>
  <c r="H36" i="46"/>
  <c r="H35" i="46"/>
  <c r="H34" i="46"/>
  <c r="H33" i="46"/>
  <c r="H32" i="46"/>
  <c r="H31" i="46"/>
  <c r="H30" i="46"/>
  <c r="H29" i="46"/>
  <c r="H28" i="46"/>
  <c r="H27" i="46"/>
  <c r="H26" i="46"/>
  <c r="H25" i="46"/>
  <c r="H24" i="46"/>
  <c r="H23" i="46"/>
  <c r="H22" i="46"/>
  <c r="H21" i="46"/>
  <c r="H20" i="46"/>
  <c r="H19" i="46"/>
  <c r="H18" i="46"/>
  <c r="H17" i="46"/>
  <c r="H16" i="46"/>
  <c r="H14" i="46"/>
  <c r="H13" i="46"/>
  <c r="H12" i="46"/>
  <c r="H11" i="46"/>
  <c r="H10" i="46"/>
  <c r="H8" i="46"/>
  <c r="H7" i="46"/>
  <c r="H6" i="46"/>
  <c r="H5" i="46"/>
  <c r="H4" i="46"/>
  <c r="H3" i="46"/>
  <c r="H55" i="44"/>
  <c r="H55" i="43"/>
  <c r="H76" i="40"/>
  <c r="H75" i="40"/>
  <c r="H74" i="40"/>
  <c r="H73" i="40"/>
  <c r="H72" i="40"/>
  <c r="H71" i="40"/>
  <c r="H70" i="40"/>
  <c r="H69" i="40"/>
  <c r="H66" i="40"/>
  <c r="H65" i="40"/>
  <c r="H64" i="40"/>
  <c r="H63" i="40"/>
  <c r="H62" i="40"/>
  <c r="H61" i="40"/>
  <c r="H60" i="40"/>
  <c r="H59" i="40"/>
  <c r="H58" i="40"/>
  <c r="H57" i="40"/>
  <c r="H56" i="40"/>
  <c r="H55" i="40"/>
  <c r="H54" i="40"/>
  <c r="H53" i="40"/>
  <c r="H52" i="40"/>
  <c r="H51" i="40"/>
  <c r="H50" i="40"/>
  <c r="H49" i="40"/>
  <c r="H48" i="40"/>
  <c r="H46" i="40"/>
  <c r="H45" i="40"/>
  <c r="H44" i="40"/>
  <c r="H43" i="40"/>
  <c r="H42" i="40"/>
  <c r="H41" i="40"/>
  <c r="H40" i="40"/>
  <c r="H39" i="40"/>
  <c r="H38" i="40"/>
  <c r="H37" i="40"/>
  <c r="H36" i="40"/>
  <c r="H35" i="40"/>
  <c r="H34" i="40"/>
  <c r="H33" i="40"/>
  <c r="H32" i="40"/>
  <c r="H31" i="40"/>
  <c r="H30" i="40"/>
  <c r="H29" i="40"/>
  <c r="H28" i="40"/>
  <c r="H27" i="40"/>
  <c r="H26" i="40"/>
  <c r="H25" i="40"/>
  <c r="H24" i="40"/>
  <c r="H23" i="40"/>
  <c r="H22" i="40"/>
  <c r="H21" i="40"/>
  <c r="H20" i="40"/>
  <c r="H19" i="40"/>
  <c r="H18" i="40"/>
  <c r="H17" i="40"/>
  <c r="H16" i="40"/>
  <c r="H14" i="40"/>
  <c r="H13" i="40"/>
  <c r="H12" i="40"/>
  <c r="H11" i="40"/>
  <c r="H10" i="40"/>
  <c r="H8" i="40"/>
  <c r="H7" i="40"/>
  <c r="H6" i="40"/>
  <c r="H5" i="40"/>
  <c r="H4" i="40"/>
  <c r="H3" i="40"/>
  <c r="H76" i="39"/>
  <c r="H75" i="39"/>
  <c r="H74" i="39"/>
  <c r="H73" i="39"/>
  <c r="H72" i="39"/>
  <c r="H71" i="39"/>
  <c r="H70" i="39"/>
  <c r="H69" i="39"/>
  <c r="H66" i="39"/>
  <c r="H65" i="39"/>
  <c r="H64" i="39"/>
  <c r="H63" i="39"/>
  <c r="H62" i="39"/>
  <c r="H61" i="39"/>
  <c r="H60" i="39"/>
  <c r="H59" i="39"/>
  <c r="H58" i="39"/>
  <c r="H57" i="39"/>
  <c r="H56" i="39"/>
  <c r="H55" i="39"/>
  <c r="H54" i="39"/>
  <c r="H53" i="39"/>
  <c r="H52" i="39"/>
  <c r="H51" i="39"/>
  <c r="H50" i="39"/>
  <c r="H49" i="39"/>
  <c r="H48" i="39"/>
  <c r="H46" i="39"/>
  <c r="H45" i="39"/>
  <c r="H44" i="39"/>
  <c r="H43" i="39"/>
  <c r="H42" i="39"/>
  <c r="H41" i="39"/>
  <c r="H40" i="39"/>
  <c r="H39" i="39"/>
  <c r="H38" i="39"/>
  <c r="H37" i="39"/>
  <c r="H36" i="39"/>
  <c r="H35" i="39"/>
  <c r="H34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18" i="39"/>
  <c r="H17" i="39"/>
  <c r="H16" i="39"/>
  <c r="H14" i="39"/>
  <c r="H13" i="39"/>
  <c r="H12" i="39"/>
  <c r="H11" i="39"/>
  <c r="H10" i="39"/>
  <c r="H8" i="39"/>
  <c r="H7" i="39"/>
  <c r="H6" i="39"/>
  <c r="H5" i="39"/>
  <c r="H4" i="39"/>
  <c r="H3" i="39"/>
  <c r="H36" i="38"/>
  <c r="H35" i="38"/>
  <c r="H34" i="38"/>
  <c r="H33" i="38"/>
  <c r="H32" i="38"/>
  <c r="H31" i="38"/>
  <c r="H30" i="38"/>
  <c r="H29" i="38"/>
  <c r="H28" i="38"/>
  <c r="H27" i="38"/>
  <c r="H26" i="38"/>
  <c r="H25" i="38"/>
  <c r="H24" i="38"/>
  <c r="H23" i="38"/>
  <c r="H22" i="38"/>
  <c r="H21" i="38"/>
  <c r="H31" i="34"/>
  <c r="H30" i="34"/>
  <c r="H29" i="34"/>
  <c r="H28" i="34"/>
  <c r="H26" i="34"/>
  <c r="H25" i="34"/>
  <c r="H24" i="34"/>
  <c r="H23" i="34"/>
  <c r="H22" i="34"/>
  <c r="H21" i="34"/>
  <c r="H20" i="34"/>
  <c r="H19" i="34"/>
  <c r="H18" i="34"/>
  <c r="H17" i="34"/>
  <c r="H76" i="33"/>
  <c r="H75" i="33"/>
  <c r="H74" i="33"/>
  <c r="H73" i="33"/>
  <c r="H72" i="33"/>
  <c r="H71" i="33"/>
  <c r="H70" i="33"/>
  <c r="H69" i="33"/>
  <c r="H66" i="33"/>
  <c r="H65" i="33"/>
  <c r="H64" i="33"/>
  <c r="H63" i="33"/>
  <c r="H62" i="33"/>
  <c r="H61" i="33"/>
  <c r="H60" i="33"/>
  <c r="H59" i="33"/>
  <c r="H58" i="33"/>
  <c r="H57" i="33"/>
  <c r="H56" i="33"/>
  <c r="H55" i="33"/>
  <c r="H54" i="33"/>
  <c r="H53" i="33"/>
  <c r="H52" i="33"/>
  <c r="H51" i="33"/>
  <c r="H50" i="33"/>
  <c r="H49" i="33"/>
  <c r="H48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4" i="33"/>
  <c r="H13" i="33"/>
  <c r="H12" i="33"/>
  <c r="H11" i="33"/>
  <c r="H10" i="33"/>
  <c r="H8" i="33"/>
  <c r="H7" i="33"/>
  <c r="H6" i="33"/>
  <c r="H5" i="33"/>
  <c r="H4" i="33"/>
  <c r="H3" i="33"/>
  <c r="H30" i="32"/>
  <c r="H29" i="32"/>
  <c r="H28" i="32"/>
  <c r="H27" i="32"/>
  <c r="H26" i="32"/>
  <c r="H25" i="32"/>
  <c r="H24" i="32"/>
  <c r="H23" i="32"/>
  <c r="H22" i="32"/>
  <c r="H21" i="32"/>
  <c r="H19" i="32"/>
  <c r="H18" i="32"/>
  <c r="H17" i="32"/>
  <c r="H37" i="32"/>
  <c r="H36" i="32"/>
  <c r="H35" i="32"/>
  <c r="H34" i="32"/>
  <c r="H33" i="32"/>
  <c r="H32" i="32"/>
  <c r="H31" i="32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5" i="49" l="1"/>
  <c r="H9" i="49"/>
  <c r="H9" i="33"/>
  <c r="H15" i="33"/>
  <c r="H15" i="47"/>
  <c r="H9" i="50"/>
  <c r="H15" i="50"/>
  <c r="H15" i="46"/>
  <c r="H47" i="49"/>
  <c r="H9" i="47"/>
  <c r="H9" i="46"/>
  <c r="H15" i="39"/>
  <c r="H9" i="39"/>
  <c r="H47" i="33"/>
  <c r="H9" i="6"/>
  <c r="H15" i="6"/>
  <c r="H47" i="50"/>
  <c r="H67" i="50"/>
  <c r="H67" i="49"/>
  <c r="H67" i="47"/>
  <c r="H47" i="47"/>
  <c r="H67" i="46"/>
  <c r="H47" i="46"/>
  <c r="H47" i="40"/>
  <c r="H67" i="40"/>
  <c r="H15" i="40"/>
  <c r="H9" i="40"/>
  <c r="H67" i="39"/>
  <c r="H47" i="39"/>
  <c r="H67" i="33"/>
  <c r="H68" i="50" l="1"/>
  <c r="H68" i="40"/>
  <c r="H68" i="33"/>
  <c r="H68" i="49"/>
  <c r="H68" i="39"/>
  <c r="H68" i="47"/>
  <c r="H68" i="46"/>
  <c r="H20" i="22" l="1"/>
  <c r="H39" i="7" l="1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50" i="6" l="1"/>
  <c r="H51" i="6"/>
  <c r="H34" i="28" l="1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76" i="28"/>
  <c r="H75" i="28"/>
  <c r="H74" i="28"/>
  <c r="H73" i="28"/>
  <c r="H72" i="28"/>
  <c r="H71" i="28"/>
  <c r="H70" i="28"/>
  <c r="H69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16" i="28"/>
  <c r="H14" i="28"/>
  <c r="H13" i="28"/>
  <c r="H12" i="28"/>
  <c r="H11" i="28"/>
  <c r="H10" i="28"/>
  <c r="H8" i="28"/>
  <c r="H7" i="28"/>
  <c r="H6" i="28"/>
  <c r="H5" i="28"/>
  <c r="H4" i="28"/>
  <c r="H3" i="28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9" i="27"/>
  <c r="H18" i="27"/>
  <c r="H17" i="27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19" i="26"/>
  <c r="H18" i="26"/>
  <c r="H17" i="26"/>
  <c r="H36" i="25"/>
  <c r="H35" i="25"/>
  <c r="H34" i="25"/>
  <c r="H33" i="25"/>
  <c r="H15" i="28" l="1"/>
  <c r="H77" i="28"/>
  <c r="H9" i="28"/>
  <c r="H67" i="28"/>
  <c r="H47" i="28"/>
  <c r="H68" i="28" l="1"/>
  <c r="H80" i="28" s="1"/>
  <c r="H79" i="28" l="1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36" i="8" l="1"/>
  <c r="H35" i="8"/>
  <c r="H21" i="8"/>
  <c r="H20" i="8"/>
  <c r="H19" i="8"/>
  <c r="H18" i="8"/>
  <c r="H17" i="8"/>
  <c r="H17" i="7"/>
  <c r="H76" i="54" l="1"/>
  <c r="H75" i="54"/>
  <c r="H74" i="54"/>
  <c r="H73" i="54"/>
  <c r="H72" i="54"/>
  <c r="H71" i="54"/>
  <c r="H70" i="54"/>
  <c r="H69" i="54"/>
  <c r="H66" i="54"/>
  <c r="H65" i="54"/>
  <c r="H64" i="54"/>
  <c r="H63" i="54"/>
  <c r="H62" i="54"/>
  <c r="H61" i="54"/>
  <c r="H60" i="54"/>
  <c r="H59" i="54"/>
  <c r="H58" i="54"/>
  <c r="H57" i="54"/>
  <c r="H56" i="54"/>
  <c r="H55" i="54"/>
  <c r="H54" i="54"/>
  <c r="H53" i="54"/>
  <c r="H52" i="54"/>
  <c r="H51" i="54"/>
  <c r="H50" i="54"/>
  <c r="H49" i="54"/>
  <c r="H48" i="54"/>
  <c r="H46" i="54"/>
  <c r="H45" i="54"/>
  <c r="H44" i="54"/>
  <c r="H43" i="54"/>
  <c r="H42" i="54"/>
  <c r="H41" i="54"/>
  <c r="H40" i="54"/>
  <c r="H39" i="54"/>
  <c r="H38" i="54"/>
  <c r="H37" i="54"/>
  <c r="H36" i="54"/>
  <c r="H35" i="54"/>
  <c r="H34" i="54"/>
  <c r="H33" i="54"/>
  <c r="H32" i="54"/>
  <c r="H31" i="54"/>
  <c r="H30" i="54"/>
  <c r="H29" i="54"/>
  <c r="H28" i="54"/>
  <c r="H27" i="54"/>
  <c r="H26" i="54"/>
  <c r="H25" i="54"/>
  <c r="H24" i="54"/>
  <c r="H23" i="54"/>
  <c r="H22" i="54"/>
  <c r="H21" i="54"/>
  <c r="H20" i="54"/>
  <c r="H19" i="54"/>
  <c r="H18" i="54"/>
  <c r="H17" i="54"/>
  <c r="H16" i="54"/>
  <c r="H14" i="54"/>
  <c r="H13" i="54"/>
  <c r="H12" i="54"/>
  <c r="H11" i="54"/>
  <c r="H10" i="54"/>
  <c r="H8" i="54"/>
  <c r="H7" i="54"/>
  <c r="H6" i="54"/>
  <c r="H5" i="54"/>
  <c r="H4" i="54"/>
  <c r="H3" i="54"/>
  <c r="H76" i="53"/>
  <c r="H75" i="53"/>
  <c r="H74" i="53"/>
  <c r="H73" i="53"/>
  <c r="H72" i="53"/>
  <c r="H71" i="53"/>
  <c r="H70" i="53"/>
  <c r="H69" i="53"/>
  <c r="H66" i="53"/>
  <c r="H65" i="53"/>
  <c r="H64" i="53"/>
  <c r="H63" i="53"/>
  <c r="H62" i="53"/>
  <c r="H61" i="53"/>
  <c r="H60" i="53"/>
  <c r="H59" i="53"/>
  <c r="H58" i="53"/>
  <c r="H57" i="53"/>
  <c r="H56" i="53"/>
  <c r="H55" i="53"/>
  <c r="H54" i="53"/>
  <c r="H53" i="53"/>
  <c r="H52" i="53"/>
  <c r="H51" i="53"/>
  <c r="H50" i="53"/>
  <c r="H49" i="53"/>
  <c r="H48" i="53"/>
  <c r="H46" i="53"/>
  <c r="H45" i="53"/>
  <c r="H44" i="53"/>
  <c r="H43" i="53"/>
  <c r="H42" i="53"/>
  <c r="H41" i="53"/>
  <c r="H40" i="53"/>
  <c r="H39" i="53"/>
  <c r="H38" i="53"/>
  <c r="H37" i="53"/>
  <c r="H36" i="53"/>
  <c r="H35" i="53"/>
  <c r="H34" i="53"/>
  <c r="H33" i="53"/>
  <c r="H32" i="53"/>
  <c r="H31" i="53"/>
  <c r="H30" i="53"/>
  <c r="H29" i="53"/>
  <c r="H28" i="53"/>
  <c r="H27" i="53"/>
  <c r="H26" i="53"/>
  <c r="H25" i="53"/>
  <c r="H24" i="53"/>
  <c r="H23" i="53"/>
  <c r="H22" i="53"/>
  <c r="H21" i="53"/>
  <c r="H20" i="53"/>
  <c r="H19" i="53"/>
  <c r="H18" i="53"/>
  <c r="H17" i="53"/>
  <c r="H16" i="53"/>
  <c r="H14" i="53"/>
  <c r="H13" i="53"/>
  <c r="H12" i="53"/>
  <c r="H11" i="53"/>
  <c r="H10" i="53"/>
  <c r="H8" i="53"/>
  <c r="H7" i="53"/>
  <c r="H6" i="53"/>
  <c r="H5" i="53"/>
  <c r="H4" i="53"/>
  <c r="H3" i="53"/>
  <c r="H76" i="52"/>
  <c r="H75" i="52"/>
  <c r="H74" i="52"/>
  <c r="H73" i="52"/>
  <c r="H72" i="52"/>
  <c r="H71" i="52"/>
  <c r="H70" i="52"/>
  <c r="H69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4" i="52"/>
  <c r="H13" i="52"/>
  <c r="H12" i="52"/>
  <c r="H11" i="52"/>
  <c r="H10" i="52"/>
  <c r="H8" i="52"/>
  <c r="H7" i="52"/>
  <c r="H6" i="52"/>
  <c r="H5" i="52"/>
  <c r="H4" i="52"/>
  <c r="H3" i="52"/>
  <c r="H76" i="51"/>
  <c r="H75" i="51"/>
  <c r="H74" i="51"/>
  <c r="H73" i="51"/>
  <c r="H72" i="51"/>
  <c r="H71" i="51"/>
  <c r="H70" i="51"/>
  <c r="H69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6" i="51"/>
  <c r="H45" i="51"/>
  <c r="H44" i="51"/>
  <c r="H43" i="51"/>
  <c r="H42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4" i="51"/>
  <c r="H13" i="51"/>
  <c r="H12" i="51"/>
  <c r="H11" i="51"/>
  <c r="H10" i="51"/>
  <c r="H8" i="51"/>
  <c r="H7" i="51"/>
  <c r="H6" i="51"/>
  <c r="H5" i="51"/>
  <c r="H4" i="51"/>
  <c r="H3" i="51"/>
  <c r="H76" i="48"/>
  <c r="H75" i="48"/>
  <c r="H74" i="48"/>
  <c r="H73" i="48"/>
  <c r="H72" i="48"/>
  <c r="H71" i="48"/>
  <c r="H70" i="48"/>
  <c r="H69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H14" i="48"/>
  <c r="H13" i="48"/>
  <c r="H12" i="48"/>
  <c r="H11" i="48"/>
  <c r="H10" i="48"/>
  <c r="H8" i="48"/>
  <c r="H7" i="48"/>
  <c r="H6" i="48"/>
  <c r="H5" i="48"/>
  <c r="H4" i="48"/>
  <c r="H3" i="48"/>
  <c r="H18" i="45"/>
  <c r="H19" i="45"/>
  <c r="H20" i="45"/>
  <c r="H21" i="45"/>
  <c r="H22" i="45"/>
  <c r="H23" i="45"/>
  <c r="H24" i="45"/>
  <c r="H25" i="45"/>
  <c r="H26" i="45"/>
  <c r="H27" i="45"/>
  <c r="H28" i="45"/>
  <c r="H29" i="45"/>
  <c r="H30" i="45"/>
  <c r="H31" i="45"/>
  <c r="H32" i="45"/>
  <c r="H33" i="45"/>
  <c r="H34" i="45"/>
  <c r="H35" i="45"/>
  <c r="H36" i="45"/>
  <c r="H37" i="45"/>
  <c r="H38" i="45"/>
  <c r="H39" i="45"/>
  <c r="H17" i="45"/>
  <c r="H66" i="44"/>
  <c r="H65" i="44"/>
  <c r="H64" i="44"/>
  <c r="H63" i="44"/>
  <c r="H62" i="44"/>
  <c r="H61" i="44"/>
  <c r="H60" i="44"/>
  <c r="H59" i="44"/>
  <c r="H58" i="44"/>
  <c r="H57" i="44"/>
  <c r="H56" i="44"/>
  <c r="H54" i="44"/>
  <c r="H53" i="44"/>
  <c r="H52" i="44"/>
  <c r="H51" i="44"/>
  <c r="H50" i="44"/>
  <c r="H49" i="44"/>
  <c r="H48" i="44"/>
  <c r="H46" i="44"/>
  <c r="H45" i="44"/>
  <c r="H44" i="44"/>
  <c r="H43" i="44"/>
  <c r="H42" i="44"/>
  <c r="H41" i="44"/>
  <c r="H40" i="44"/>
  <c r="H39" i="44"/>
  <c r="H38" i="44"/>
  <c r="H37" i="44"/>
  <c r="H36" i="44"/>
  <c r="H35" i="44"/>
  <c r="H34" i="44"/>
  <c r="H33" i="44"/>
  <c r="H32" i="44"/>
  <c r="H31" i="44"/>
  <c r="H30" i="44"/>
  <c r="H29" i="44"/>
  <c r="H28" i="44"/>
  <c r="H27" i="44"/>
  <c r="H26" i="44"/>
  <c r="H25" i="44"/>
  <c r="H24" i="44"/>
  <c r="H23" i="44"/>
  <c r="H22" i="44"/>
  <c r="H21" i="44"/>
  <c r="H20" i="44"/>
  <c r="H19" i="44"/>
  <c r="H18" i="44"/>
  <c r="H17" i="44"/>
  <c r="H16" i="44"/>
  <c r="H14" i="44"/>
  <c r="H13" i="44"/>
  <c r="H12" i="44"/>
  <c r="H11" i="44"/>
  <c r="H10" i="44"/>
  <c r="H8" i="44"/>
  <c r="H7" i="44"/>
  <c r="H6" i="44"/>
  <c r="H5" i="44"/>
  <c r="H4" i="44"/>
  <c r="H3" i="44"/>
  <c r="H18" i="43"/>
  <c r="H19" i="43"/>
  <c r="H20" i="43"/>
  <c r="H21" i="43"/>
  <c r="H22" i="43"/>
  <c r="H23" i="43"/>
  <c r="H24" i="43"/>
  <c r="H25" i="43"/>
  <c r="H26" i="43"/>
  <c r="H27" i="43"/>
  <c r="H28" i="43"/>
  <c r="H29" i="43"/>
  <c r="H30" i="43"/>
  <c r="H31" i="43"/>
  <c r="H32" i="43"/>
  <c r="H33" i="43"/>
  <c r="H34" i="43"/>
  <c r="H35" i="43"/>
  <c r="H36" i="43"/>
  <c r="H37" i="43"/>
  <c r="H38" i="43"/>
  <c r="H17" i="43"/>
  <c r="H76" i="42"/>
  <c r="H75" i="42"/>
  <c r="H74" i="42"/>
  <c r="H73" i="42"/>
  <c r="H72" i="42"/>
  <c r="H71" i="42"/>
  <c r="H70" i="42"/>
  <c r="H69" i="42"/>
  <c r="H66" i="42"/>
  <c r="H65" i="42"/>
  <c r="H64" i="42"/>
  <c r="H63" i="42"/>
  <c r="H62" i="42"/>
  <c r="H61" i="42"/>
  <c r="H60" i="42"/>
  <c r="H59" i="42"/>
  <c r="H58" i="42"/>
  <c r="H57" i="42"/>
  <c r="H56" i="42"/>
  <c r="H55" i="42"/>
  <c r="H54" i="42"/>
  <c r="H53" i="42"/>
  <c r="H52" i="42"/>
  <c r="H51" i="42"/>
  <c r="H50" i="42"/>
  <c r="H49" i="42"/>
  <c r="H48" i="42"/>
  <c r="H46" i="42"/>
  <c r="H45" i="42"/>
  <c r="H44" i="42"/>
  <c r="H43" i="42"/>
  <c r="H42" i="42"/>
  <c r="H41" i="42"/>
  <c r="H40" i="42"/>
  <c r="H39" i="42"/>
  <c r="H38" i="42"/>
  <c r="H37" i="42"/>
  <c r="H36" i="42"/>
  <c r="H35" i="42"/>
  <c r="H34" i="42"/>
  <c r="H33" i="42"/>
  <c r="H32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17" i="42"/>
  <c r="H16" i="42"/>
  <c r="H14" i="42"/>
  <c r="H13" i="42"/>
  <c r="H12" i="42"/>
  <c r="H11" i="42"/>
  <c r="H10" i="42"/>
  <c r="H8" i="42"/>
  <c r="H7" i="42"/>
  <c r="H6" i="42"/>
  <c r="H5" i="42"/>
  <c r="H4" i="42"/>
  <c r="H3" i="42"/>
  <c r="H35" i="41"/>
  <c r="H34" i="41"/>
  <c r="H33" i="41"/>
  <c r="H32" i="41"/>
  <c r="H31" i="41"/>
  <c r="H30" i="41"/>
  <c r="H29" i="41"/>
  <c r="H28" i="41"/>
  <c r="H27" i="41"/>
  <c r="H26" i="41"/>
  <c r="H25" i="41"/>
  <c r="H24" i="41"/>
  <c r="H23" i="41"/>
  <c r="H22" i="41"/>
  <c r="H21" i="41"/>
  <c r="H20" i="41"/>
  <c r="H19" i="41"/>
  <c r="H18" i="41"/>
  <c r="H17" i="41"/>
  <c r="H20" i="38"/>
  <c r="H58" i="37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H33" i="36"/>
  <c r="H34" i="36"/>
  <c r="H17" i="36"/>
  <c r="H76" i="37"/>
  <c r="H75" i="37"/>
  <c r="H74" i="37"/>
  <c r="H73" i="37"/>
  <c r="H72" i="37"/>
  <c r="H71" i="37"/>
  <c r="H70" i="37"/>
  <c r="H69" i="37"/>
  <c r="H66" i="37"/>
  <c r="H65" i="37"/>
  <c r="H64" i="37"/>
  <c r="H63" i="37"/>
  <c r="H62" i="37"/>
  <c r="H61" i="37"/>
  <c r="H60" i="37"/>
  <c r="H59" i="37"/>
  <c r="H57" i="37"/>
  <c r="H56" i="37"/>
  <c r="H55" i="37"/>
  <c r="H53" i="37"/>
  <c r="H52" i="37"/>
  <c r="H51" i="37"/>
  <c r="H50" i="37"/>
  <c r="H49" i="37"/>
  <c r="H48" i="37"/>
  <c r="H46" i="37"/>
  <c r="H45" i="37"/>
  <c r="H44" i="37"/>
  <c r="H43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H24" i="37"/>
  <c r="H23" i="37"/>
  <c r="H22" i="37"/>
  <c r="H21" i="37"/>
  <c r="H20" i="37"/>
  <c r="H19" i="37"/>
  <c r="H18" i="37"/>
  <c r="H17" i="37"/>
  <c r="H16" i="37"/>
  <c r="H14" i="37"/>
  <c r="H13" i="37"/>
  <c r="H12" i="37"/>
  <c r="H11" i="37"/>
  <c r="H10" i="37"/>
  <c r="H8" i="37"/>
  <c r="H7" i="37"/>
  <c r="H6" i="37"/>
  <c r="H5" i="37"/>
  <c r="H4" i="37"/>
  <c r="H3" i="37"/>
  <c r="H23" i="35"/>
  <c r="H24" i="35"/>
  <c r="H25" i="35"/>
  <c r="H76" i="34"/>
  <c r="H75" i="34"/>
  <c r="H74" i="34"/>
  <c r="H73" i="34"/>
  <c r="H72" i="34"/>
  <c r="H71" i="34"/>
  <c r="H70" i="34"/>
  <c r="H69" i="34"/>
  <c r="H66" i="34"/>
  <c r="H65" i="34"/>
  <c r="H64" i="34"/>
  <c r="H63" i="34"/>
  <c r="H62" i="34"/>
  <c r="H61" i="34"/>
  <c r="H60" i="34"/>
  <c r="H59" i="34"/>
  <c r="H58" i="34"/>
  <c r="H57" i="34"/>
  <c r="H56" i="34"/>
  <c r="H55" i="34"/>
  <c r="H54" i="34"/>
  <c r="H53" i="34"/>
  <c r="H52" i="34"/>
  <c r="H51" i="34"/>
  <c r="H50" i="34"/>
  <c r="H49" i="34"/>
  <c r="H48" i="34"/>
  <c r="H46" i="34"/>
  <c r="H45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27" i="34"/>
  <c r="H16" i="34"/>
  <c r="H14" i="34"/>
  <c r="H13" i="34"/>
  <c r="H12" i="34"/>
  <c r="H11" i="34"/>
  <c r="H10" i="34"/>
  <c r="H8" i="34"/>
  <c r="H7" i="34"/>
  <c r="H6" i="34"/>
  <c r="H5" i="34"/>
  <c r="H4" i="34"/>
  <c r="H3" i="34"/>
  <c r="H20" i="32"/>
  <c r="H76" i="30"/>
  <c r="H75" i="30"/>
  <c r="H74" i="30"/>
  <c r="H73" i="30"/>
  <c r="H72" i="30"/>
  <c r="H71" i="30"/>
  <c r="H70" i="30"/>
  <c r="H69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4" i="30"/>
  <c r="H13" i="30"/>
  <c r="H12" i="30"/>
  <c r="H11" i="30"/>
  <c r="H10" i="30"/>
  <c r="H8" i="30"/>
  <c r="H7" i="30"/>
  <c r="H6" i="30"/>
  <c r="H5" i="30"/>
  <c r="H4" i="30"/>
  <c r="H3" i="30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17" i="29"/>
  <c r="H9" i="52" l="1"/>
  <c r="H15" i="51"/>
  <c r="H9" i="54"/>
  <c r="H15" i="48"/>
  <c r="H47" i="53"/>
  <c r="H15" i="53"/>
  <c r="H15" i="42"/>
  <c r="H9" i="53"/>
  <c r="H15" i="52"/>
  <c r="H9" i="51"/>
  <c r="H15" i="44"/>
  <c r="H9" i="42"/>
  <c r="H15" i="37"/>
  <c r="H9" i="30"/>
  <c r="H77" i="54"/>
  <c r="H15" i="54"/>
  <c r="H77" i="53"/>
  <c r="H67" i="53"/>
  <c r="H47" i="52"/>
  <c r="H67" i="52"/>
  <c r="H77" i="52"/>
  <c r="H77" i="48"/>
  <c r="H9" i="44"/>
  <c r="H47" i="44"/>
  <c r="H67" i="34"/>
  <c r="H47" i="34"/>
  <c r="H15" i="34"/>
  <c r="H9" i="34"/>
  <c r="H15" i="30"/>
  <c r="H47" i="54"/>
  <c r="H67" i="54"/>
  <c r="H77" i="51"/>
  <c r="H67" i="51"/>
  <c r="H47" i="51"/>
  <c r="H67" i="48"/>
  <c r="H47" i="48"/>
  <c r="H9" i="48"/>
  <c r="H67" i="42"/>
  <c r="H47" i="42"/>
  <c r="H9" i="37"/>
  <c r="H47" i="37"/>
  <c r="H67" i="37"/>
  <c r="H67" i="30"/>
  <c r="H47" i="30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17" i="23"/>
  <c r="H54" i="22"/>
  <c r="H55" i="22"/>
  <c r="H17" i="22"/>
  <c r="H21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22" i="22"/>
  <c r="H55" i="21"/>
  <c r="H55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17" i="20"/>
  <c r="H18" i="19"/>
  <c r="H19" i="19"/>
  <c r="H20" i="19"/>
  <c r="H21" i="19"/>
  <c r="H22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17" i="19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17" i="16"/>
  <c r="H53" i="14"/>
  <c r="H18" i="14"/>
  <c r="H19" i="14"/>
  <c r="H20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17" i="14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17" i="13"/>
  <c r="H55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17" i="12"/>
  <c r="H76" i="12"/>
  <c r="H75" i="12"/>
  <c r="H74" i="12"/>
  <c r="H73" i="12"/>
  <c r="H72" i="12"/>
  <c r="H71" i="12"/>
  <c r="H70" i="12"/>
  <c r="H69" i="12"/>
  <c r="H66" i="12"/>
  <c r="H65" i="12"/>
  <c r="H64" i="12"/>
  <c r="H63" i="12"/>
  <c r="H62" i="12"/>
  <c r="H61" i="12"/>
  <c r="H60" i="12"/>
  <c r="H59" i="12"/>
  <c r="H58" i="12"/>
  <c r="H57" i="12"/>
  <c r="H56" i="12"/>
  <c r="H54" i="12"/>
  <c r="H53" i="12"/>
  <c r="H52" i="12"/>
  <c r="H51" i="12"/>
  <c r="H50" i="12"/>
  <c r="H49" i="12"/>
  <c r="H48" i="12"/>
  <c r="H46" i="12"/>
  <c r="H45" i="12"/>
  <c r="H44" i="12"/>
  <c r="H43" i="12"/>
  <c r="H42" i="12"/>
  <c r="H41" i="12"/>
  <c r="H40" i="12"/>
  <c r="H39" i="12"/>
  <c r="H38" i="12"/>
  <c r="H37" i="12"/>
  <c r="H36" i="12"/>
  <c r="H16" i="12"/>
  <c r="H14" i="12"/>
  <c r="H13" i="12"/>
  <c r="H12" i="12"/>
  <c r="H11" i="12"/>
  <c r="H10" i="12"/>
  <c r="H8" i="12"/>
  <c r="H7" i="12"/>
  <c r="H6" i="12"/>
  <c r="H5" i="12"/>
  <c r="H4" i="12"/>
  <c r="H3" i="12"/>
  <c r="H18" i="11"/>
  <c r="H19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17" i="11"/>
  <c r="H76" i="11"/>
  <c r="H75" i="11"/>
  <c r="H74" i="11"/>
  <c r="H73" i="11"/>
  <c r="H72" i="11"/>
  <c r="H71" i="11"/>
  <c r="H70" i="11"/>
  <c r="H69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6" i="11"/>
  <c r="H45" i="11"/>
  <c r="H44" i="11"/>
  <c r="H43" i="11"/>
  <c r="H42" i="11"/>
  <c r="H41" i="11"/>
  <c r="H40" i="11"/>
  <c r="H39" i="11"/>
  <c r="H38" i="11"/>
  <c r="H37" i="11"/>
  <c r="H16" i="11"/>
  <c r="H14" i="11"/>
  <c r="H13" i="11"/>
  <c r="H12" i="11"/>
  <c r="H11" i="11"/>
  <c r="H10" i="11"/>
  <c r="H8" i="11"/>
  <c r="H7" i="11"/>
  <c r="H6" i="11"/>
  <c r="H5" i="11"/>
  <c r="H4" i="11"/>
  <c r="H3" i="11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17" i="10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76" i="9"/>
  <c r="H75" i="9"/>
  <c r="H74" i="9"/>
  <c r="H73" i="9"/>
  <c r="H72" i="9"/>
  <c r="H71" i="9"/>
  <c r="H70" i="9"/>
  <c r="H69" i="9"/>
  <c r="H66" i="9"/>
  <c r="H65" i="9"/>
  <c r="H64" i="9"/>
  <c r="H63" i="9"/>
  <c r="H62" i="9"/>
  <c r="H61" i="9"/>
  <c r="H60" i="9"/>
  <c r="H59" i="9"/>
  <c r="H58" i="9"/>
  <c r="H57" i="9"/>
  <c r="H56" i="9"/>
  <c r="H53" i="9"/>
  <c r="H52" i="9"/>
  <c r="H51" i="9"/>
  <c r="H50" i="9"/>
  <c r="H49" i="9"/>
  <c r="H48" i="9"/>
  <c r="H46" i="9"/>
  <c r="H45" i="9"/>
  <c r="H44" i="9"/>
  <c r="H43" i="9"/>
  <c r="H42" i="9"/>
  <c r="H41" i="9"/>
  <c r="H40" i="9"/>
  <c r="H39" i="9"/>
  <c r="H38" i="9"/>
  <c r="H37" i="9"/>
  <c r="H36" i="9"/>
  <c r="H16" i="9"/>
  <c r="H14" i="9"/>
  <c r="H13" i="9"/>
  <c r="H12" i="9"/>
  <c r="H11" i="9"/>
  <c r="H10" i="9"/>
  <c r="H8" i="9"/>
  <c r="H7" i="9"/>
  <c r="H6" i="9"/>
  <c r="H5" i="9"/>
  <c r="H4" i="9"/>
  <c r="H3" i="9"/>
  <c r="H21" i="7"/>
  <c r="H68" i="52" l="1"/>
  <c r="H80" i="52" s="1"/>
  <c r="H68" i="53"/>
  <c r="H79" i="53" s="1"/>
  <c r="H15" i="12"/>
  <c r="H15" i="9"/>
  <c r="H68" i="42"/>
  <c r="H68" i="34"/>
  <c r="H15" i="11"/>
  <c r="H9" i="11"/>
  <c r="H68" i="54"/>
  <c r="H80" i="54" s="1"/>
  <c r="H9" i="12"/>
  <c r="H68" i="51"/>
  <c r="H79" i="51" s="1"/>
  <c r="H68" i="48"/>
  <c r="H80" i="48" s="1"/>
  <c r="H68" i="37"/>
  <c r="H68" i="30"/>
  <c r="H67" i="12"/>
  <c r="H47" i="12"/>
  <c r="H67" i="11"/>
  <c r="H47" i="11"/>
  <c r="H67" i="9"/>
  <c r="H47" i="9"/>
  <c r="H9" i="9"/>
  <c r="H79" i="54" l="1"/>
  <c r="H80" i="53"/>
  <c r="H79" i="52"/>
  <c r="H80" i="51"/>
  <c r="H79" i="48"/>
  <c r="H68" i="12"/>
  <c r="H68" i="11"/>
  <c r="H68" i="9"/>
  <c r="H27" i="55" l="1"/>
  <c r="H26" i="55"/>
  <c r="H25" i="55"/>
  <c r="H24" i="55"/>
  <c r="H23" i="55"/>
  <c r="H33" i="6"/>
  <c r="H32" i="6"/>
  <c r="H31" i="6"/>
  <c r="H20" i="7"/>
  <c r="H19" i="7"/>
  <c r="H19" i="22"/>
  <c r="H19" i="38"/>
  <c r="H33" i="55"/>
  <c r="H32" i="55"/>
  <c r="H30" i="55"/>
  <c r="H28" i="55"/>
  <c r="H22" i="55"/>
  <c r="H21" i="55"/>
  <c r="H20" i="55"/>
  <c r="H19" i="55"/>
  <c r="G19" i="2"/>
  <c r="G18" i="2"/>
  <c r="G17" i="2"/>
  <c r="G16" i="2"/>
  <c r="G15" i="2"/>
  <c r="G14" i="2"/>
  <c r="G13" i="2"/>
  <c r="G12" i="2"/>
  <c r="H60" i="43"/>
  <c r="H59" i="43"/>
  <c r="H58" i="43"/>
  <c r="H57" i="43"/>
  <c r="H56" i="43"/>
  <c r="H54" i="43"/>
  <c r="H53" i="43"/>
  <c r="H52" i="43"/>
  <c r="H51" i="43"/>
  <c r="H50" i="43"/>
  <c r="H49" i="43"/>
  <c r="H60" i="45"/>
  <c r="H59" i="45"/>
  <c r="H58" i="45"/>
  <c r="H57" i="45"/>
  <c r="H56" i="45"/>
  <c r="H55" i="45"/>
  <c r="H54" i="45"/>
  <c r="H53" i="45"/>
  <c r="H52" i="45"/>
  <c r="H51" i="45"/>
  <c r="H50" i="45"/>
  <c r="H49" i="45"/>
  <c r="H60" i="55"/>
  <c r="H59" i="55"/>
  <c r="H58" i="55"/>
  <c r="H57" i="55"/>
  <c r="H56" i="55"/>
  <c r="H55" i="55"/>
  <c r="H54" i="55"/>
  <c r="H53" i="55"/>
  <c r="H52" i="55"/>
  <c r="H51" i="55"/>
  <c r="H50" i="55"/>
  <c r="H49" i="55"/>
  <c r="H60" i="25"/>
  <c r="H59" i="25"/>
  <c r="H58" i="25"/>
  <c r="H57" i="25"/>
  <c r="H56" i="25"/>
  <c r="H55" i="25"/>
  <c r="H54" i="25"/>
  <c r="H53" i="25"/>
  <c r="H52" i="25"/>
  <c r="H51" i="25"/>
  <c r="H50" i="25"/>
  <c r="H49" i="25"/>
  <c r="H60" i="26"/>
  <c r="H59" i="26"/>
  <c r="H58" i="26"/>
  <c r="H57" i="26"/>
  <c r="H56" i="26"/>
  <c r="H55" i="26"/>
  <c r="H54" i="26"/>
  <c r="H53" i="26"/>
  <c r="H52" i="26"/>
  <c r="H51" i="26"/>
  <c r="H50" i="26"/>
  <c r="H49" i="26"/>
  <c r="H60" i="27"/>
  <c r="H59" i="27"/>
  <c r="H58" i="27"/>
  <c r="H57" i="27"/>
  <c r="H56" i="27"/>
  <c r="H55" i="27"/>
  <c r="H54" i="27"/>
  <c r="H53" i="27"/>
  <c r="H52" i="27"/>
  <c r="H51" i="27"/>
  <c r="H50" i="27"/>
  <c r="H49" i="27"/>
  <c r="H60" i="29"/>
  <c r="H59" i="29"/>
  <c r="H58" i="29"/>
  <c r="H57" i="29"/>
  <c r="H56" i="29"/>
  <c r="H55" i="29"/>
  <c r="H54" i="29"/>
  <c r="H53" i="29"/>
  <c r="H52" i="29"/>
  <c r="H51" i="29"/>
  <c r="H50" i="29"/>
  <c r="H49" i="29"/>
  <c r="H60" i="31"/>
  <c r="H59" i="31"/>
  <c r="H58" i="31"/>
  <c r="H57" i="31"/>
  <c r="H56" i="31"/>
  <c r="H55" i="31"/>
  <c r="H54" i="31"/>
  <c r="H53" i="31"/>
  <c r="H52" i="31"/>
  <c r="H51" i="31"/>
  <c r="H50" i="31"/>
  <c r="H49" i="31"/>
  <c r="H60" i="32"/>
  <c r="H59" i="32"/>
  <c r="H58" i="32"/>
  <c r="H57" i="32"/>
  <c r="H56" i="32"/>
  <c r="H55" i="32"/>
  <c r="H54" i="32"/>
  <c r="H53" i="32"/>
  <c r="H52" i="32"/>
  <c r="H51" i="32"/>
  <c r="H50" i="32"/>
  <c r="H49" i="32"/>
  <c r="H60" i="35"/>
  <c r="H59" i="35"/>
  <c r="H58" i="35"/>
  <c r="H57" i="35"/>
  <c r="H56" i="35"/>
  <c r="H55" i="35"/>
  <c r="H54" i="35"/>
  <c r="H53" i="35"/>
  <c r="H52" i="35"/>
  <c r="H51" i="35"/>
  <c r="H50" i="35"/>
  <c r="H49" i="35"/>
  <c r="H60" i="36"/>
  <c r="H59" i="36"/>
  <c r="H58" i="36"/>
  <c r="H57" i="36"/>
  <c r="H56" i="36"/>
  <c r="H55" i="36"/>
  <c r="H54" i="36"/>
  <c r="H53" i="36"/>
  <c r="H52" i="36"/>
  <c r="H51" i="36"/>
  <c r="H50" i="36"/>
  <c r="H49" i="36"/>
  <c r="H60" i="38"/>
  <c r="H59" i="38"/>
  <c r="H58" i="38"/>
  <c r="H57" i="38"/>
  <c r="H56" i="38"/>
  <c r="H55" i="38"/>
  <c r="H54" i="38"/>
  <c r="H53" i="38"/>
  <c r="H52" i="38"/>
  <c r="H51" i="38"/>
  <c r="H50" i="38"/>
  <c r="H49" i="38"/>
  <c r="H60" i="24"/>
  <c r="H59" i="24"/>
  <c r="H58" i="24"/>
  <c r="H57" i="24"/>
  <c r="H56" i="24"/>
  <c r="H55" i="24"/>
  <c r="H54" i="24"/>
  <c r="H53" i="24"/>
  <c r="H52" i="24"/>
  <c r="H51" i="24"/>
  <c r="H50" i="24"/>
  <c r="H49" i="24"/>
  <c r="H65" i="41"/>
  <c r="H64" i="41"/>
  <c r="H63" i="41"/>
  <c r="H62" i="41"/>
  <c r="H61" i="41"/>
  <c r="H60" i="41"/>
  <c r="H60" i="23"/>
  <c r="H59" i="23"/>
  <c r="H58" i="23"/>
  <c r="H57" i="23"/>
  <c r="H56" i="23"/>
  <c r="H55" i="23"/>
  <c r="H54" i="23"/>
  <c r="H53" i="23"/>
  <c r="H52" i="23"/>
  <c r="H51" i="23"/>
  <c r="H50" i="23"/>
  <c r="H49" i="23"/>
  <c r="H65" i="22"/>
  <c r="H64" i="22"/>
  <c r="H63" i="22"/>
  <c r="H62" i="22"/>
  <c r="H61" i="22"/>
  <c r="H65" i="21"/>
  <c r="H64" i="21"/>
  <c r="H63" i="21"/>
  <c r="H62" i="21"/>
  <c r="H61" i="21"/>
  <c r="H60" i="21"/>
  <c r="H59" i="21"/>
  <c r="H58" i="21"/>
  <c r="H57" i="21"/>
  <c r="H56" i="21"/>
  <c r="H65" i="20"/>
  <c r="H64" i="20"/>
  <c r="H63" i="20"/>
  <c r="H62" i="20"/>
  <c r="H61" i="20"/>
  <c r="H60" i="20"/>
  <c r="H59" i="20"/>
  <c r="H58" i="20"/>
  <c r="H57" i="20"/>
  <c r="H56" i="20"/>
  <c r="H65" i="19"/>
  <c r="H64" i="19"/>
  <c r="H63" i="19"/>
  <c r="H62" i="19"/>
  <c r="H61" i="19"/>
  <c r="H60" i="19"/>
  <c r="H65" i="16"/>
  <c r="H65" i="14"/>
  <c r="H64" i="14"/>
  <c r="H63" i="14"/>
  <c r="H62" i="14"/>
  <c r="H61" i="14"/>
  <c r="H60" i="14"/>
  <c r="H59" i="14"/>
  <c r="H58" i="14"/>
  <c r="H65" i="13"/>
  <c r="H64" i="13"/>
  <c r="H63" i="13"/>
  <c r="H62" i="13"/>
  <c r="H61" i="13"/>
  <c r="H60" i="13"/>
  <c r="H59" i="10"/>
  <c r="H58" i="10"/>
  <c r="H57" i="10"/>
  <c r="H56" i="10"/>
  <c r="H55" i="10"/>
  <c r="H54" i="10"/>
  <c r="H62" i="8"/>
  <c r="H61" i="8"/>
  <c r="H60" i="8"/>
  <c r="H59" i="8"/>
  <c r="H58" i="8"/>
  <c r="H57" i="8"/>
  <c r="H56" i="8"/>
  <c r="H55" i="8"/>
  <c r="H54" i="8"/>
  <c r="H53" i="8"/>
  <c r="H52" i="8"/>
  <c r="H51" i="8"/>
  <c r="H65" i="7"/>
  <c r="H64" i="7"/>
  <c r="H63" i="7"/>
  <c r="H62" i="7"/>
  <c r="H61" i="7"/>
  <c r="H60" i="7"/>
  <c r="H59" i="7"/>
  <c r="H58" i="7"/>
  <c r="H57" i="7"/>
  <c r="H56" i="7"/>
  <c r="H55" i="7"/>
  <c r="H62" i="6"/>
  <c r="H61" i="6"/>
  <c r="H60" i="6"/>
  <c r="H59" i="6"/>
  <c r="H58" i="6"/>
  <c r="H57" i="6"/>
  <c r="H56" i="6"/>
  <c r="H55" i="6"/>
  <c r="H57" i="41"/>
  <c r="H56" i="41"/>
  <c r="H55" i="41"/>
  <c r="H54" i="41"/>
  <c r="H53" i="41"/>
  <c r="H52" i="41"/>
  <c r="H51" i="41"/>
  <c r="H50" i="41"/>
  <c r="H50" i="4"/>
  <c r="H49" i="4"/>
  <c r="H58" i="22"/>
  <c r="H57" i="22"/>
  <c r="H56" i="22"/>
  <c r="H53" i="22"/>
  <c r="H52" i="22"/>
  <c r="H54" i="21"/>
  <c r="H53" i="21"/>
  <c r="H52" i="21"/>
  <c r="H54" i="20"/>
  <c r="H57" i="19"/>
  <c r="H56" i="19"/>
  <c r="H55" i="19"/>
  <c r="H54" i="19"/>
  <c r="H53" i="19"/>
  <c r="H52" i="19"/>
  <c r="H51" i="19"/>
  <c r="H39" i="18"/>
  <c r="H64" i="18"/>
  <c r="H63" i="18"/>
  <c r="H62" i="18"/>
  <c r="H61" i="18"/>
  <c r="H60" i="18"/>
  <c r="H59" i="18"/>
  <c r="H57" i="18"/>
  <c r="H56" i="18"/>
  <c r="H55" i="18"/>
  <c r="H54" i="18"/>
  <c r="H53" i="18"/>
  <c r="H52" i="18"/>
  <c r="H61" i="17"/>
  <c r="H60" i="17"/>
  <c r="H59" i="17"/>
  <c r="H16" i="17"/>
  <c r="H62" i="17"/>
  <c r="H58" i="17"/>
  <c r="H57" i="17"/>
  <c r="H56" i="17"/>
  <c r="H55" i="17"/>
  <c r="H54" i="17"/>
  <c r="H53" i="17"/>
  <c r="H52" i="17"/>
  <c r="H51" i="17"/>
  <c r="H50" i="17"/>
  <c r="H64" i="16"/>
  <c r="H63" i="16"/>
  <c r="H62" i="16"/>
  <c r="H61" i="16"/>
  <c r="H60" i="16"/>
  <c r="H59" i="16"/>
  <c r="H58" i="16"/>
  <c r="H53" i="16"/>
  <c r="H52" i="16"/>
  <c r="H51" i="16"/>
  <c r="H50" i="16"/>
  <c r="H49" i="16"/>
  <c r="H55" i="14"/>
  <c r="H54" i="14"/>
  <c r="H52" i="14"/>
  <c r="H59" i="13"/>
  <c r="H58" i="13"/>
  <c r="H57" i="13"/>
  <c r="H56" i="13"/>
  <c r="H55" i="13"/>
  <c r="H53" i="13"/>
  <c r="H52" i="13"/>
  <c r="G13" i="3"/>
  <c r="H64" i="10"/>
  <c r="H63" i="10"/>
  <c r="H62" i="10"/>
  <c r="H61" i="10"/>
  <c r="H60" i="10"/>
  <c r="H53" i="10"/>
  <c r="H52" i="10"/>
  <c r="H54" i="7"/>
  <c r="H53" i="7"/>
  <c r="H52" i="7"/>
  <c r="H51" i="7"/>
  <c r="H50" i="7"/>
  <c r="H53" i="6"/>
  <c r="H52" i="6"/>
  <c r="H54" i="6"/>
  <c r="B8" i="3"/>
  <c r="M55" i="3"/>
  <c r="M54" i="3"/>
  <c r="M53" i="3"/>
  <c r="M52" i="3"/>
  <c r="M49" i="3"/>
  <c r="B26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5" i="3"/>
  <c r="B24" i="3"/>
  <c r="B23" i="3"/>
  <c r="B22" i="3"/>
  <c r="B21" i="3"/>
  <c r="B20" i="3"/>
  <c r="B19" i="3"/>
  <c r="B18" i="3"/>
  <c r="B17" i="3"/>
  <c r="H76" i="55"/>
  <c r="H75" i="55"/>
  <c r="H56" i="3" s="1"/>
  <c r="H74" i="55"/>
  <c r="H73" i="55"/>
  <c r="H72" i="55"/>
  <c r="H71" i="55"/>
  <c r="H70" i="55"/>
  <c r="H69" i="55"/>
  <c r="H66" i="55"/>
  <c r="H65" i="55"/>
  <c r="H64" i="55"/>
  <c r="H63" i="55"/>
  <c r="H62" i="55"/>
  <c r="H61" i="55"/>
  <c r="H48" i="55"/>
  <c r="H46" i="55"/>
  <c r="H45" i="55"/>
  <c r="H36" i="55"/>
  <c r="H35" i="55"/>
  <c r="H34" i="55"/>
  <c r="H18" i="55"/>
  <c r="H17" i="55"/>
  <c r="H16" i="55"/>
  <c r="H14" i="55"/>
  <c r="H13" i="55"/>
  <c r="H12" i="55"/>
  <c r="H11" i="55"/>
  <c r="H10" i="55"/>
  <c r="H8" i="55"/>
  <c r="H7" i="55"/>
  <c r="H6" i="55"/>
  <c r="H5" i="55"/>
  <c r="H4" i="55"/>
  <c r="H3" i="55"/>
  <c r="G55" i="3"/>
  <c r="H54" i="3"/>
  <c r="G54" i="3"/>
  <c r="H53" i="3"/>
  <c r="G53" i="3"/>
  <c r="H52" i="3"/>
  <c r="F52" i="3"/>
  <c r="H51" i="3"/>
  <c r="H50" i="3"/>
  <c r="G50" i="3"/>
  <c r="F50" i="3"/>
  <c r="H49" i="3"/>
  <c r="F49" i="3"/>
  <c r="H48" i="3"/>
  <c r="G48" i="3"/>
  <c r="E48" i="3"/>
  <c r="H47" i="3"/>
  <c r="G47" i="3"/>
  <c r="E47" i="3"/>
  <c r="H76" i="45"/>
  <c r="H75" i="45"/>
  <c r="H46" i="3" s="1"/>
  <c r="H74" i="45"/>
  <c r="H73" i="45"/>
  <c r="H72" i="45"/>
  <c r="H71" i="45"/>
  <c r="H70" i="45"/>
  <c r="H69" i="45"/>
  <c r="E46" i="3" s="1"/>
  <c r="H66" i="45"/>
  <c r="H65" i="45"/>
  <c r="H64" i="45"/>
  <c r="H63" i="45"/>
  <c r="H62" i="45"/>
  <c r="H61" i="45"/>
  <c r="H48" i="45"/>
  <c r="H46" i="45"/>
  <c r="H45" i="45"/>
  <c r="H44" i="45"/>
  <c r="H43" i="45"/>
  <c r="H42" i="45"/>
  <c r="H41" i="45"/>
  <c r="H40" i="45"/>
  <c r="H16" i="45"/>
  <c r="H14" i="45"/>
  <c r="H13" i="45"/>
  <c r="H12" i="45"/>
  <c r="H11" i="45"/>
  <c r="H10" i="45"/>
  <c r="H8" i="45"/>
  <c r="H7" i="45"/>
  <c r="H6" i="45"/>
  <c r="H5" i="45"/>
  <c r="H4" i="45"/>
  <c r="H3" i="45"/>
  <c r="H76" i="44"/>
  <c r="H75" i="44"/>
  <c r="H45" i="3" s="1"/>
  <c r="H74" i="44"/>
  <c r="H73" i="44"/>
  <c r="H72" i="44"/>
  <c r="H71" i="44"/>
  <c r="H70" i="44"/>
  <c r="H69" i="44"/>
  <c r="E45" i="3" s="1"/>
  <c r="H76" i="43"/>
  <c r="H75" i="43"/>
  <c r="H44" i="3" s="1"/>
  <c r="H74" i="43"/>
  <c r="H73" i="43"/>
  <c r="H72" i="43"/>
  <c r="H71" i="43"/>
  <c r="H70" i="43"/>
  <c r="H69" i="43"/>
  <c r="E44" i="3" s="1"/>
  <c r="H66" i="43"/>
  <c r="H65" i="43"/>
  <c r="H64" i="43"/>
  <c r="H63" i="43"/>
  <c r="H62" i="43"/>
  <c r="H61" i="43"/>
  <c r="H48" i="43"/>
  <c r="H46" i="43"/>
  <c r="H45" i="43"/>
  <c r="H44" i="43"/>
  <c r="H43" i="43"/>
  <c r="H42" i="43"/>
  <c r="H41" i="43"/>
  <c r="H40" i="43"/>
  <c r="H39" i="43"/>
  <c r="H16" i="43"/>
  <c r="H14" i="43"/>
  <c r="H13" i="43"/>
  <c r="H12" i="43"/>
  <c r="H11" i="43"/>
  <c r="H10" i="43"/>
  <c r="H8" i="43"/>
  <c r="H7" i="43"/>
  <c r="H6" i="43"/>
  <c r="H5" i="43"/>
  <c r="H4" i="43"/>
  <c r="H3" i="43"/>
  <c r="H43" i="3"/>
  <c r="H77" i="42"/>
  <c r="G43" i="3"/>
  <c r="F43" i="3"/>
  <c r="E43" i="3"/>
  <c r="H76" i="41"/>
  <c r="H75" i="41"/>
  <c r="H42" i="3" s="1"/>
  <c r="H74" i="41"/>
  <c r="H73" i="41"/>
  <c r="H72" i="41"/>
  <c r="H71" i="41"/>
  <c r="H70" i="41"/>
  <c r="H69" i="41"/>
  <c r="E42" i="3" s="1"/>
  <c r="H66" i="41"/>
  <c r="H59" i="41"/>
  <c r="H58" i="41"/>
  <c r="H49" i="41"/>
  <c r="H48" i="41"/>
  <c r="H46" i="41"/>
  <c r="H45" i="41"/>
  <c r="H44" i="41"/>
  <c r="H43" i="41"/>
  <c r="H42" i="41"/>
  <c r="H41" i="41"/>
  <c r="H40" i="41"/>
  <c r="H39" i="41"/>
  <c r="H38" i="41"/>
  <c r="H37" i="41"/>
  <c r="H36" i="41"/>
  <c r="H16" i="41"/>
  <c r="H14" i="41"/>
  <c r="H13" i="41"/>
  <c r="H12" i="41"/>
  <c r="H11" i="41"/>
  <c r="H10" i="41"/>
  <c r="H8" i="41"/>
  <c r="H7" i="41"/>
  <c r="H6" i="41"/>
  <c r="H5" i="41"/>
  <c r="H4" i="41"/>
  <c r="H3" i="41"/>
  <c r="H41" i="3"/>
  <c r="G41" i="3"/>
  <c r="H40" i="3"/>
  <c r="F40" i="3"/>
  <c r="H76" i="38"/>
  <c r="H75" i="38"/>
  <c r="H39" i="3" s="1"/>
  <c r="H74" i="38"/>
  <c r="H73" i="38"/>
  <c r="H72" i="38"/>
  <c r="H71" i="38"/>
  <c r="H70" i="38"/>
  <c r="H69" i="38"/>
  <c r="E39" i="3" s="1"/>
  <c r="H66" i="38"/>
  <c r="H65" i="38"/>
  <c r="H64" i="38"/>
  <c r="H63" i="38"/>
  <c r="H62" i="38"/>
  <c r="H61" i="38"/>
  <c r="H48" i="38"/>
  <c r="H46" i="38"/>
  <c r="H45" i="38"/>
  <c r="H44" i="38"/>
  <c r="H43" i="38"/>
  <c r="H42" i="38"/>
  <c r="H41" i="38"/>
  <c r="H40" i="38"/>
  <c r="H39" i="38"/>
  <c r="H38" i="38"/>
  <c r="H37" i="38"/>
  <c r="H18" i="38"/>
  <c r="H17" i="38"/>
  <c r="H16" i="38"/>
  <c r="H14" i="38"/>
  <c r="H13" i="38"/>
  <c r="H12" i="38"/>
  <c r="H11" i="38"/>
  <c r="H10" i="38"/>
  <c r="H8" i="38"/>
  <c r="H7" i="38"/>
  <c r="H6" i="38"/>
  <c r="H5" i="38"/>
  <c r="H4" i="38"/>
  <c r="H3" i="38"/>
  <c r="H77" i="37"/>
  <c r="H38" i="3"/>
  <c r="H76" i="36"/>
  <c r="H75" i="36"/>
  <c r="H37" i="3" s="1"/>
  <c r="H74" i="36"/>
  <c r="H73" i="36"/>
  <c r="H72" i="36"/>
  <c r="H71" i="36"/>
  <c r="H70" i="36"/>
  <c r="H69" i="36"/>
  <c r="E37" i="3" s="1"/>
  <c r="H66" i="36"/>
  <c r="H65" i="36"/>
  <c r="H64" i="36"/>
  <c r="H63" i="36"/>
  <c r="H62" i="36"/>
  <c r="H61" i="36"/>
  <c r="H48" i="36"/>
  <c r="H46" i="36"/>
  <c r="H45" i="36"/>
  <c r="H44" i="36"/>
  <c r="H43" i="36"/>
  <c r="H42" i="36"/>
  <c r="H41" i="36"/>
  <c r="H40" i="36"/>
  <c r="H39" i="36"/>
  <c r="H38" i="36"/>
  <c r="H37" i="36"/>
  <c r="H36" i="36"/>
  <c r="H35" i="36"/>
  <c r="H16" i="36"/>
  <c r="H14" i="36"/>
  <c r="H13" i="36"/>
  <c r="H12" i="36"/>
  <c r="H11" i="36"/>
  <c r="H10" i="36"/>
  <c r="H8" i="36"/>
  <c r="H7" i="36"/>
  <c r="H6" i="36"/>
  <c r="H5" i="36"/>
  <c r="H4" i="36"/>
  <c r="H3" i="36"/>
  <c r="H76" i="35"/>
  <c r="H75" i="35"/>
  <c r="H36" i="3" s="1"/>
  <c r="H74" i="35"/>
  <c r="H73" i="35"/>
  <c r="H72" i="35"/>
  <c r="H71" i="35"/>
  <c r="H70" i="35"/>
  <c r="H69" i="35"/>
  <c r="H66" i="35"/>
  <c r="H65" i="35"/>
  <c r="H64" i="35"/>
  <c r="H63" i="35"/>
  <c r="H62" i="35"/>
  <c r="H61" i="35"/>
  <c r="H48" i="35"/>
  <c r="H46" i="35"/>
  <c r="H45" i="35"/>
  <c r="H44" i="35"/>
  <c r="H43" i="35"/>
  <c r="H42" i="35"/>
  <c r="H41" i="35"/>
  <c r="H40" i="35"/>
  <c r="H39" i="35"/>
  <c r="H16" i="35"/>
  <c r="H14" i="35"/>
  <c r="H13" i="35"/>
  <c r="H12" i="35"/>
  <c r="H11" i="35"/>
  <c r="H10" i="35"/>
  <c r="H8" i="35"/>
  <c r="H7" i="35"/>
  <c r="H6" i="35"/>
  <c r="H5" i="35"/>
  <c r="H4" i="35"/>
  <c r="H3" i="35"/>
  <c r="H35" i="3"/>
  <c r="G35" i="3"/>
  <c r="E35" i="3"/>
  <c r="H34" i="3"/>
  <c r="G34" i="3"/>
  <c r="E34" i="3"/>
  <c r="H76" i="32"/>
  <c r="H75" i="32"/>
  <c r="H33" i="3" s="1"/>
  <c r="H74" i="32"/>
  <c r="H73" i="32"/>
  <c r="H72" i="32"/>
  <c r="H71" i="32"/>
  <c r="H70" i="32"/>
  <c r="H69" i="32"/>
  <c r="E33" i="3" s="1"/>
  <c r="H66" i="32"/>
  <c r="H65" i="32"/>
  <c r="H64" i="32"/>
  <c r="H63" i="32"/>
  <c r="H62" i="32"/>
  <c r="H61" i="32"/>
  <c r="H48" i="32"/>
  <c r="H46" i="32"/>
  <c r="H45" i="32"/>
  <c r="H44" i="32"/>
  <c r="H43" i="32"/>
  <c r="H42" i="32"/>
  <c r="H41" i="32"/>
  <c r="H40" i="32"/>
  <c r="H39" i="32"/>
  <c r="H38" i="32"/>
  <c r="H16" i="32"/>
  <c r="H14" i="32"/>
  <c r="H13" i="32"/>
  <c r="H12" i="32"/>
  <c r="H11" i="32"/>
  <c r="H10" i="32"/>
  <c r="H8" i="32"/>
  <c r="H7" i="32"/>
  <c r="H6" i="32"/>
  <c r="H5" i="32"/>
  <c r="H4" i="32"/>
  <c r="H3" i="32"/>
  <c r="H76" i="31"/>
  <c r="H75" i="31"/>
  <c r="H32" i="3" s="1"/>
  <c r="H74" i="31"/>
  <c r="H73" i="31"/>
  <c r="H72" i="31"/>
  <c r="H71" i="31"/>
  <c r="H70" i="31"/>
  <c r="H69" i="31"/>
  <c r="E32" i="3" s="1"/>
  <c r="H66" i="31"/>
  <c r="H65" i="31"/>
  <c r="H64" i="31"/>
  <c r="H63" i="31"/>
  <c r="H62" i="31"/>
  <c r="H61" i="31"/>
  <c r="H48" i="31"/>
  <c r="H46" i="31"/>
  <c r="H45" i="31"/>
  <c r="H44" i="31"/>
  <c r="H43" i="31"/>
  <c r="H42" i="31"/>
  <c r="H41" i="31"/>
  <c r="H40" i="31"/>
  <c r="H39" i="31"/>
  <c r="H38" i="31"/>
  <c r="H37" i="31"/>
  <c r="H16" i="31"/>
  <c r="H14" i="31"/>
  <c r="H13" i="31"/>
  <c r="H12" i="31"/>
  <c r="H11" i="31"/>
  <c r="H10" i="31"/>
  <c r="H8" i="31"/>
  <c r="H7" i="31"/>
  <c r="H6" i="31"/>
  <c r="H5" i="31"/>
  <c r="H4" i="31"/>
  <c r="H3" i="31"/>
  <c r="H31" i="3"/>
  <c r="H77" i="30"/>
  <c r="E31" i="3"/>
  <c r="H76" i="29"/>
  <c r="H75" i="29"/>
  <c r="H30" i="3" s="1"/>
  <c r="H74" i="29"/>
  <c r="H73" i="29"/>
  <c r="H72" i="29"/>
  <c r="H71" i="29"/>
  <c r="H70" i="29"/>
  <c r="H69" i="29"/>
  <c r="E30" i="3" s="1"/>
  <c r="H66" i="29"/>
  <c r="H65" i="29"/>
  <c r="H64" i="29"/>
  <c r="H63" i="29"/>
  <c r="H62" i="29"/>
  <c r="H61" i="29"/>
  <c r="H48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16" i="29"/>
  <c r="H14" i="29"/>
  <c r="H13" i="29"/>
  <c r="H12" i="29"/>
  <c r="H11" i="29"/>
  <c r="H10" i="29"/>
  <c r="H8" i="29"/>
  <c r="H7" i="29"/>
  <c r="H6" i="29"/>
  <c r="H5" i="29"/>
  <c r="H4" i="29"/>
  <c r="H3" i="29"/>
  <c r="H29" i="3"/>
  <c r="H76" i="27"/>
  <c r="H75" i="27"/>
  <c r="H28" i="3" s="1"/>
  <c r="H74" i="27"/>
  <c r="H73" i="27"/>
  <c r="H72" i="27"/>
  <c r="H71" i="27"/>
  <c r="H70" i="27"/>
  <c r="H69" i="27"/>
  <c r="E28" i="3" s="1"/>
  <c r="H66" i="27"/>
  <c r="H65" i="27"/>
  <c r="H64" i="27"/>
  <c r="H63" i="27"/>
  <c r="H62" i="27"/>
  <c r="H61" i="27"/>
  <c r="H48" i="27"/>
  <c r="H46" i="27"/>
  <c r="H45" i="27"/>
  <c r="H44" i="27"/>
  <c r="H43" i="27"/>
  <c r="H42" i="27"/>
  <c r="H41" i="27"/>
  <c r="H40" i="27"/>
  <c r="H16" i="27"/>
  <c r="H14" i="27"/>
  <c r="H13" i="27"/>
  <c r="H12" i="27"/>
  <c r="H11" i="27"/>
  <c r="H10" i="27"/>
  <c r="H8" i="27"/>
  <c r="H7" i="27"/>
  <c r="H6" i="27"/>
  <c r="H5" i="27"/>
  <c r="H4" i="27"/>
  <c r="H3" i="27"/>
  <c r="H76" i="26"/>
  <c r="H75" i="26"/>
  <c r="H27" i="3" s="1"/>
  <c r="H74" i="26"/>
  <c r="H73" i="26"/>
  <c r="H72" i="26"/>
  <c r="H71" i="26"/>
  <c r="H70" i="26"/>
  <c r="H69" i="26"/>
  <c r="H66" i="26"/>
  <c r="H65" i="26"/>
  <c r="H64" i="26"/>
  <c r="H63" i="26"/>
  <c r="H62" i="26"/>
  <c r="H61" i="26"/>
  <c r="H48" i="26"/>
  <c r="H46" i="26"/>
  <c r="H45" i="26"/>
  <c r="H44" i="26"/>
  <c r="H43" i="26"/>
  <c r="H42" i="26"/>
  <c r="H41" i="26"/>
  <c r="H40" i="26"/>
  <c r="H39" i="26"/>
  <c r="H38" i="26"/>
  <c r="H37" i="26"/>
  <c r="H36" i="26"/>
  <c r="H16" i="26"/>
  <c r="H14" i="26"/>
  <c r="H13" i="26"/>
  <c r="H12" i="26"/>
  <c r="H11" i="26"/>
  <c r="H10" i="26"/>
  <c r="H8" i="26"/>
  <c r="H7" i="26"/>
  <c r="H6" i="26"/>
  <c r="H5" i="26"/>
  <c r="H4" i="26"/>
  <c r="H3" i="26"/>
  <c r="H76" i="25"/>
  <c r="H75" i="25"/>
  <c r="H26" i="3" s="1"/>
  <c r="H74" i="25"/>
  <c r="H73" i="25"/>
  <c r="H72" i="25"/>
  <c r="H71" i="25"/>
  <c r="H70" i="25"/>
  <c r="H69" i="25"/>
  <c r="E26" i="3" s="1"/>
  <c r="H66" i="25"/>
  <c r="H65" i="25"/>
  <c r="H64" i="25"/>
  <c r="H63" i="25"/>
  <c r="H62" i="25"/>
  <c r="H61" i="25"/>
  <c r="H48" i="25"/>
  <c r="H46" i="25"/>
  <c r="H45" i="25"/>
  <c r="H44" i="25"/>
  <c r="H43" i="25"/>
  <c r="H42" i="25"/>
  <c r="H41" i="25"/>
  <c r="H40" i="25"/>
  <c r="H39" i="25"/>
  <c r="H38" i="25"/>
  <c r="H37" i="25"/>
  <c r="H14" i="25"/>
  <c r="H13" i="25"/>
  <c r="H12" i="25"/>
  <c r="H11" i="25"/>
  <c r="H10" i="25"/>
  <c r="H8" i="25"/>
  <c r="H7" i="25"/>
  <c r="H6" i="25"/>
  <c r="H5" i="25"/>
  <c r="H4" i="25"/>
  <c r="H3" i="25"/>
  <c r="H76" i="24"/>
  <c r="H75" i="24"/>
  <c r="H25" i="3" s="1"/>
  <c r="H74" i="24"/>
  <c r="H73" i="24"/>
  <c r="H72" i="24"/>
  <c r="H71" i="24"/>
  <c r="H70" i="24"/>
  <c r="H69" i="24"/>
  <c r="E25" i="3" s="1"/>
  <c r="H66" i="24"/>
  <c r="H65" i="24"/>
  <c r="H64" i="24"/>
  <c r="H63" i="24"/>
  <c r="H62" i="24"/>
  <c r="H61" i="24"/>
  <c r="H48" i="24"/>
  <c r="H46" i="24"/>
  <c r="H45" i="24"/>
  <c r="H44" i="24"/>
  <c r="H43" i="24"/>
  <c r="H42" i="24"/>
  <c r="H41" i="24"/>
  <c r="H40" i="24"/>
  <c r="H39" i="24"/>
  <c r="H38" i="24"/>
  <c r="H16" i="24"/>
  <c r="H14" i="24"/>
  <c r="H13" i="24"/>
  <c r="H12" i="24"/>
  <c r="H11" i="24"/>
  <c r="H10" i="24"/>
  <c r="H8" i="24"/>
  <c r="H7" i="24"/>
  <c r="H6" i="24"/>
  <c r="H5" i="24"/>
  <c r="H4" i="24"/>
  <c r="H3" i="24"/>
  <c r="H76" i="23"/>
  <c r="H75" i="23"/>
  <c r="H24" i="3"/>
  <c r="H74" i="23"/>
  <c r="H73" i="23"/>
  <c r="H72" i="23"/>
  <c r="H71" i="23"/>
  <c r="H70" i="23"/>
  <c r="H69" i="23"/>
  <c r="E24" i="3" s="1"/>
  <c r="H66" i="23"/>
  <c r="H65" i="23"/>
  <c r="H64" i="23"/>
  <c r="H63" i="23"/>
  <c r="H62" i="23"/>
  <c r="H61" i="23"/>
  <c r="H48" i="23"/>
  <c r="H46" i="23"/>
  <c r="H45" i="23"/>
  <c r="H44" i="23"/>
  <c r="H43" i="23"/>
  <c r="H42" i="23"/>
  <c r="H41" i="23"/>
  <c r="H40" i="23"/>
  <c r="H39" i="23"/>
  <c r="H16" i="23"/>
  <c r="H14" i="23"/>
  <c r="H13" i="23"/>
  <c r="H12" i="23"/>
  <c r="H11" i="23"/>
  <c r="H10" i="23"/>
  <c r="H8" i="23"/>
  <c r="H7" i="23"/>
  <c r="H6" i="23"/>
  <c r="H5" i="23"/>
  <c r="H4" i="23"/>
  <c r="H3" i="23"/>
  <c r="H76" i="22"/>
  <c r="H75" i="22"/>
  <c r="H23" i="3" s="1"/>
  <c r="H74" i="22"/>
  <c r="H73" i="22"/>
  <c r="H72" i="22"/>
  <c r="H71" i="22"/>
  <c r="H70" i="22"/>
  <c r="H69" i="22"/>
  <c r="E23" i="3" s="1"/>
  <c r="H66" i="22"/>
  <c r="H60" i="22"/>
  <c r="H59" i="22"/>
  <c r="H51" i="22"/>
  <c r="H50" i="22"/>
  <c r="H49" i="22"/>
  <c r="H48" i="22"/>
  <c r="H46" i="22"/>
  <c r="H45" i="22"/>
  <c r="H44" i="22"/>
  <c r="H43" i="22"/>
  <c r="H42" i="22"/>
  <c r="H41" i="22"/>
  <c r="H40" i="22"/>
  <c r="H39" i="22"/>
  <c r="H38" i="22"/>
  <c r="H37" i="22"/>
  <c r="H18" i="22"/>
  <c r="H16" i="22"/>
  <c r="H14" i="22"/>
  <c r="H13" i="22"/>
  <c r="H12" i="22"/>
  <c r="H11" i="22"/>
  <c r="H10" i="22"/>
  <c r="H8" i="22"/>
  <c r="H7" i="22"/>
  <c r="H6" i="22"/>
  <c r="H5" i="22"/>
  <c r="H4" i="22"/>
  <c r="H3" i="22"/>
  <c r="H76" i="21"/>
  <c r="H75" i="21"/>
  <c r="H22" i="3" s="1"/>
  <c r="H74" i="21"/>
  <c r="H73" i="21"/>
  <c r="H72" i="21"/>
  <c r="H71" i="21"/>
  <c r="H70" i="21"/>
  <c r="H69" i="21"/>
  <c r="E22" i="3" s="1"/>
  <c r="H66" i="21"/>
  <c r="H51" i="21"/>
  <c r="H50" i="21"/>
  <c r="H49" i="21"/>
  <c r="H48" i="21"/>
  <c r="H46" i="21"/>
  <c r="H45" i="21"/>
  <c r="H44" i="21"/>
  <c r="H43" i="21"/>
  <c r="H42" i="21"/>
  <c r="H41" i="21"/>
  <c r="H40" i="21"/>
  <c r="H39" i="21"/>
  <c r="H16" i="21"/>
  <c r="H14" i="21"/>
  <c r="H13" i="21"/>
  <c r="H12" i="21"/>
  <c r="H11" i="21"/>
  <c r="H10" i="21"/>
  <c r="H8" i="21"/>
  <c r="H7" i="21"/>
  <c r="H6" i="21"/>
  <c r="H5" i="21"/>
  <c r="H4" i="21"/>
  <c r="H3" i="21"/>
  <c r="H76" i="20"/>
  <c r="H75" i="20"/>
  <c r="H21" i="3" s="1"/>
  <c r="H74" i="20"/>
  <c r="H73" i="20"/>
  <c r="H72" i="20"/>
  <c r="H71" i="20"/>
  <c r="H70" i="20"/>
  <c r="H69" i="20"/>
  <c r="E21" i="3" s="1"/>
  <c r="H66" i="20"/>
  <c r="H53" i="20"/>
  <c r="H52" i="20"/>
  <c r="H51" i="20"/>
  <c r="H50" i="20"/>
  <c r="H49" i="20"/>
  <c r="H48" i="20"/>
  <c r="H46" i="20"/>
  <c r="H45" i="20"/>
  <c r="H44" i="20"/>
  <c r="H43" i="20"/>
  <c r="H42" i="20"/>
  <c r="H41" i="20"/>
  <c r="H40" i="20"/>
  <c r="H39" i="20"/>
  <c r="H38" i="20"/>
  <c r="H37" i="20"/>
  <c r="H16" i="20"/>
  <c r="H14" i="20"/>
  <c r="H13" i="20"/>
  <c r="H12" i="20"/>
  <c r="H11" i="20"/>
  <c r="H10" i="20"/>
  <c r="H8" i="20"/>
  <c r="H7" i="20"/>
  <c r="H6" i="20"/>
  <c r="H5" i="20"/>
  <c r="H4" i="20"/>
  <c r="H3" i="20"/>
  <c r="H76" i="19"/>
  <c r="H75" i="19"/>
  <c r="H20" i="3" s="1"/>
  <c r="H74" i="19"/>
  <c r="H73" i="19"/>
  <c r="H72" i="19"/>
  <c r="H71" i="19"/>
  <c r="H70" i="19"/>
  <c r="H69" i="19"/>
  <c r="H66" i="19"/>
  <c r="H59" i="19"/>
  <c r="H58" i="19"/>
  <c r="H50" i="19"/>
  <c r="H49" i="19"/>
  <c r="H48" i="19"/>
  <c r="H46" i="19"/>
  <c r="H45" i="19"/>
  <c r="H44" i="19"/>
  <c r="H43" i="19"/>
  <c r="H42" i="19"/>
  <c r="H41" i="19"/>
  <c r="H40" i="19"/>
  <c r="H39" i="19"/>
  <c r="H38" i="19"/>
  <c r="H37" i="19"/>
  <c r="H16" i="19"/>
  <c r="H14" i="19"/>
  <c r="H13" i="19"/>
  <c r="H12" i="19"/>
  <c r="H11" i="19"/>
  <c r="H10" i="19"/>
  <c r="H8" i="19"/>
  <c r="H7" i="19"/>
  <c r="H6" i="19"/>
  <c r="H5" i="19"/>
  <c r="H4" i="19"/>
  <c r="H3" i="19"/>
  <c r="H76" i="18"/>
  <c r="H75" i="18"/>
  <c r="H19" i="3" s="1"/>
  <c r="H74" i="18"/>
  <c r="H73" i="18"/>
  <c r="H72" i="18"/>
  <c r="H71" i="18"/>
  <c r="H70" i="18"/>
  <c r="H69" i="18"/>
  <c r="E19" i="3" s="1"/>
  <c r="H66" i="18"/>
  <c r="H65" i="18"/>
  <c r="H58" i="18"/>
  <c r="H51" i="18"/>
  <c r="H50" i="18"/>
  <c r="H49" i="18"/>
  <c r="H48" i="18"/>
  <c r="H46" i="18"/>
  <c r="H45" i="18"/>
  <c r="H44" i="18"/>
  <c r="H43" i="18"/>
  <c r="H42" i="18"/>
  <c r="H41" i="18"/>
  <c r="H40" i="18"/>
  <c r="H16" i="18"/>
  <c r="H14" i="18"/>
  <c r="H13" i="18"/>
  <c r="H12" i="18"/>
  <c r="H11" i="18"/>
  <c r="H10" i="18"/>
  <c r="H8" i="18"/>
  <c r="H7" i="18"/>
  <c r="H6" i="18"/>
  <c r="H5" i="18"/>
  <c r="H4" i="18"/>
  <c r="H3" i="18"/>
  <c r="H76" i="17"/>
  <c r="H75" i="17"/>
  <c r="H18" i="3" s="1"/>
  <c r="H74" i="17"/>
  <c r="H73" i="17"/>
  <c r="H72" i="17"/>
  <c r="H71" i="17"/>
  <c r="H70" i="17"/>
  <c r="H69" i="17"/>
  <c r="H66" i="17"/>
  <c r="H65" i="17"/>
  <c r="H64" i="17"/>
  <c r="H63" i="17"/>
  <c r="H49" i="17"/>
  <c r="H48" i="17"/>
  <c r="H46" i="17"/>
  <c r="H45" i="17"/>
  <c r="H44" i="17"/>
  <c r="H43" i="17"/>
  <c r="H42" i="17"/>
  <c r="H41" i="17"/>
  <c r="H40" i="17"/>
  <c r="H39" i="17"/>
  <c r="H38" i="17"/>
  <c r="H37" i="17"/>
  <c r="H14" i="17"/>
  <c r="H13" i="17"/>
  <c r="H12" i="17"/>
  <c r="H11" i="17"/>
  <c r="H10" i="17"/>
  <c r="H8" i="17"/>
  <c r="H7" i="17"/>
  <c r="H6" i="17"/>
  <c r="H5" i="17"/>
  <c r="H4" i="17"/>
  <c r="H3" i="17"/>
  <c r="H76" i="16"/>
  <c r="H75" i="16"/>
  <c r="H17" i="3" s="1"/>
  <c r="H74" i="16"/>
  <c r="H73" i="16"/>
  <c r="H72" i="16"/>
  <c r="H71" i="16"/>
  <c r="H70" i="16"/>
  <c r="H69" i="16"/>
  <c r="H66" i="16"/>
  <c r="H57" i="16"/>
  <c r="H56" i="16"/>
  <c r="H55" i="16"/>
  <c r="H54" i="16"/>
  <c r="H48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16" i="16"/>
  <c r="H14" i="16"/>
  <c r="H13" i="16"/>
  <c r="H12" i="16"/>
  <c r="H11" i="16"/>
  <c r="H10" i="16"/>
  <c r="H8" i="16"/>
  <c r="H7" i="16"/>
  <c r="H6" i="16"/>
  <c r="H5" i="16"/>
  <c r="H4" i="16"/>
  <c r="H3" i="16"/>
  <c r="H76" i="14"/>
  <c r="H75" i="14"/>
  <c r="H16" i="3" s="1"/>
  <c r="H74" i="14"/>
  <c r="H73" i="14"/>
  <c r="H72" i="14"/>
  <c r="H71" i="14"/>
  <c r="H70" i="14"/>
  <c r="H69" i="14"/>
  <c r="E16" i="3" s="1"/>
  <c r="H66" i="14"/>
  <c r="H57" i="14"/>
  <c r="H56" i="14"/>
  <c r="H51" i="14"/>
  <c r="H50" i="14"/>
  <c r="H49" i="14"/>
  <c r="H48" i="14"/>
  <c r="H46" i="14"/>
  <c r="H45" i="14"/>
  <c r="H44" i="14"/>
  <c r="H43" i="14"/>
  <c r="H42" i="14"/>
  <c r="H41" i="14"/>
  <c r="H40" i="14"/>
  <c r="H39" i="14"/>
  <c r="H16" i="14"/>
  <c r="H14" i="14"/>
  <c r="H13" i="14"/>
  <c r="H12" i="14"/>
  <c r="H11" i="14"/>
  <c r="H10" i="14"/>
  <c r="H8" i="14"/>
  <c r="H7" i="14"/>
  <c r="H6" i="14"/>
  <c r="H5" i="14"/>
  <c r="H4" i="14"/>
  <c r="H3" i="14"/>
  <c r="H76" i="13"/>
  <c r="H75" i="13"/>
  <c r="H15" i="3" s="1"/>
  <c r="H74" i="13"/>
  <c r="H73" i="13"/>
  <c r="H72" i="13"/>
  <c r="H71" i="13"/>
  <c r="H70" i="13"/>
  <c r="H69" i="13"/>
  <c r="H66" i="13"/>
  <c r="H54" i="13"/>
  <c r="H51" i="13"/>
  <c r="H50" i="13"/>
  <c r="H49" i="13"/>
  <c r="H48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16" i="13"/>
  <c r="H14" i="13"/>
  <c r="H13" i="13"/>
  <c r="H12" i="13"/>
  <c r="H11" i="13"/>
  <c r="H10" i="13"/>
  <c r="H8" i="13"/>
  <c r="H7" i="13"/>
  <c r="H6" i="13"/>
  <c r="H5" i="13"/>
  <c r="H4" i="13"/>
  <c r="H3" i="13"/>
  <c r="H14" i="3"/>
  <c r="F13" i="3"/>
  <c r="H13" i="3"/>
  <c r="H76" i="10"/>
  <c r="H75" i="10"/>
  <c r="H12" i="3" s="1"/>
  <c r="H74" i="10"/>
  <c r="H73" i="10"/>
  <c r="H72" i="10"/>
  <c r="H71" i="10"/>
  <c r="H70" i="10"/>
  <c r="H69" i="10"/>
  <c r="E12" i="3" s="1"/>
  <c r="H66" i="10"/>
  <c r="H65" i="10"/>
  <c r="H51" i="10"/>
  <c r="H50" i="10"/>
  <c r="H49" i="10"/>
  <c r="H48" i="10"/>
  <c r="H46" i="10"/>
  <c r="H45" i="10"/>
  <c r="H44" i="10"/>
  <c r="H43" i="10"/>
  <c r="H42" i="10"/>
  <c r="H41" i="10"/>
  <c r="H40" i="10"/>
  <c r="H39" i="10"/>
  <c r="H38" i="10"/>
  <c r="H37" i="10"/>
  <c r="H16" i="10"/>
  <c r="H14" i="10"/>
  <c r="H13" i="10"/>
  <c r="H12" i="10"/>
  <c r="H11" i="10"/>
  <c r="H10" i="10"/>
  <c r="H8" i="10"/>
  <c r="H7" i="10"/>
  <c r="H6" i="10"/>
  <c r="H5" i="10"/>
  <c r="H4" i="10"/>
  <c r="H3" i="10"/>
  <c r="H11" i="3"/>
  <c r="G11" i="3"/>
  <c r="H76" i="8"/>
  <c r="H75" i="8"/>
  <c r="H10" i="3" s="1"/>
  <c r="H74" i="8"/>
  <c r="H73" i="8"/>
  <c r="H72" i="8"/>
  <c r="H71" i="8"/>
  <c r="H70" i="8"/>
  <c r="H69" i="8"/>
  <c r="E10" i="3" s="1"/>
  <c r="H66" i="8"/>
  <c r="H65" i="8"/>
  <c r="H64" i="8"/>
  <c r="H63" i="8"/>
  <c r="H50" i="8"/>
  <c r="H49" i="8"/>
  <c r="H48" i="8"/>
  <c r="H46" i="8"/>
  <c r="H45" i="8"/>
  <c r="H44" i="8"/>
  <c r="H43" i="8"/>
  <c r="H42" i="8"/>
  <c r="H41" i="8"/>
  <c r="H40" i="8"/>
  <c r="H39" i="8"/>
  <c r="H38" i="8"/>
  <c r="H37" i="8"/>
  <c r="H16" i="8"/>
  <c r="H14" i="8"/>
  <c r="H13" i="8"/>
  <c r="H12" i="8"/>
  <c r="H11" i="8"/>
  <c r="H10" i="8"/>
  <c r="H8" i="8"/>
  <c r="H7" i="8"/>
  <c r="H6" i="8"/>
  <c r="H5" i="8"/>
  <c r="H4" i="8"/>
  <c r="H3" i="8"/>
  <c r="H76" i="7"/>
  <c r="H75" i="7"/>
  <c r="H9" i="3" s="1"/>
  <c r="H74" i="7"/>
  <c r="H73" i="7"/>
  <c r="H72" i="7"/>
  <c r="H71" i="7"/>
  <c r="H70" i="7"/>
  <c r="H69" i="7"/>
  <c r="E9" i="3" s="1"/>
  <c r="H66" i="7"/>
  <c r="H49" i="7"/>
  <c r="H48" i="7"/>
  <c r="H46" i="7"/>
  <c r="H45" i="7"/>
  <c r="H44" i="7"/>
  <c r="H43" i="7"/>
  <c r="H42" i="7"/>
  <c r="H41" i="7"/>
  <c r="H40" i="7"/>
  <c r="H18" i="7"/>
  <c r="H16" i="7"/>
  <c r="H14" i="7"/>
  <c r="H13" i="7"/>
  <c r="H12" i="7"/>
  <c r="H11" i="7"/>
  <c r="H10" i="7"/>
  <c r="H8" i="7"/>
  <c r="H7" i="7"/>
  <c r="H6" i="7"/>
  <c r="H5" i="7"/>
  <c r="H4" i="7"/>
  <c r="H3" i="7"/>
  <c r="H76" i="6"/>
  <c r="H75" i="6"/>
  <c r="H8" i="3" s="1"/>
  <c r="H74" i="6"/>
  <c r="H73" i="6"/>
  <c r="H72" i="6"/>
  <c r="H71" i="6"/>
  <c r="H70" i="6"/>
  <c r="H69" i="6"/>
  <c r="E8" i="3" s="1"/>
  <c r="H66" i="6"/>
  <c r="H65" i="6"/>
  <c r="H64" i="6"/>
  <c r="H63" i="6"/>
  <c r="H49" i="6"/>
  <c r="H48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7" i="3"/>
  <c r="E7" i="3"/>
  <c r="H64" i="4"/>
  <c r="I31" i="2" s="1"/>
  <c r="H63" i="4"/>
  <c r="I30" i="2" s="1"/>
  <c r="H62" i="4"/>
  <c r="H61" i="4"/>
  <c r="I28" i="2" s="1"/>
  <c r="H60" i="4"/>
  <c r="I27" i="2" s="1"/>
  <c r="H59" i="4"/>
  <c r="I26" i="2" s="1"/>
  <c r="H58" i="4"/>
  <c r="I25" i="2" s="1"/>
  <c r="H55" i="4"/>
  <c r="H54" i="4"/>
  <c r="H53" i="4"/>
  <c r="H52" i="4"/>
  <c r="H51" i="4"/>
  <c r="H13" i="4"/>
  <c r="H12" i="4"/>
  <c r="H11" i="4"/>
  <c r="H10" i="4"/>
  <c r="H9" i="4"/>
  <c r="H8" i="4"/>
  <c r="H6" i="4"/>
  <c r="H5" i="4"/>
  <c r="H4" i="4"/>
  <c r="H3" i="4"/>
  <c r="H7" i="4" s="1"/>
  <c r="B16" i="3"/>
  <c r="B15" i="3"/>
  <c r="B14" i="3"/>
  <c r="B13" i="3"/>
  <c r="B12" i="3"/>
  <c r="B11" i="3"/>
  <c r="B10" i="3"/>
  <c r="B9" i="3"/>
  <c r="B7" i="3"/>
  <c r="A7" i="3" s="1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19" i="2"/>
  <c r="H18" i="2"/>
  <c r="H17" i="2"/>
  <c r="H16" i="2"/>
  <c r="H15" i="2"/>
  <c r="H14" i="2"/>
  <c r="H13" i="2"/>
  <c r="H12" i="2"/>
  <c r="F14" i="3"/>
  <c r="G38" i="3"/>
  <c r="G31" i="3"/>
  <c r="E54" i="3"/>
  <c r="E27" i="3"/>
  <c r="E38" i="3"/>
  <c r="F51" i="3"/>
  <c r="E49" i="3"/>
  <c r="E14" i="3"/>
  <c r="E29" i="3"/>
  <c r="E41" i="3"/>
  <c r="G33" i="3" l="1"/>
  <c r="G10" i="3"/>
  <c r="G42" i="3"/>
  <c r="G18" i="3"/>
  <c r="H80" i="42"/>
  <c r="H79" i="42"/>
  <c r="H79" i="30"/>
  <c r="H80" i="30"/>
  <c r="H79" i="37"/>
  <c r="H80" i="37"/>
  <c r="G24" i="3"/>
  <c r="H47" i="55"/>
  <c r="F9" i="3"/>
  <c r="H15" i="20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31" i="3" s="1"/>
  <c r="A32" i="3" s="1"/>
  <c r="A33" i="3" s="1"/>
  <c r="A34" i="3" s="1"/>
  <c r="A35" i="3" s="1"/>
  <c r="A36" i="3" s="1"/>
  <c r="A37" i="3" s="1"/>
  <c r="A38" i="3" s="1"/>
  <c r="A39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H15" i="8"/>
  <c r="G28" i="3"/>
  <c r="F56" i="3"/>
  <c r="H15" i="7"/>
  <c r="F18" i="3"/>
  <c r="G22" i="3"/>
  <c r="G8" i="3"/>
  <c r="G44" i="3"/>
  <c r="G36" i="3"/>
  <c r="H15" i="14"/>
  <c r="G7" i="3"/>
  <c r="H77" i="40"/>
  <c r="G40" i="3"/>
  <c r="H15" i="31"/>
  <c r="H9" i="29"/>
  <c r="G27" i="3"/>
  <c r="F20" i="3"/>
  <c r="H15" i="18"/>
  <c r="H15" i="16"/>
  <c r="G15" i="3"/>
  <c r="G12" i="3"/>
  <c r="F48" i="3"/>
  <c r="H47" i="45"/>
  <c r="H77" i="45"/>
  <c r="F45" i="3"/>
  <c r="H77" i="44"/>
  <c r="H9" i="43"/>
  <c r="F44" i="3"/>
  <c r="H77" i="43"/>
  <c r="H77" i="41"/>
  <c r="F41" i="3"/>
  <c r="G39" i="3"/>
  <c r="H9" i="38"/>
  <c r="H15" i="38"/>
  <c r="H47" i="38"/>
  <c r="H15" i="36"/>
  <c r="G37" i="3"/>
  <c r="F36" i="3"/>
  <c r="H77" i="32"/>
  <c r="F33" i="3"/>
  <c r="H47" i="32"/>
  <c r="F32" i="3"/>
  <c r="F30" i="3"/>
  <c r="G30" i="3"/>
  <c r="H47" i="29"/>
  <c r="G29" i="3"/>
  <c r="H77" i="27"/>
  <c r="H9" i="26"/>
  <c r="G26" i="3"/>
  <c r="H47" i="25"/>
  <c r="H77" i="25"/>
  <c r="F25" i="3"/>
  <c r="H77" i="23"/>
  <c r="G23" i="3"/>
  <c r="H47" i="21"/>
  <c r="G21" i="3"/>
  <c r="H9" i="20"/>
  <c r="H9" i="19"/>
  <c r="H67" i="19"/>
  <c r="G20" i="3"/>
  <c r="H67" i="18"/>
  <c r="H77" i="17"/>
  <c r="H47" i="17"/>
  <c r="H47" i="16"/>
  <c r="F17" i="3"/>
  <c r="H47" i="14"/>
  <c r="F16" i="3"/>
  <c r="H67" i="13"/>
  <c r="H15" i="10"/>
  <c r="H9" i="10"/>
  <c r="H47" i="8"/>
  <c r="H9" i="8"/>
  <c r="H9" i="7"/>
  <c r="H47" i="7"/>
  <c r="H57" i="3"/>
  <c r="H77" i="50"/>
  <c r="E51" i="3"/>
  <c r="H77" i="13"/>
  <c r="E15" i="3"/>
  <c r="E52" i="3"/>
  <c r="E17" i="3"/>
  <c r="H77" i="16"/>
  <c r="F7" i="3"/>
  <c r="H47" i="13"/>
  <c r="G17" i="3"/>
  <c r="G19" i="3"/>
  <c r="H47" i="22"/>
  <c r="H9" i="24"/>
  <c r="G25" i="3"/>
  <c r="F26" i="3"/>
  <c r="H15" i="27"/>
  <c r="F29" i="3"/>
  <c r="H9" i="41"/>
  <c r="H47" i="43"/>
  <c r="H67" i="43"/>
  <c r="G45" i="3"/>
  <c r="G51" i="3"/>
  <c r="G56" i="3"/>
  <c r="F38" i="3"/>
  <c r="F11" i="3"/>
  <c r="H15" i="13"/>
  <c r="H15" i="19"/>
  <c r="H9" i="23"/>
  <c r="F24" i="3"/>
  <c r="H47" i="27"/>
  <c r="H47" i="31"/>
  <c r="H67" i="31"/>
  <c r="F53" i="3"/>
  <c r="H77" i="29"/>
  <c r="F46" i="3"/>
  <c r="H56" i="4"/>
  <c r="H9" i="14"/>
  <c r="H67" i="14"/>
  <c r="H15" i="17"/>
  <c r="H9" i="18"/>
  <c r="H15" i="22"/>
  <c r="H15" i="23"/>
  <c r="H15" i="25"/>
  <c r="H15" i="32"/>
  <c r="H9" i="35"/>
  <c r="H15" i="43"/>
  <c r="H15" i="45"/>
  <c r="G52" i="3"/>
  <c r="F55" i="3"/>
  <c r="H67" i="36"/>
  <c r="D35" i="3"/>
  <c r="H9" i="13"/>
  <c r="H47" i="19"/>
  <c r="H47" i="20"/>
  <c r="H47" i="24"/>
  <c r="H77" i="26"/>
  <c r="H9" i="31"/>
  <c r="H15" i="35"/>
  <c r="H9" i="36"/>
  <c r="H15" i="55"/>
  <c r="H14" i="4"/>
  <c r="I24" i="2" s="1"/>
  <c r="H9" i="16"/>
  <c r="H9" i="22"/>
  <c r="H47" i="23"/>
  <c r="H47" i="26"/>
  <c r="H67" i="27"/>
  <c r="H15" i="29"/>
  <c r="H9" i="32"/>
  <c r="H77" i="33"/>
  <c r="H9" i="45"/>
  <c r="H67" i="23"/>
  <c r="E53" i="3"/>
  <c r="H77" i="14"/>
  <c r="H9" i="17"/>
  <c r="H67" i="20"/>
  <c r="H9" i="21"/>
  <c r="H15" i="24"/>
  <c r="H9" i="25"/>
  <c r="H47" i="35"/>
  <c r="F37" i="3"/>
  <c r="H15" i="41"/>
  <c r="H9" i="55"/>
  <c r="H77" i="38"/>
  <c r="H77" i="36"/>
  <c r="H47" i="6"/>
  <c r="H47" i="10"/>
  <c r="H47" i="18"/>
  <c r="H15" i="21"/>
  <c r="H77" i="22"/>
  <c r="H15" i="26"/>
  <c r="H9" i="27"/>
  <c r="F28" i="3"/>
  <c r="H47" i="36"/>
  <c r="F39" i="3"/>
  <c r="F42" i="3"/>
  <c r="H77" i="47"/>
  <c r="H67" i="41"/>
  <c r="H67" i="35"/>
  <c r="H67" i="55"/>
  <c r="H55" i="3"/>
  <c r="I18" i="2"/>
  <c r="E56" i="3"/>
  <c r="H77" i="55"/>
  <c r="E55" i="3"/>
  <c r="D52" i="3"/>
  <c r="D55" i="3"/>
  <c r="E40" i="3"/>
  <c r="H77" i="39"/>
  <c r="G14" i="3"/>
  <c r="H77" i="12"/>
  <c r="F15" i="3"/>
  <c r="I15" i="2"/>
  <c r="H77" i="18"/>
  <c r="F19" i="3"/>
  <c r="H77" i="24"/>
  <c r="F21" i="3"/>
  <c r="H77" i="20"/>
  <c r="H77" i="9"/>
  <c r="E11" i="3"/>
  <c r="E20" i="3"/>
  <c r="H77" i="19"/>
  <c r="F35" i="3"/>
  <c r="E50" i="3"/>
  <c r="H77" i="49"/>
  <c r="H67" i="7"/>
  <c r="H67" i="22"/>
  <c r="H67" i="6"/>
  <c r="H67" i="8"/>
  <c r="H67" i="10"/>
  <c r="H67" i="24"/>
  <c r="H67" i="32"/>
  <c r="H67" i="29"/>
  <c r="H67" i="26"/>
  <c r="H67" i="25"/>
  <c r="H67" i="45"/>
  <c r="H67" i="44"/>
  <c r="H68" i="44" s="1"/>
  <c r="E18" i="3"/>
  <c r="F10" i="3"/>
  <c r="H77" i="8"/>
  <c r="H67" i="17"/>
  <c r="G32" i="3"/>
  <c r="H77" i="31"/>
  <c r="H77" i="46"/>
  <c r="F47" i="3"/>
  <c r="I13" i="2"/>
  <c r="I12" i="2"/>
  <c r="I16" i="2"/>
  <c r="G9" i="3"/>
  <c r="H77" i="7"/>
  <c r="E13" i="3"/>
  <c r="H77" i="11"/>
  <c r="G16" i="3"/>
  <c r="I17" i="2"/>
  <c r="H67" i="21"/>
  <c r="F22" i="3"/>
  <c r="H77" i="21"/>
  <c r="F31" i="3"/>
  <c r="F34" i="3"/>
  <c r="H77" i="34"/>
  <c r="H67" i="38"/>
  <c r="G46" i="3"/>
  <c r="F54" i="3"/>
  <c r="I29" i="2"/>
  <c r="H65" i="4"/>
  <c r="H77" i="6"/>
  <c r="F8" i="3"/>
  <c r="I14" i="2"/>
  <c r="I19" i="2"/>
  <c r="H77" i="10"/>
  <c r="F12" i="3"/>
  <c r="H67" i="16"/>
  <c r="F23" i="3"/>
  <c r="F27" i="3"/>
  <c r="E36" i="3"/>
  <c r="H77" i="35"/>
  <c r="H47" i="41"/>
  <c r="G49" i="3"/>
  <c r="H68" i="4" l="1"/>
  <c r="H80" i="12"/>
  <c r="H79" i="12"/>
  <c r="H79" i="11"/>
  <c r="H80" i="11"/>
  <c r="H67" i="4"/>
  <c r="H79" i="9"/>
  <c r="H80" i="9"/>
  <c r="H80" i="47"/>
  <c r="H79" i="47"/>
  <c r="H80" i="50"/>
  <c r="H79" i="50"/>
  <c r="H80" i="40"/>
  <c r="H79" i="40"/>
  <c r="H80" i="46"/>
  <c r="H79" i="46"/>
  <c r="H80" i="49"/>
  <c r="H79" i="49"/>
  <c r="H80" i="44"/>
  <c r="H79" i="44"/>
  <c r="H80" i="34"/>
  <c r="H79" i="34"/>
  <c r="H80" i="33"/>
  <c r="H79" i="33"/>
  <c r="H80" i="39"/>
  <c r="H79" i="39"/>
  <c r="H68" i="55"/>
  <c r="D56" i="3" s="1"/>
  <c r="H68" i="26"/>
  <c r="D27" i="3" s="1"/>
  <c r="H57" i="4"/>
  <c r="H68" i="18"/>
  <c r="D19" i="3" s="1"/>
  <c r="H68" i="38"/>
  <c r="D39" i="3" s="1"/>
  <c r="H68" i="17"/>
  <c r="H79" i="17" s="1"/>
  <c r="H68" i="29"/>
  <c r="H79" i="29" s="1"/>
  <c r="H68" i="21"/>
  <c r="H79" i="21" s="1"/>
  <c r="H68" i="19"/>
  <c r="D20" i="3" s="1"/>
  <c r="H68" i="14"/>
  <c r="D16" i="3" s="1"/>
  <c r="D51" i="3"/>
  <c r="D48" i="3"/>
  <c r="H68" i="45"/>
  <c r="H79" i="45" s="1"/>
  <c r="H68" i="35"/>
  <c r="H80" i="35" s="1"/>
  <c r="D34" i="3"/>
  <c r="H68" i="31"/>
  <c r="D32" i="3" s="1"/>
  <c r="H68" i="24"/>
  <c r="D25" i="3" s="1"/>
  <c r="H68" i="23"/>
  <c r="H80" i="23" s="1"/>
  <c r="H68" i="22"/>
  <c r="D23" i="3" s="1"/>
  <c r="H68" i="20"/>
  <c r="H80" i="20" s="1"/>
  <c r="H68" i="16"/>
  <c r="D17" i="3" s="1"/>
  <c r="H68" i="13"/>
  <c r="D15" i="3" s="1"/>
  <c r="H68" i="10"/>
  <c r="H80" i="10" s="1"/>
  <c r="H68" i="8"/>
  <c r="H79" i="8" s="1"/>
  <c r="H68" i="7"/>
  <c r="H79" i="7" s="1"/>
  <c r="H68" i="6"/>
  <c r="H79" i="6" s="1"/>
  <c r="I8" i="2"/>
  <c r="I7" i="2"/>
  <c r="D31" i="3"/>
  <c r="D11" i="3"/>
  <c r="H68" i="36"/>
  <c r="H80" i="36" s="1"/>
  <c r="H68" i="43"/>
  <c r="H80" i="43" s="1"/>
  <c r="H68" i="25"/>
  <c r="D26" i="3" s="1"/>
  <c r="H68" i="41"/>
  <c r="H80" i="41" s="1"/>
  <c r="H68" i="27"/>
  <c r="H79" i="27" s="1"/>
  <c r="I20" i="2"/>
  <c r="H68" i="32"/>
  <c r="D33" i="3" s="1"/>
  <c r="D47" i="3"/>
  <c r="D53" i="3"/>
  <c r="I32" i="2"/>
  <c r="G57" i="3"/>
  <c r="I9" i="2"/>
  <c r="P52" i="3"/>
  <c r="D54" i="3"/>
  <c r="D14" i="3"/>
  <c r="D49" i="3"/>
  <c r="F57" i="3"/>
  <c r="D50" i="3"/>
  <c r="D45" i="3"/>
  <c r="E57" i="3"/>
  <c r="M43" i="3"/>
  <c r="D43" i="3"/>
  <c r="D13" i="3"/>
  <c r="P55" i="3"/>
  <c r="I10" i="2"/>
  <c r="J48" i="2" s="1"/>
  <c r="I48" i="2" s="1"/>
  <c r="H79" i="16" l="1"/>
  <c r="H80" i="16"/>
  <c r="H80" i="14"/>
  <c r="H79" i="10"/>
  <c r="H80" i="17"/>
  <c r="H79" i="13"/>
  <c r="H79" i="14"/>
  <c r="H80" i="13"/>
  <c r="H80" i="8"/>
  <c r="M10" i="3" s="1"/>
  <c r="H80" i="7"/>
  <c r="M9" i="3" s="1"/>
  <c r="H80" i="6"/>
  <c r="M8" i="3" s="1"/>
  <c r="H80" i="45"/>
  <c r="M46" i="3" s="1"/>
  <c r="H79" i="43"/>
  <c r="H79" i="41"/>
  <c r="M42" i="3" s="1"/>
  <c r="H80" i="38"/>
  <c r="H79" i="38"/>
  <c r="H79" i="36"/>
  <c r="H79" i="35"/>
  <c r="M36" i="3" s="1"/>
  <c r="H79" i="32"/>
  <c r="H80" i="32"/>
  <c r="H79" i="31"/>
  <c r="H80" i="31"/>
  <c r="H80" i="29"/>
  <c r="M30" i="3" s="1"/>
  <c r="H80" i="27"/>
  <c r="H79" i="26"/>
  <c r="H80" i="26"/>
  <c r="H79" i="25"/>
  <c r="H80" i="25"/>
  <c r="H79" i="23"/>
  <c r="M24" i="3" s="1"/>
  <c r="H80" i="22"/>
  <c r="H79" i="22"/>
  <c r="H80" i="21"/>
  <c r="M22" i="3" s="1"/>
  <c r="H79" i="20"/>
  <c r="M21" i="3" s="1"/>
  <c r="H79" i="19"/>
  <c r="H80" i="19"/>
  <c r="H79" i="18"/>
  <c r="H80" i="18"/>
  <c r="M18" i="3"/>
  <c r="M12" i="3"/>
  <c r="H79" i="24"/>
  <c r="H80" i="24"/>
  <c r="H79" i="55"/>
  <c r="H80" i="55"/>
  <c r="I23" i="2"/>
  <c r="J47" i="2" s="1"/>
  <c r="H69" i="4"/>
  <c r="M50" i="3"/>
  <c r="P50" i="3" s="1"/>
  <c r="D30" i="3"/>
  <c r="D18" i="3"/>
  <c r="M47" i="3"/>
  <c r="P47" i="3" s="1"/>
  <c r="D46" i="3"/>
  <c r="D24" i="3"/>
  <c r="D22" i="3"/>
  <c r="D12" i="3"/>
  <c r="D42" i="3"/>
  <c r="M40" i="3"/>
  <c r="D40" i="3"/>
  <c r="D36" i="3"/>
  <c r="D29" i="3"/>
  <c r="D21" i="3"/>
  <c r="M13" i="3"/>
  <c r="P13" i="3" s="1"/>
  <c r="D10" i="3"/>
  <c r="D9" i="3"/>
  <c r="D8" i="3"/>
  <c r="D41" i="3"/>
  <c r="D38" i="3"/>
  <c r="D37" i="3"/>
  <c r="M31" i="3"/>
  <c r="P31" i="3" s="1"/>
  <c r="D28" i="3"/>
  <c r="D44" i="3"/>
  <c r="M29" i="3"/>
  <c r="M14" i="3"/>
  <c r="P14" i="3" s="1"/>
  <c r="M35" i="3"/>
  <c r="P35" i="3" s="1"/>
  <c r="P53" i="3"/>
  <c r="I36" i="2"/>
  <c r="P49" i="3"/>
  <c r="P54" i="3"/>
  <c r="D7" i="3"/>
  <c r="J39" i="2"/>
  <c r="I11" i="2"/>
  <c r="M11" i="3"/>
  <c r="P43" i="3"/>
  <c r="M45" i="3"/>
  <c r="P45" i="3" s="1"/>
  <c r="I47" i="2" l="1"/>
  <c r="I39" i="2" s="1"/>
  <c r="I33" i="2"/>
  <c r="I34" i="2" s="1"/>
  <c r="M56" i="3"/>
  <c r="P56" i="3" s="1"/>
  <c r="M27" i="3"/>
  <c r="P27" i="3" s="1"/>
  <c r="M19" i="3"/>
  <c r="P19" i="3" s="1"/>
  <c r="M51" i="3"/>
  <c r="P51" i="3" s="1"/>
  <c r="P29" i="3"/>
  <c r="M48" i="3"/>
  <c r="P48" i="3" s="1"/>
  <c r="P46" i="3"/>
  <c r="M39" i="3"/>
  <c r="P39" i="3" s="1"/>
  <c r="M32" i="3"/>
  <c r="P32" i="3" s="1"/>
  <c r="P30" i="3"/>
  <c r="P18" i="3"/>
  <c r="P40" i="3"/>
  <c r="P24" i="3"/>
  <c r="P22" i="3"/>
  <c r="M20" i="3"/>
  <c r="P20" i="3" s="1"/>
  <c r="M16" i="3"/>
  <c r="P16" i="3" s="1"/>
  <c r="M15" i="3"/>
  <c r="P15" i="3" s="1"/>
  <c r="P12" i="3"/>
  <c r="P42" i="3"/>
  <c r="M41" i="3"/>
  <c r="P41" i="3" s="1"/>
  <c r="P36" i="3"/>
  <c r="M34" i="3"/>
  <c r="P34" i="3" s="1"/>
  <c r="M33" i="3"/>
  <c r="P33" i="3" s="1"/>
  <c r="M25" i="3"/>
  <c r="P25" i="3" s="1"/>
  <c r="M23" i="3"/>
  <c r="P23" i="3" s="1"/>
  <c r="P21" i="3"/>
  <c r="M17" i="3"/>
  <c r="P17" i="3" s="1"/>
  <c r="P10" i="3"/>
  <c r="P9" i="3"/>
  <c r="I40" i="2"/>
  <c r="P8" i="3"/>
  <c r="M44" i="3"/>
  <c r="P44" i="3" s="1"/>
  <c r="M37" i="3"/>
  <c r="P37" i="3" s="1"/>
  <c r="M38" i="3"/>
  <c r="P38" i="3" s="1"/>
  <c r="M28" i="3"/>
  <c r="P28" i="3" s="1"/>
  <c r="M26" i="3"/>
  <c r="P26" i="3" s="1"/>
  <c r="I41" i="2"/>
  <c r="M7" i="3"/>
  <c r="P7" i="3" s="1"/>
  <c r="I21" i="2"/>
  <c r="I22" i="2" s="1"/>
  <c r="D57" i="3"/>
  <c r="P11" i="3"/>
  <c r="I35" i="2"/>
  <c r="I37" i="2" s="1"/>
  <c r="P57" i="3" l="1"/>
  <c r="M57" i="3"/>
  <c r="I44" i="3" l="1"/>
  <c r="J44" i="3" s="1"/>
  <c r="K56" i="3"/>
  <c r="I56" i="3"/>
  <c r="L56" i="3"/>
  <c r="K44" i="3"/>
  <c r="L44" i="3"/>
  <c r="I54" i="3"/>
  <c r="J54" i="3" s="1"/>
  <c r="I53" i="3"/>
  <c r="J53" i="3" s="1"/>
  <c r="I47" i="3"/>
  <c r="I55" i="3"/>
  <c r="J55" i="3" s="1"/>
  <c r="I52" i="3"/>
  <c r="J52" i="3" s="1"/>
  <c r="L55" i="3"/>
  <c r="K47" i="3"/>
  <c r="L50" i="3"/>
  <c r="I48" i="3"/>
  <c r="J48" i="3" s="1"/>
  <c r="I43" i="3"/>
  <c r="I50" i="3"/>
  <c r="J50" i="3" s="1"/>
  <c r="K46" i="3"/>
  <c r="K43" i="3"/>
  <c r="L53" i="3"/>
  <c r="L54" i="3"/>
  <c r="K50" i="3"/>
  <c r="I46" i="3"/>
  <c r="J46" i="3" s="1"/>
  <c r="L51" i="3"/>
  <c r="K49" i="3"/>
  <c r="L45" i="3"/>
  <c r="K54" i="3"/>
  <c r="L52" i="3"/>
  <c r="I49" i="3"/>
  <c r="J49" i="3" s="1"/>
  <c r="L46" i="3"/>
  <c r="L47" i="3"/>
  <c r="K53" i="3"/>
  <c r="K51" i="3"/>
  <c r="K45" i="3"/>
  <c r="K52" i="3"/>
  <c r="K48" i="3"/>
  <c r="K55" i="3"/>
  <c r="I51" i="3"/>
  <c r="J51" i="3" s="1"/>
  <c r="L48" i="3"/>
  <c r="I45" i="3"/>
  <c r="J45" i="3" s="1"/>
  <c r="L49" i="3"/>
  <c r="L43" i="3"/>
  <c r="K42" i="3"/>
  <c r="I42" i="3"/>
  <c r="J42" i="3" s="1"/>
  <c r="L42" i="3"/>
  <c r="K41" i="3"/>
  <c r="I41" i="3"/>
  <c r="J41" i="3" s="1"/>
  <c r="L41" i="3"/>
  <c r="I40" i="3"/>
  <c r="J40" i="3" s="1"/>
  <c r="K40" i="3"/>
  <c r="L40" i="3"/>
  <c r="I38" i="3"/>
  <c r="J38" i="3" s="1"/>
  <c r="I39" i="3"/>
  <c r="J39" i="3" s="1"/>
  <c r="K39" i="3"/>
  <c r="L39" i="3"/>
  <c r="K38" i="3"/>
  <c r="L38" i="3"/>
  <c r="K37" i="3"/>
  <c r="I37" i="3"/>
  <c r="J37" i="3" s="1"/>
  <c r="L37" i="3"/>
  <c r="I36" i="3"/>
  <c r="J36" i="3" s="1"/>
  <c r="L36" i="3"/>
  <c r="K36" i="3"/>
  <c r="I35" i="3"/>
  <c r="K35" i="3"/>
  <c r="L35" i="3"/>
  <c r="K34" i="3"/>
  <c r="I34" i="3"/>
  <c r="L34" i="3"/>
  <c r="I33" i="3"/>
  <c r="J33" i="3" s="1"/>
  <c r="K33" i="3"/>
  <c r="L33" i="3"/>
  <c r="K32" i="3"/>
  <c r="I32" i="3"/>
  <c r="J32" i="3" s="1"/>
  <c r="L32" i="3"/>
  <c r="I31" i="3"/>
  <c r="J31" i="3" s="1"/>
  <c r="K31" i="3"/>
  <c r="L31" i="3"/>
  <c r="L30" i="3"/>
  <c r="K30" i="3"/>
  <c r="I30" i="3"/>
  <c r="J30" i="3" s="1"/>
  <c r="I28" i="3"/>
  <c r="J28" i="3" s="1"/>
  <c r="L29" i="3"/>
  <c r="I29" i="3"/>
  <c r="J29" i="3" s="1"/>
  <c r="K29" i="3"/>
  <c r="L28" i="3"/>
  <c r="K28" i="3"/>
  <c r="K26" i="3"/>
  <c r="L27" i="3"/>
  <c r="I27" i="3"/>
  <c r="J27" i="3" s="1"/>
  <c r="K27" i="3"/>
  <c r="L26" i="3"/>
  <c r="I26" i="3"/>
  <c r="J26" i="3" s="1"/>
  <c r="L25" i="3"/>
  <c r="I25" i="3"/>
  <c r="J25" i="3" s="1"/>
  <c r="K25" i="3"/>
  <c r="L24" i="3"/>
  <c r="I24" i="3"/>
  <c r="J24" i="3" s="1"/>
  <c r="K24" i="3"/>
  <c r="I23" i="3"/>
  <c r="K23" i="3"/>
  <c r="L23" i="3"/>
  <c r="I22" i="3"/>
  <c r="J22" i="3" s="1"/>
  <c r="K22" i="3"/>
  <c r="L22" i="3"/>
  <c r="K21" i="3"/>
  <c r="I21" i="3"/>
  <c r="J21" i="3" s="1"/>
  <c r="L21" i="3"/>
  <c r="K19" i="3"/>
  <c r="L20" i="3"/>
  <c r="I20" i="3"/>
  <c r="J20" i="3" s="1"/>
  <c r="K20" i="3"/>
  <c r="L19" i="3"/>
  <c r="I19" i="3"/>
  <c r="L18" i="3"/>
  <c r="I18" i="3"/>
  <c r="J18" i="3" s="1"/>
  <c r="K18" i="3"/>
  <c r="L17" i="3"/>
  <c r="K17" i="3"/>
  <c r="I17" i="3"/>
  <c r="J17" i="3" s="1"/>
  <c r="K16" i="3"/>
  <c r="I16" i="3"/>
  <c r="J16" i="3" s="1"/>
  <c r="L16" i="3"/>
  <c r="L15" i="3"/>
  <c r="I15" i="3"/>
  <c r="J15" i="3" s="1"/>
  <c r="K15" i="3"/>
  <c r="I14" i="3"/>
  <c r="J14" i="3" s="1"/>
  <c r="K14" i="3"/>
  <c r="L14" i="3"/>
  <c r="L13" i="3"/>
  <c r="I13" i="3"/>
  <c r="J13" i="3" s="1"/>
  <c r="K13" i="3"/>
  <c r="I11" i="3"/>
  <c r="J11" i="3" s="1"/>
  <c r="L12" i="3"/>
  <c r="I12" i="3"/>
  <c r="J12" i="3" s="1"/>
  <c r="K12" i="3"/>
  <c r="L11" i="3"/>
  <c r="K11" i="3"/>
  <c r="K10" i="3"/>
  <c r="I10" i="3"/>
  <c r="J10" i="3" s="1"/>
  <c r="L10" i="3"/>
  <c r="I9" i="3"/>
  <c r="J9" i="3" s="1"/>
  <c r="K9" i="3"/>
  <c r="L9" i="3"/>
  <c r="I7" i="3"/>
  <c r="L8" i="3"/>
  <c r="I8" i="3"/>
  <c r="J8" i="3" s="1"/>
  <c r="K8" i="3"/>
  <c r="L7" i="3"/>
  <c r="K7" i="3"/>
  <c r="H78" i="43" l="1"/>
  <c r="H81" i="43" s="1"/>
  <c r="H78" i="55"/>
  <c r="H81" i="55" s="1"/>
  <c r="J56" i="3"/>
  <c r="N56" i="3" s="1"/>
  <c r="H78" i="47"/>
  <c r="H81" i="47" s="1"/>
  <c r="H78" i="28"/>
  <c r="H81" i="28" s="1"/>
  <c r="N53" i="3"/>
  <c r="C64" i="1" s="1"/>
  <c r="N55" i="3"/>
  <c r="E66" i="1" s="1"/>
  <c r="N44" i="3"/>
  <c r="C55" i="1" s="1"/>
  <c r="H78" i="44"/>
  <c r="H81" i="44" s="1"/>
  <c r="N51" i="3"/>
  <c r="H62" i="1" s="1"/>
  <c r="H78" i="45"/>
  <c r="H81" i="45" s="1"/>
  <c r="H78" i="49"/>
  <c r="H81" i="49" s="1"/>
  <c r="N49" i="3"/>
  <c r="N52" i="3"/>
  <c r="N50" i="3"/>
  <c r="J47" i="3"/>
  <c r="N47" i="3" s="1"/>
  <c r="H78" i="51"/>
  <c r="H81" i="51" s="1"/>
  <c r="H78" i="48"/>
  <c r="H81" i="48" s="1"/>
  <c r="H78" i="46"/>
  <c r="H81" i="46" s="1"/>
  <c r="N45" i="3"/>
  <c r="H78" i="50"/>
  <c r="H81" i="50" s="1"/>
  <c r="H78" i="52"/>
  <c r="H81" i="52" s="1"/>
  <c r="H78" i="53"/>
  <c r="H81" i="53" s="1"/>
  <c r="H78" i="42"/>
  <c r="H81" i="42" s="1"/>
  <c r="J43" i="3"/>
  <c r="N43" i="3" s="1"/>
  <c r="N46" i="3"/>
  <c r="N48" i="3"/>
  <c r="N54" i="3"/>
  <c r="H78" i="54"/>
  <c r="H81" i="54" s="1"/>
  <c r="H78" i="41"/>
  <c r="H81" i="41" s="1"/>
  <c r="N42" i="3"/>
  <c r="H78" i="40"/>
  <c r="H81" i="40" s="1"/>
  <c r="N41" i="3"/>
  <c r="N40" i="3"/>
  <c r="H78" i="38"/>
  <c r="H81" i="38" s="1"/>
  <c r="H78" i="39"/>
  <c r="H81" i="39" s="1"/>
  <c r="N39" i="3"/>
  <c r="H78" i="37"/>
  <c r="H81" i="37" s="1"/>
  <c r="N38" i="3"/>
  <c r="H78" i="36"/>
  <c r="H81" i="36" s="1"/>
  <c r="N37" i="3"/>
  <c r="H78" i="35"/>
  <c r="H81" i="35" s="1"/>
  <c r="N36" i="3"/>
  <c r="H78" i="34"/>
  <c r="H81" i="34" s="1"/>
  <c r="J35" i="3"/>
  <c r="N35" i="3" s="1"/>
  <c r="H78" i="33"/>
  <c r="H81" i="33" s="1"/>
  <c r="J34" i="3"/>
  <c r="N34" i="3" s="1"/>
  <c r="H78" i="32"/>
  <c r="H81" i="32" s="1"/>
  <c r="H78" i="31"/>
  <c r="H81" i="31" s="1"/>
  <c r="N33" i="3"/>
  <c r="N32" i="3"/>
  <c r="N31" i="3"/>
  <c r="H78" i="30"/>
  <c r="H81" i="30" s="1"/>
  <c r="H78" i="29"/>
  <c r="H81" i="29" s="1"/>
  <c r="N30" i="3"/>
  <c r="H78" i="27"/>
  <c r="H81" i="27" s="1"/>
  <c r="N29" i="3"/>
  <c r="N28" i="3"/>
  <c r="H78" i="26"/>
  <c r="H81" i="26" s="1"/>
  <c r="N27" i="3"/>
  <c r="N26" i="3"/>
  <c r="H78" i="25"/>
  <c r="H81" i="25" s="1"/>
  <c r="N25" i="3"/>
  <c r="H78" i="24"/>
  <c r="H81" i="24" s="1"/>
  <c r="N24" i="3"/>
  <c r="H78" i="23"/>
  <c r="H81" i="23" s="1"/>
  <c r="H78" i="22"/>
  <c r="H81" i="22" s="1"/>
  <c r="J23" i="3"/>
  <c r="N23" i="3" s="1"/>
  <c r="H78" i="21"/>
  <c r="H81" i="21" s="1"/>
  <c r="N22" i="3"/>
  <c r="H78" i="20"/>
  <c r="H81" i="20" s="1"/>
  <c r="N21" i="3"/>
  <c r="H78" i="19"/>
  <c r="H81" i="19" s="1"/>
  <c r="N20" i="3"/>
  <c r="H78" i="18"/>
  <c r="H81" i="18" s="1"/>
  <c r="J19" i="3"/>
  <c r="N19" i="3" s="1"/>
  <c r="N18" i="3"/>
  <c r="H78" i="17"/>
  <c r="H81" i="17" s="1"/>
  <c r="N17" i="3"/>
  <c r="C28" i="1" s="1"/>
  <c r="H78" i="16"/>
  <c r="H81" i="16" s="1"/>
  <c r="H78" i="14"/>
  <c r="H81" i="14" s="1"/>
  <c r="N16" i="3"/>
  <c r="N15" i="3"/>
  <c r="H78" i="13"/>
  <c r="H81" i="13" s="1"/>
  <c r="N14" i="3"/>
  <c r="H78" i="12"/>
  <c r="H81" i="12" s="1"/>
  <c r="N13" i="3"/>
  <c r="H78" i="9"/>
  <c r="H81" i="9" s="1"/>
  <c r="H78" i="11"/>
  <c r="H81" i="11" s="1"/>
  <c r="N12" i="3"/>
  <c r="H78" i="10"/>
  <c r="H81" i="10" s="1"/>
  <c r="N11" i="3"/>
  <c r="H78" i="8"/>
  <c r="H81" i="8" s="1"/>
  <c r="N10" i="3"/>
  <c r="H78" i="7"/>
  <c r="H81" i="7" s="1"/>
  <c r="N9" i="3"/>
  <c r="K57" i="3"/>
  <c r="L57" i="3"/>
  <c r="I57" i="3"/>
  <c r="J57" i="3" s="1"/>
  <c r="J7" i="3"/>
  <c r="N7" i="3" s="1"/>
  <c r="N8" i="3"/>
  <c r="H78" i="6"/>
  <c r="H81" i="6" s="1"/>
  <c r="H81" i="5"/>
  <c r="N57" i="3" l="1"/>
  <c r="H67" i="1"/>
  <c r="C67" i="1"/>
  <c r="G67" i="1"/>
  <c r="E67" i="1"/>
  <c r="H55" i="1"/>
  <c r="G62" i="1"/>
  <c r="E55" i="1"/>
  <c r="E62" i="1"/>
  <c r="E64" i="1"/>
  <c r="G55" i="1"/>
  <c r="G64" i="1"/>
  <c r="H64" i="1"/>
  <c r="C62" i="1"/>
  <c r="G66" i="1"/>
  <c r="H66" i="1"/>
  <c r="C66" i="1"/>
  <c r="H58" i="1"/>
  <c r="G58" i="1"/>
  <c r="E58" i="1"/>
  <c r="C58" i="1"/>
  <c r="G61" i="1"/>
  <c r="H61" i="1"/>
  <c r="C61" i="1"/>
  <c r="E61" i="1"/>
  <c r="G60" i="1"/>
  <c r="E60" i="1"/>
  <c r="C60" i="1"/>
  <c r="H60" i="1"/>
  <c r="H54" i="1"/>
  <c r="E54" i="1"/>
  <c r="C54" i="1"/>
  <c r="G54" i="1"/>
  <c r="C63" i="1"/>
  <c r="E63" i="1"/>
  <c r="G63" i="1"/>
  <c r="H63" i="1"/>
  <c r="E65" i="1"/>
  <c r="C65" i="1"/>
  <c r="H65" i="1"/>
  <c r="G65" i="1"/>
  <c r="E56" i="1"/>
  <c r="H56" i="1"/>
  <c r="G56" i="1"/>
  <c r="C56" i="1"/>
  <c r="C59" i="1"/>
  <c r="H59" i="1"/>
  <c r="G59" i="1"/>
  <c r="E59" i="1"/>
  <c r="C57" i="1"/>
  <c r="E57" i="1"/>
  <c r="H57" i="1"/>
  <c r="G57" i="1"/>
  <c r="E21" i="1"/>
  <c r="G21" i="1"/>
  <c r="H21" i="1"/>
  <c r="E33" i="1"/>
  <c r="H33" i="1"/>
  <c r="G33" i="1"/>
  <c r="E41" i="1"/>
  <c r="H41" i="1"/>
  <c r="G41" i="1"/>
  <c r="E45" i="1"/>
  <c r="G45" i="1"/>
  <c r="H45" i="1"/>
  <c r="E49" i="1"/>
  <c r="H49" i="1"/>
  <c r="G49" i="1"/>
  <c r="G53" i="1"/>
  <c r="E53" i="1"/>
  <c r="H53" i="1"/>
  <c r="C25" i="1"/>
  <c r="E25" i="1"/>
  <c r="H25" i="1"/>
  <c r="G25" i="1"/>
  <c r="G29" i="1"/>
  <c r="H29" i="1"/>
  <c r="E29" i="1"/>
  <c r="G37" i="1"/>
  <c r="E37" i="1"/>
  <c r="H37" i="1"/>
  <c r="G36" i="1"/>
  <c r="E36" i="1"/>
  <c r="H36" i="1"/>
  <c r="C42" i="1"/>
  <c r="H42" i="1"/>
  <c r="G42" i="1"/>
  <c r="E42" i="1"/>
  <c r="H19" i="1"/>
  <c r="G19" i="1"/>
  <c r="E19" i="1"/>
  <c r="G22" i="1"/>
  <c r="E22" i="1"/>
  <c r="H22" i="1"/>
  <c r="G30" i="1"/>
  <c r="E30" i="1"/>
  <c r="H30" i="1"/>
  <c r="G38" i="1"/>
  <c r="E38" i="1"/>
  <c r="H38" i="1"/>
  <c r="H26" i="1"/>
  <c r="G26" i="1"/>
  <c r="E26" i="1"/>
  <c r="H23" i="1"/>
  <c r="E23" i="1"/>
  <c r="G23" i="1"/>
  <c r="H27" i="1"/>
  <c r="G27" i="1"/>
  <c r="E27" i="1"/>
  <c r="E31" i="1"/>
  <c r="H31" i="1"/>
  <c r="G31" i="1"/>
  <c r="E39" i="1"/>
  <c r="H39" i="1"/>
  <c r="G39" i="1"/>
  <c r="H43" i="1"/>
  <c r="G43" i="1"/>
  <c r="E43" i="1"/>
  <c r="H47" i="1"/>
  <c r="E47" i="1"/>
  <c r="G47" i="1"/>
  <c r="G34" i="1"/>
  <c r="H34" i="1"/>
  <c r="E34" i="1"/>
  <c r="G46" i="1"/>
  <c r="E46" i="1"/>
  <c r="H46" i="1"/>
  <c r="G50" i="1"/>
  <c r="H50" i="1"/>
  <c r="E50" i="1"/>
  <c r="C35" i="1"/>
  <c r="H35" i="1"/>
  <c r="G35" i="1"/>
  <c r="E35" i="1"/>
  <c r="G44" i="1"/>
  <c r="E44" i="1"/>
  <c r="H44" i="1"/>
  <c r="H51" i="1"/>
  <c r="G51" i="1"/>
  <c r="E51" i="1"/>
  <c r="E24" i="1"/>
  <c r="H24" i="1"/>
  <c r="G24" i="1"/>
  <c r="G28" i="1"/>
  <c r="E28" i="1"/>
  <c r="H28" i="1"/>
  <c r="G18" i="1"/>
  <c r="H18" i="1"/>
  <c r="F18" i="1"/>
  <c r="F68" i="1" s="1"/>
  <c r="E18" i="1"/>
  <c r="G20" i="1"/>
  <c r="E20" i="1"/>
  <c r="H20" i="1"/>
  <c r="E32" i="1"/>
  <c r="H32" i="1"/>
  <c r="G32" i="1"/>
  <c r="E40" i="1"/>
  <c r="H40" i="1"/>
  <c r="G40" i="1"/>
  <c r="H48" i="1"/>
  <c r="E48" i="1"/>
  <c r="G48" i="1"/>
  <c r="G52" i="1"/>
  <c r="E52" i="1"/>
  <c r="H52" i="1"/>
  <c r="C53" i="1"/>
  <c r="C52" i="1"/>
  <c r="C51" i="1"/>
  <c r="C50" i="1"/>
  <c r="C49" i="1"/>
  <c r="C48" i="1"/>
  <c r="C47" i="1"/>
  <c r="C46" i="1"/>
  <c r="C45" i="1"/>
  <c r="C44" i="1"/>
  <c r="C43" i="1"/>
  <c r="C41" i="1"/>
  <c r="C39" i="1"/>
  <c r="C40" i="1"/>
  <c r="C38" i="1"/>
  <c r="C37" i="1"/>
  <c r="C36" i="1"/>
  <c r="C34" i="1"/>
  <c r="C33" i="1"/>
  <c r="C32" i="1"/>
  <c r="C31" i="1"/>
  <c r="C30" i="1"/>
  <c r="C29" i="1"/>
  <c r="C27" i="1"/>
  <c r="C26" i="1"/>
  <c r="C24" i="1"/>
  <c r="C23" i="1"/>
  <c r="C22" i="1"/>
  <c r="C21" i="1"/>
  <c r="C20" i="1"/>
  <c r="C19" i="1"/>
  <c r="C18" i="1"/>
  <c r="H68" i="1" l="1"/>
  <c r="K58" i="3"/>
  <c r="E58" i="3"/>
  <c r="I58" i="3"/>
  <c r="G68" i="1"/>
  <c r="E68" i="1"/>
  <c r="D14" i="1"/>
  <c r="H58" i="3"/>
  <c r="F58" i="3"/>
  <c r="G58" i="3"/>
  <c r="L58" i="3"/>
  <c r="N58" i="3"/>
  <c r="D58" i="3"/>
  <c r="M58" i="3"/>
  <c r="N60" i="3"/>
  <c r="J58" i="3"/>
</calcChain>
</file>

<file path=xl/sharedStrings.xml><?xml version="1.0" encoding="utf-8"?>
<sst xmlns="http://schemas.openxmlformats.org/spreadsheetml/2006/main" count="2586" uniqueCount="393">
  <si>
    <t>(현대/기아차 설비협력업체 견적통일양식)</t>
    <phoneticPr fontId="2" type="noConversion"/>
  </si>
  <si>
    <t xml:space="preserve">見  積  書   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</si>
  <si>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</si>
  <si>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</si>
  <si>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</si>
  <si>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</si>
  <si>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</si>
  <si>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</si>
  <si>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t>인도장소</t>
    <phoneticPr fontId="2" type="noConversion"/>
  </si>
  <si>
    <t>번호</t>
    <phoneticPr fontId="2" type="noConversion"/>
  </si>
  <si>
    <t>상세품목내역</t>
    <phoneticPr fontId="2" type="noConversion"/>
  </si>
  <si>
    <t>비  고</t>
    <phoneticPr fontId="2" type="noConversion"/>
  </si>
  <si>
    <t>수량</t>
    <phoneticPr fontId="2" type="noConversion"/>
  </si>
  <si>
    <t>단위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</si>
  <si>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</si>
  <si>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</si>
  <si>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</si>
  <si>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</si>
  <si>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</si>
  <si>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</si>
  <si>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</si>
  <si>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</si>
  <si>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</si>
  <si>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</si>
  <si>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</si>
  <si>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</si>
  <si>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</si>
  <si>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</si>
  <si>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</si>
  <si>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</si>
  <si>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</si>
  <si>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</si>
  <si>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</si>
  <si>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</si>
  <si>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</si>
  <si>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</si>
  <si>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</si>
  <si>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</si>
  <si>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</si>
  <si>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</si>
  <si>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</si>
  <si>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</si>
  <si>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</si>
  <si>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</si>
  <si>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</si>
  <si>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</si>
  <si>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</si>
  <si>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</si>
  <si>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</si>
  <si>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</si>
  <si>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</si>
  <si>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</si>
  <si>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</si>
  <si>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</si>
  <si>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</si>
  <si>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</si>
  <si>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</si>
  <si>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</si>
  <si>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</si>
  <si>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</si>
  <si>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</si>
  <si>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</si>
  <si>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기계/전기자재</t>
    <phoneticPr fontId="2" type="noConversion"/>
  </si>
  <si>
    <t>철거(개조시)</t>
    <phoneticPr fontId="2" type="noConversion"/>
  </si>
  <si>
    <t>설계,프로그램</t>
    <phoneticPr fontId="2" type="noConversion"/>
  </si>
  <si>
    <t>M/D</t>
    <phoneticPr fontId="2" type="noConversion"/>
  </si>
  <si>
    <t>제작</t>
    <phoneticPr fontId="2" type="noConversion"/>
  </si>
  <si>
    <t>M/D</t>
    <phoneticPr fontId="2" type="noConversion"/>
  </si>
  <si>
    <t>양산대응</t>
    <phoneticPr fontId="2" type="noConversion"/>
  </si>
  <si>
    <t>소계</t>
    <phoneticPr fontId="2" type="noConversion"/>
  </si>
  <si>
    <t>일반관리 및 이윤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</si>
  <si>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</si>
  <si>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</si>
  <si>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</si>
  <si>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</si>
  <si>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</si>
  <si>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</si>
  <si>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</si>
  <si>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</si>
  <si>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</si>
  <si>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</si>
  <si>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</si>
  <si>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</si>
  <si>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</si>
  <si>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</si>
  <si>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</si>
  <si>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</si>
  <si>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</si>
  <si>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</si>
  <si>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</si>
  <si>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</si>
  <si>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</si>
  <si>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</si>
  <si>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</si>
  <si>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</si>
  <si>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</si>
  <si>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</si>
  <si>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</si>
  <si>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단위장비명</t>
    <phoneticPr fontId="2" type="noConversion"/>
  </si>
  <si>
    <t>철거</t>
    <phoneticPr fontId="2" type="noConversion"/>
  </si>
  <si>
    <t>설치/시운전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</si>
  <si>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</si>
  <si>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</si>
  <si>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</si>
  <si>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</si>
  <si>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</si>
  <si>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</si>
  <si>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</si>
  <si>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</si>
  <si>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</si>
  <si>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</si>
  <si>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</si>
  <si>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</si>
  <si>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</si>
  <si>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</si>
  <si>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</si>
  <si>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</si>
  <si>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</si>
  <si>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</si>
  <si>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</si>
  <si>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</si>
  <si>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</si>
  <si>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</si>
  <si>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</si>
  <si>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</si>
  <si>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전기자재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</si>
  <si>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</si>
  <si>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</si>
  <si>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</si>
  <si>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전기 설계/프로그램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</si>
  <si>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</si>
  <si>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</si>
  <si>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</si>
  <si>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</si>
  <si>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</si>
  <si>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</si>
  <si>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</si>
  <si>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</si>
  <si>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</si>
  <si>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</si>
  <si>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</si>
  <si>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</si>
  <si>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</si>
  <si>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</si>
  <si>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</si>
  <si>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</si>
  <si>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</si>
  <si>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</si>
  <si>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</si>
  <si>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</si>
  <si>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</si>
  <si>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</si>
  <si>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외주제작품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</si>
  <si>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</si>
  <si>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</si>
  <si>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</si>
  <si>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</si>
  <si>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</si>
  <si>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</si>
  <si>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</si>
  <si>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</si>
  <si>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</si>
  <si>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</si>
  <si>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</si>
  <si>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</si>
  <si>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</si>
  <si>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</si>
  <si>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</si>
  <si>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</si>
  <si>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</si>
  <si>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</si>
  <si>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</si>
  <si>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</si>
  <si>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</si>
  <si>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</si>
  <si>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</si>
  <si>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</si>
  <si>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</si>
  <si>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</si>
  <si>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</si>
  <si>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</si>
  <si>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</si>
  <si>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</si>
  <si>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</si>
  <si>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</si>
  <si>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</si>
  <si>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</si>
  <si>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</si>
  <si>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</si>
  <si>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</si>
  <si>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</si>
  <si>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</si>
  <si>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</si>
  <si>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</si>
  <si>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</si>
  <si>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</si>
  <si>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</si>
  <si>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</si>
  <si>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</si>
  <si>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</si>
  <si>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</si>
  <si>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</si>
  <si>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</si>
  <si>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</si>
  <si>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</si>
  <si>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</si>
  <si>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</si>
  <si>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</si>
  <si>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</si>
  <si>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</si>
  <si>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</si>
  <si>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</si>
  <si>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</si>
  <si>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</si>
  <si>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</si>
  <si>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</si>
  <si>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</si>
  <si>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</si>
  <si>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</si>
  <si>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</si>
  <si>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</si>
  <si>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</si>
  <si>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</si>
  <si>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</si>
  <si>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</si>
  <si>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</si>
  <si>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</si>
  <si>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</si>
  <si>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</si>
  <si>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</si>
  <si>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</si>
  <si>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</si>
  <si>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</si>
  <si>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</si>
  <si>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</si>
  <si>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</si>
  <si>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</si>
  <si>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</si>
  <si>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 xml:space="preserve">[ </t>
    <phoneticPr fontId="2" type="noConversion"/>
  </si>
  <si>
    <t>㈜동서기전</t>
    <phoneticPr fontId="2" type="noConversion"/>
  </si>
  <si>
    <t>대표 : 김 연 규 (인)</t>
    <phoneticPr fontId="2" type="noConversion"/>
  </si>
  <si>
    <t>주소 : 창원시 의창구 팔용로346번길 34</t>
    <phoneticPr fontId="2" type="noConversion"/>
  </si>
  <si>
    <t>전화: 82-55-297-3115</t>
    <phoneticPr fontId="2" type="noConversion"/>
  </si>
  <si>
    <t>Fax: 82-55-296-3669</t>
    <phoneticPr fontId="2" type="noConversion"/>
  </si>
  <si>
    <t>E-mail: chrcho@dongseomecha.co.kr</t>
    <phoneticPr fontId="2" type="noConversion"/>
  </si>
  <si>
    <t xml:space="preserve">    연 락 처 : 82-55-290-3232</t>
    <phoneticPr fontId="2" type="noConversion"/>
  </si>
  <si>
    <r>
      <t>견적일로부터3</t>
    </r>
    <r>
      <rPr>
        <sz val="11"/>
        <rFont val="굴림"/>
        <family val="3"/>
        <charset val="129"/>
      </rPr>
      <t>0일</t>
    </r>
    <phoneticPr fontId="2" type="noConversion"/>
  </si>
  <si>
    <t>현대위아(주) 貴下</t>
    <phoneticPr fontId="2" type="noConversion"/>
  </si>
  <si>
    <t>담 당 자</t>
    <phoneticPr fontId="2" type="noConversion"/>
  </si>
  <si>
    <t>공 사 명:</t>
    <phoneticPr fontId="2" type="noConversion"/>
  </si>
  <si>
    <t>최종견적금액: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</si>
  <si>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</si>
  <si>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</si>
  <si>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</si>
  <si>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(원)</t>
    </r>
    <phoneticPr fontId="2" type="noConversion"/>
  </si>
  <si>
    <t xml:space="preserve">    견적담당: 조 충 래 상무</t>
    <phoneticPr fontId="2" type="noConversion"/>
  </si>
  <si>
    <t>FRAME 류</t>
  </si>
  <si>
    <t>SS41</t>
  </si>
  <si>
    <t>KG</t>
  </si>
  <si>
    <t>BASE 류</t>
  </si>
  <si>
    <t>BRACKET 류</t>
  </si>
  <si>
    <t>기타자재</t>
  </si>
  <si>
    <t>LOT</t>
  </si>
  <si>
    <t>식</t>
  </si>
  <si>
    <t>직선운동 류 ( LM GUIDE / BALL BUSH )</t>
  </si>
  <si>
    <t>회전운동 류 ( BEARING / SPROCKET )</t>
  </si>
  <si>
    <t>PRX' SENSOR</t>
  </si>
  <si>
    <t>SENSOR CABLE</t>
  </si>
  <si>
    <t>PHOTO' SENSOR</t>
  </si>
  <si>
    <t>SERVO MOTOR &amp; AMP</t>
    <phoneticPr fontId="2" type="noConversion"/>
  </si>
  <si>
    <t>M/D</t>
    <phoneticPr fontId="2" type="noConversion"/>
  </si>
  <si>
    <t>M/D</t>
    <phoneticPr fontId="2" type="noConversion"/>
  </si>
  <si>
    <t>품  명</t>
    <phoneticPr fontId="2" type="noConversion"/>
  </si>
  <si>
    <t>M/D</t>
    <phoneticPr fontId="2" type="noConversion"/>
  </si>
  <si>
    <t>M/D</t>
    <phoneticPr fontId="2" type="noConversion"/>
  </si>
  <si>
    <t>M/D</t>
    <phoneticPr fontId="2" type="noConversion"/>
  </si>
  <si>
    <t>기타 구매품</t>
  </si>
  <si>
    <t>배관 파이프</t>
    <phoneticPr fontId="2" type="noConversion"/>
  </si>
  <si>
    <t>기타자재</t>
    <phoneticPr fontId="2" type="noConversion"/>
  </si>
  <si>
    <t>AIR CYL' 류</t>
    <phoneticPr fontId="2" type="noConversion"/>
  </si>
  <si>
    <t>기타 가공품</t>
    <phoneticPr fontId="2" type="noConversion"/>
  </si>
  <si>
    <t>HMI</t>
  </si>
  <si>
    <t>EA</t>
  </si>
  <si>
    <t>PLC BASE</t>
  </si>
  <si>
    <t>PLC CPU</t>
  </si>
  <si>
    <t>PLC COMMUNICATON CARD</t>
  </si>
  <si>
    <t>E-NET</t>
  </si>
  <si>
    <t>CC-LINK</t>
  </si>
  <si>
    <t>RS232C</t>
  </si>
  <si>
    <t>COUNT</t>
  </si>
  <si>
    <t>PLC 위치결정 CARD</t>
  </si>
  <si>
    <t>SERVO</t>
  </si>
  <si>
    <t>PLC POWER</t>
  </si>
  <si>
    <t>IN PUT I/O CARD</t>
  </si>
  <si>
    <t>OUT PUT I/O CARD</t>
  </si>
  <si>
    <t>REMOTE I/O CARD</t>
  </si>
  <si>
    <t>CIRCUIT PROTECTER</t>
  </si>
  <si>
    <t>HUB</t>
  </si>
  <si>
    <t>POWER SUPPLY</t>
  </si>
  <si>
    <t>SWITCH</t>
  </si>
  <si>
    <t>AIR CON</t>
  </si>
  <si>
    <t>조작반 자재류</t>
  </si>
  <si>
    <t>제어반 자재류</t>
  </si>
  <si>
    <t>CABLE 류</t>
  </si>
  <si>
    <t>전장반 및 조작반 외함</t>
    <phoneticPr fontId="2" type="noConversion"/>
  </si>
  <si>
    <t>산업용 공정 PC</t>
    <phoneticPr fontId="2" type="noConversion"/>
  </si>
  <si>
    <t>SERVER PC</t>
    <phoneticPr fontId="2" type="noConversion"/>
  </si>
  <si>
    <t>산업용 PC RACK</t>
    <phoneticPr fontId="2" type="noConversion"/>
  </si>
  <si>
    <t>RACK AIRCON</t>
    <phoneticPr fontId="2" type="noConversion"/>
  </si>
  <si>
    <t>SOFTWARE</t>
  </si>
  <si>
    <t xml:space="preserve">     1) SOFTWARE TOOL (Lab Windows CVI 8.2)</t>
  </si>
  <si>
    <t xml:space="preserve">      - 각 공정별 PC 차종추가</t>
    <phoneticPr fontId="2" type="noConversion"/>
  </si>
  <si>
    <t xml:space="preserve">      - SERVER DATA 항목 추가</t>
    <phoneticPr fontId="2" type="noConversion"/>
  </si>
  <si>
    <t xml:space="preserve">      - 이송비젼 이미지 추가</t>
    <phoneticPr fontId="2" type="noConversion"/>
  </si>
  <si>
    <t xml:space="preserve">      - 완성비젼 공정 추가</t>
    <phoneticPr fontId="2" type="noConversion"/>
  </si>
  <si>
    <t>SERVO REDUCER</t>
    <phoneticPr fontId="2" type="noConversion"/>
  </si>
  <si>
    <t>FENCE &amp; COVER</t>
    <phoneticPr fontId="2" type="noConversion"/>
  </si>
  <si>
    <t>WORK CLAMP UNIT</t>
    <phoneticPr fontId="2" type="noConversion"/>
  </si>
  <si>
    <t>PC UPS</t>
    <phoneticPr fontId="2" type="noConversion"/>
  </si>
  <si>
    <t>모니터</t>
    <phoneticPr fontId="2" type="noConversion"/>
  </si>
  <si>
    <t>모니터 분배기</t>
    <phoneticPr fontId="2" type="noConversion"/>
  </si>
  <si>
    <t>I/RACE GRAD 선별</t>
    <phoneticPr fontId="2" type="noConversion"/>
  </si>
  <si>
    <t>SOL VELVE 류</t>
  </si>
  <si>
    <t>F,R,L UNIT</t>
  </si>
  <si>
    <t>RACE JIG UNIT</t>
    <phoneticPr fontId="2" type="noConversion"/>
  </si>
  <si>
    <t>RACE CHECK UNIT</t>
    <phoneticPr fontId="2" type="noConversion"/>
  </si>
  <si>
    <t>OP POST UNIT</t>
    <phoneticPr fontId="2" type="noConversion"/>
  </si>
  <si>
    <t>O/RACE GRAD 선별</t>
    <phoneticPr fontId="2" type="noConversion"/>
  </si>
  <si>
    <t>스테킹 MC</t>
    <phoneticPr fontId="2" type="noConversion"/>
  </si>
  <si>
    <t>CHAIN 류</t>
    <phoneticPr fontId="2" type="noConversion"/>
  </si>
  <si>
    <t>바코드 스캐너</t>
    <phoneticPr fontId="2" type="noConversion"/>
  </si>
  <si>
    <t>GEARD MOTOR 류</t>
    <phoneticPr fontId="2" type="noConversion"/>
  </si>
  <si>
    <t>BALL SCREW &amp; 주변</t>
    <phoneticPr fontId="2" type="noConversion"/>
  </si>
  <si>
    <t>DOOR SENSOR</t>
    <phoneticPr fontId="2" type="noConversion"/>
  </si>
  <si>
    <t>TRANSFER UNIT</t>
    <phoneticPr fontId="2" type="noConversion"/>
  </si>
  <si>
    <t>RACE 정렬 UNIT</t>
    <phoneticPr fontId="2" type="noConversion"/>
  </si>
  <si>
    <t>스태킹 UNIT</t>
    <phoneticPr fontId="2" type="noConversion"/>
  </si>
  <si>
    <t>FULL LOAD UNIT</t>
    <phoneticPr fontId="2" type="noConversion"/>
  </si>
  <si>
    <t>AUTO LOADER UNIT</t>
    <phoneticPr fontId="2" type="noConversion"/>
  </si>
  <si>
    <t>OUT CON'V</t>
    <phoneticPr fontId="2" type="noConversion"/>
  </si>
  <si>
    <t>FINGER CYL' 류</t>
    <phoneticPr fontId="2" type="noConversion"/>
  </si>
  <si>
    <t>CG SUB 조립기</t>
    <phoneticPr fontId="2" type="noConversion"/>
  </si>
  <si>
    <t>S/RING PRESS UNIT</t>
    <phoneticPr fontId="2" type="noConversion"/>
  </si>
  <si>
    <t>S/RING 공급 UNIT</t>
    <phoneticPr fontId="2" type="noConversion"/>
  </si>
  <si>
    <t>PITCH CHECK UNIT</t>
    <phoneticPr fontId="2" type="noConversion"/>
  </si>
  <si>
    <t>C/RING ASSEMBLY UNIT</t>
    <phoneticPr fontId="2" type="noConversion"/>
  </si>
  <si>
    <t>VISION UNIT</t>
    <phoneticPr fontId="2" type="noConversion"/>
  </si>
  <si>
    <t>NG UNIT</t>
    <phoneticPr fontId="2" type="noConversion"/>
  </si>
  <si>
    <t>방청 PUMP &amp; TANK SYSTEM</t>
    <phoneticPr fontId="2" type="noConversion"/>
  </si>
  <si>
    <t>방청 FRAME &amp; COLUMN</t>
    <phoneticPr fontId="2" type="noConversion"/>
  </si>
  <si>
    <t>방청 도포 UNIT</t>
    <phoneticPr fontId="2" type="noConversion"/>
  </si>
  <si>
    <t>핸디 바코드 스캐너</t>
    <phoneticPr fontId="2" type="noConversion"/>
  </si>
  <si>
    <t>LASER MARKING</t>
    <phoneticPr fontId="2" type="noConversion"/>
  </si>
  <si>
    <t>BALL SCREW 주변</t>
    <phoneticPr fontId="2" type="noConversion"/>
  </si>
  <si>
    <t>BALL 공급 이스케이퍼</t>
    <phoneticPr fontId="2" type="noConversion"/>
  </si>
  <si>
    <t>MARKING UNIT</t>
    <phoneticPr fontId="2" type="noConversion"/>
  </si>
  <si>
    <t>나사검사 UNIT</t>
    <phoneticPr fontId="2" type="noConversion"/>
  </si>
  <si>
    <t>SERVO PRESS PC &amp; 컨트롤러</t>
    <phoneticPr fontId="2" type="noConversion"/>
  </si>
  <si>
    <t>2D 스캐너 UNIT</t>
    <phoneticPr fontId="2" type="noConversion"/>
  </si>
  <si>
    <t>지그류</t>
    <phoneticPr fontId="2" type="noConversion"/>
  </si>
  <si>
    <t>방청 셔틀 UNIT</t>
    <phoneticPr fontId="2" type="noConversion"/>
  </si>
  <si>
    <t>측정/비젼</t>
    <phoneticPr fontId="2" type="noConversion"/>
  </si>
  <si>
    <t>통합 데이터</t>
    <phoneticPr fontId="2" type="noConversion"/>
  </si>
  <si>
    <t>철거/시운전/현지 설치 및 시운전</t>
    <phoneticPr fontId="2" type="noConversion"/>
  </si>
  <si>
    <t>■ 철거 지원 - 강소법인 출장</t>
    <phoneticPr fontId="2" type="noConversion"/>
  </si>
  <si>
    <t xml:space="preserve">  - 기계</t>
    <phoneticPr fontId="2" type="noConversion"/>
  </si>
  <si>
    <t>1人*5日(이동시간2日)</t>
    <phoneticPr fontId="2" type="noConversion"/>
  </si>
  <si>
    <t xml:space="preserve">  - 전기</t>
    <phoneticPr fontId="2" type="noConversion"/>
  </si>
  <si>
    <t>2人*4日(이동시간2日)</t>
    <phoneticPr fontId="2" type="noConversion"/>
  </si>
  <si>
    <t>■ 개조 및 시운전 - 국내</t>
    <phoneticPr fontId="2" type="noConversion"/>
  </si>
  <si>
    <t xml:space="preserve">  - PLC</t>
    <phoneticPr fontId="2" type="noConversion"/>
  </si>
  <si>
    <t xml:space="preserve">  - PC</t>
    <phoneticPr fontId="2" type="noConversion"/>
  </si>
  <si>
    <t>■ 인도법인 FOB</t>
    <phoneticPr fontId="2" type="noConversion"/>
  </si>
  <si>
    <t xml:space="preserve">  - 포장 및 운송</t>
    <phoneticPr fontId="2" type="noConversion"/>
  </si>
  <si>
    <t>1人*10日(이동시간2日)</t>
    <phoneticPr fontId="2" type="noConversion"/>
  </si>
  <si>
    <t xml:space="preserve">  - 항공권 및 경비</t>
    <phoneticPr fontId="2" type="noConversion"/>
  </si>
  <si>
    <t>3人</t>
    <phoneticPr fontId="2" type="noConversion"/>
  </si>
  <si>
    <t>2人</t>
    <phoneticPr fontId="2" type="noConversion"/>
  </si>
  <si>
    <t>CG 그레이드 선별 및 SUB 조립기 개조 및 이설</t>
    <phoneticPr fontId="2" type="noConversion"/>
  </si>
  <si>
    <t>샤시생기팀 / 정주완 책임 님</t>
    <phoneticPr fontId="2" type="noConversion"/>
  </si>
  <si>
    <t>현대위아 - 인도법인</t>
    <phoneticPr fontId="2" type="noConversion"/>
  </si>
  <si>
    <t>메인 트랜스 교체</t>
    <phoneticPr fontId="2" type="noConversion"/>
  </si>
  <si>
    <t>전장반 3식</t>
    <phoneticPr fontId="2" type="noConversion"/>
  </si>
  <si>
    <t>■ 인도법인 설치 및 시운전</t>
    <phoneticPr fontId="2" type="noConversion"/>
  </si>
  <si>
    <t>■ 인도법인 양산대응</t>
    <phoneticPr fontId="2" type="noConversion"/>
  </si>
  <si>
    <t>2人*16日(이동시간2日)</t>
    <phoneticPr fontId="2" type="noConversion"/>
  </si>
  <si>
    <t>5人</t>
    <phoneticPr fontId="2" type="noConversion"/>
  </si>
  <si>
    <t xml:space="preserve">  - 전기 ( 결선 )</t>
    <phoneticPr fontId="2" type="noConversion"/>
  </si>
  <si>
    <t xml:space="preserve">  - 전기 ( PLC )</t>
    <phoneticPr fontId="2" type="noConversion"/>
  </si>
  <si>
    <t>1人*16日(이동시간2日)</t>
    <phoneticPr fontId="2" type="noConversion"/>
  </si>
  <si>
    <t>2人*7日(이동시간2日)</t>
    <phoneticPr fontId="2" type="noConversion"/>
  </si>
  <si>
    <t>QZ250626-01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</si>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</sst>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  <numFmt numFmtId="182" formatCode="0_ "/>
  </numFmts>
  <fonts count="29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4"/>
      <name val="HY헤드라인M"/>
      <family val="1"/>
      <charset val="129"/>
    </font>
    <font>
      <sz val="11"/>
      <color rgb="FFFF0000"/>
      <name val="굴림"/>
      <family val="3"/>
      <charset val="129"/>
    </font>
    <font>
      <b/>
      <sz val="11"/>
      <color rgb="FFFF000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2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34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right" vertical="center"/>
    </xf>
    <xf numFmtId="176" fontId="1" fillId="0" borderId="7" xfId="0" applyNumberFormat="1" applyFon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1" fillId="0" borderId="1" xfId="0" applyNumberFormat="1" applyFont="1" applyBorder="1" applyAlignment="1">
      <alignment horizontal="right" vertical="center"/>
    </xf>
    <xf numFmtId="176" fontId="1" fillId="0" borderId="11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0" fillId="0" borderId="10" xfId="0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176" fontId="1" fillId="0" borderId="13" xfId="0" applyNumberFormat="1" applyFont="1" applyBorder="1" applyAlignment="1">
      <alignment vertical="center"/>
    </xf>
    <xf numFmtId="176" fontId="13" fillId="3" borderId="14" xfId="0" applyNumberFormat="1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0" borderId="16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15" xfId="0" applyNumberFormat="1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16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vertical="center"/>
    </xf>
    <xf numFmtId="4" fontId="19" fillId="0" borderId="0" xfId="0" applyNumberFormat="1" applyFont="1" applyAlignment="1">
      <alignment vertical="center"/>
    </xf>
    <xf numFmtId="3" fontId="19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179" fontId="1" fillId="0" borderId="21" xfId="0" applyNumberFormat="1" applyFont="1" applyBorder="1" applyAlignment="1">
      <alignment horizontal="center" vertical="center"/>
    </xf>
    <xf numFmtId="3" fontId="1" fillId="0" borderId="22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23" xfId="0" applyNumberFormat="1" applyFont="1" applyBorder="1" applyAlignment="1">
      <alignment horizontal="center" vertical="center"/>
    </xf>
    <xf numFmtId="3" fontId="1" fillId="0" borderId="24" xfId="0" applyNumberFormat="1" applyFont="1" applyBorder="1" applyAlignment="1">
      <alignment horizontal="center" vertical="center"/>
    </xf>
    <xf numFmtId="179" fontId="1" fillId="0" borderId="24" xfId="0" applyNumberFormat="1" applyFont="1" applyBorder="1" applyAlignment="1">
      <alignment horizontal="center" vertical="center"/>
    </xf>
    <xf numFmtId="3" fontId="1" fillId="0" borderId="25" xfId="0" applyNumberFormat="1" applyFont="1" applyBorder="1" applyAlignment="1">
      <alignment horizontal="center" vertical="center"/>
    </xf>
    <xf numFmtId="3" fontId="1" fillId="0" borderId="26" xfId="0" applyNumberFormat="1" applyFont="1" applyBorder="1" applyAlignment="1">
      <alignment horizontal="center" vertical="center"/>
    </xf>
    <xf numFmtId="3" fontId="14" fillId="0" borderId="26" xfId="0" applyNumberFormat="1" applyFont="1" applyBorder="1" applyAlignment="1">
      <alignment horizontal="center" vertical="center"/>
    </xf>
    <xf numFmtId="179" fontId="1" fillId="0" borderId="26" xfId="0" applyNumberFormat="1" applyFont="1" applyBorder="1" applyAlignment="1">
      <alignment horizontal="right" vertical="center"/>
    </xf>
    <xf numFmtId="179" fontId="1" fillId="0" borderId="26" xfId="0" applyNumberFormat="1" applyFont="1" applyBorder="1" applyAlignment="1">
      <alignment vertical="center"/>
    </xf>
    <xf numFmtId="3" fontId="1" fillId="0" borderId="27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179" fontId="1" fillId="0" borderId="1" xfId="1" applyNumberFormat="1" applyFont="1" applyFill="1" applyBorder="1" applyAlignment="1">
      <alignment horizontal="right" vertical="center"/>
    </xf>
    <xf numFmtId="179" fontId="1" fillId="0" borderId="1" xfId="0" applyNumberFormat="1" applyFont="1" applyBorder="1" applyAlignment="1">
      <alignment vertical="center"/>
    </xf>
    <xf numFmtId="3" fontId="1" fillId="0" borderId="28" xfId="0" applyNumberFormat="1" applyFont="1" applyBorder="1" applyAlignment="1">
      <alignment vertical="center"/>
    </xf>
    <xf numFmtId="179" fontId="1" fillId="0" borderId="1" xfId="0" applyNumberFormat="1" applyFont="1" applyBorder="1" applyAlignment="1">
      <alignment horizontal="right" vertical="center"/>
    </xf>
    <xf numFmtId="3" fontId="0" fillId="4" borderId="1" xfId="0" applyNumberForma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79" fontId="1" fillId="4" borderId="1" xfId="0" applyNumberFormat="1" applyFont="1" applyFill="1" applyBorder="1" applyAlignment="1">
      <alignment horizontal="right" vertical="center"/>
    </xf>
    <xf numFmtId="179" fontId="1" fillId="4" borderId="1" xfId="0" applyNumberFormat="1" applyFont="1" applyFill="1" applyBorder="1" applyAlignment="1">
      <alignment vertical="center"/>
    </xf>
    <xf numFmtId="3" fontId="0" fillId="0" borderId="28" xfId="0" applyNumberFormat="1" applyBorder="1" applyAlignment="1">
      <alignment vertical="center"/>
    </xf>
    <xf numFmtId="3" fontId="1" fillId="0" borderId="29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vertic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left" vertical="center"/>
    </xf>
    <xf numFmtId="3" fontId="1" fillId="0" borderId="30" xfId="0" applyNumberFormat="1" applyFont="1" applyBorder="1" applyAlignment="1">
      <alignment horizontal="center" vertical="center"/>
    </xf>
    <xf numFmtId="179" fontId="5" fillId="0" borderId="31" xfId="0" applyNumberFormat="1" applyFont="1" applyBorder="1" applyAlignment="1">
      <alignment vertical="center"/>
    </xf>
    <xf numFmtId="3" fontId="1" fillId="0" borderId="32" xfId="0" applyNumberFormat="1" applyFont="1" applyBorder="1" applyAlignment="1">
      <alignment vertical="center"/>
    </xf>
    <xf numFmtId="3" fontId="1" fillId="0" borderId="33" xfId="0" applyNumberFormat="1" applyFont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/>
    </xf>
    <xf numFmtId="179" fontId="5" fillId="0" borderId="35" xfId="0" applyNumberFormat="1" applyFont="1" applyBorder="1" applyAlignment="1">
      <alignment vertical="center"/>
    </xf>
    <xf numFmtId="3" fontId="1" fillId="0" borderId="36" xfId="0" applyNumberFormat="1" applyFont="1" applyBorder="1" applyAlignment="1">
      <alignment vertical="center"/>
    </xf>
    <xf numFmtId="3" fontId="1" fillId="0" borderId="37" xfId="0" applyNumberFormat="1" applyFont="1" applyBorder="1" applyAlignment="1">
      <alignment horizontal="center" vertical="center"/>
    </xf>
    <xf numFmtId="3" fontId="14" fillId="0" borderId="37" xfId="0" applyNumberFormat="1" applyFont="1" applyBorder="1" applyAlignment="1">
      <alignment horizontal="center" vertical="center"/>
    </xf>
    <xf numFmtId="179" fontId="1" fillId="0" borderId="37" xfId="0" applyNumberFormat="1" applyFont="1" applyBorder="1" applyAlignment="1">
      <alignment vertical="center"/>
    </xf>
    <xf numFmtId="3" fontId="1" fillId="0" borderId="38" xfId="0" applyNumberFormat="1" applyFont="1" applyBorder="1" applyAlignment="1">
      <alignment vertical="center"/>
    </xf>
    <xf numFmtId="3" fontId="14" fillId="4" borderId="26" xfId="0" applyNumberFormat="1" applyFont="1" applyFill="1" applyBorder="1" applyAlignment="1">
      <alignment horizontal="center" vertical="center"/>
    </xf>
    <xf numFmtId="179" fontId="1" fillId="4" borderId="26" xfId="0" applyNumberFormat="1" applyFont="1" applyFill="1" applyBorder="1" applyAlignment="1">
      <alignment vertical="center"/>
    </xf>
    <xf numFmtId="179" fontId="5" fillId="0" borderId="37" xfId="0" applyNumberFormat="1" applyFont="1" applyBorder="1" applyAlignment="1">
      <alignment vertical="center"/>
    </xf>
    <xf numFmtId="179" fontId="5" fillId="0" borderId="39" xfId="0" applyNumberFormat="1" applyFont="1" applyBorder="1" applyAlignment="1">
      <alignment vertical="center"/>
    </xf>
    <xf numFmtId="3" fontId="1" fillId="0" borderId="40" xfId="0" applyNumberFormat="1" applyFont="1" applyBorder="1" applyAlignment="1">
      <alignment vertical="center"/>
    </xf>
    <xf numFmtId="3" fontId="1" fillId="0" borderId="41" xfId="0" applyNumberFormat="1" applyFont="1" applyBorder="1" applyAlignment="1">
      <alignment horizontal="center" vertical="center"/>
    </xf>
    <xf numFmtId="179" fontId="5" fillId="3" borderId="42" xfId="0" applyNumberFormat="1" applyFont="1" applyFill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3" fontId="1" fillId="0" borderId="9" xfId="0" applyNumberFormat="1" applyFont="1" applyBorder="1" applyAlignment="1">
      <alignment horizontal="center" vertical="center"/>
    </xf>
    <xf numFmtId="179" fontId="5" fillId="0" borderId="26" xfId="0" applyNumberFormat="1" applyFont="1" applyBorder="1" applyAlignment="1">
      <alignment vertical="center"/>
    </xf>
    <xf numFmtId="3" fontId="14" fillId="4" borderId="28" xfId="0" applyNumberFormat="1" applyFont="1" applyFill="1" applyBorder="1" applyAlignment="1">
      <alignment vertical="center" wrapText="1"/>
    </xf>
    <xf numFmtId="10" fontId="1" fillId="0" borderId="0" xfId="1" applyNumberFormat="1" applyFont="1" applyFill="1" applyAlignment="1">
      <alignment vertical="center"/>
    </xf>
    <xf numFmtId="3" fontId="1" fillId="0" borderId="43" xfId="0" applyNumberFormat="1" applyFont="1" applyBorder="1" applyAlignment="1">
      <alignment horizontal="center" vertical="center"/>
    </xf>
    <xf numFmtId="3" fontId="1" fillId="0" borderId="44" xfId="0" applyNumberFormat="1" applyFont="1" applyBorder="1" applyAlignment="1">
      <alignment horizontal="left" vertical="center"/>
    </xf>
    <xf numFmtId="179" fontId="5" fillId="0" borderId="45" xfId="0" applyNumberFormat="1" applyFont="1" applyBorder="1" applyAlignment="1">
      <alignment vertical="center"/>
    </xf>
    <xf numFmtId="3" fontId="1" fillId="0" borderId="46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17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3" fontId="0" fillId="4" borderId="1" xfId="0" applyNumberFormat="1" applyFill="1" applyBorder="1" applyAlignment="1">
      <alignment vertical="center"/>
    </xf>
    <xf numFmtId="17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4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76" fontId="0" fillId="0" borderId="61" xfId="0" applyNumberFormat="1" applyBorder="1" applyAlignment="1">
      <alignment horizontal="left" vertical="center"/>
    </xf>
    <xf numFmtId="176" fontId="21" fillId="0" borderId="62" xfId="0" applyNumberFormat="1" applyFont="1" applyBorder="1" applyAlignment="1">
      <alignment vertical="center"/>
    </xf>
    <xf numFmtId="176" fontId="21" fillId="0" borderId="63" xfId="0" applyNumberFormat="1" applyFont="1" applyBorder="1" applyAlignment="1">
      <alignment vertical="center"/>
    </xf>
    <xf numFmtId="176" fontId="21" fillId="0" borderId="64" xfId="0" applyNumberFormat="1" applyFont="1" applyBorder="1" applyAlignment="1">
      <alignment vertical="center"/>
    </xf>
    <xf numFmtId="176" fontId="1" fillId="0" borderId="65" xfId="0" applyNumberFormat="1" applyFont="1" applyBorder="1" applyAlignment="1">
      <alignment vertical="center"/>
    </xf>
    <xf numFmtId="176" fontId="1" fillId="0" borderId="63" xfId="0" applyNumberFormat="1" applyFont="1" applyBorder="1" applyAlignment="1">
      <alignment vertical="center"/>
    </xf>
    <xf numFmtId="176" fontId="0" fillId="0" borderId="66" xfId="0" applyNumberFormat="1" applyBorder="1" applyAlignment="1">
      <alignment vertical="center"/>
    </xf>
    <xf numFmtId="176" fontId="0" fillId="0" borderId="67" xfId="0" applyNumberFormat="1" applyBorder="1" applyAlignment="1">
      <alignment vertical="center"/>
    </xf>
    <xf numFmtId="176" fontId="0" fillId="0" borderId="68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8" xfId="0" applyNumberFormat="1" applyBorder="1" applyAlignment="1">
      <alignment horizontal="left" vertical="center"/>
    </xf>
    <xf numFmtId="176" fontId="21" fillId="0" borderId="9" xfId="0" applyNumberFormat="1" applyFont="1" applyBorder="1" applyAlignment="1">
      <alignment vertical="center"/>
    </xf>
    <xf numFmtId="176" fontId="21" fillId="0" borderId="1" xfId="0" applyNumberFormat="1" applyFont="1" applyBorder="1" applyAlignment="1">
      <alignment vertical="center"/>
    </xf>
    <xf numFmtId="176" fontId="21" fillId="0" borderId="28" xfId="0" applyNumberFormat="1" applyFont="1" applyBorder="1" applyAlignment="1">
      <alignment vertical="center"/>
    </xf>
    <xf numFmtId="176" fontId="1" fillId="0" borderId="29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176" fontId="0" fillId="0" borderId="69" xfId="0" applyNumberFormat="1" applyBorder="1" applyAlignment="1">
      <alignment vertical="center"/>
    </xf>
    <xf numFmtId="176" fontId="0" fillId="0" borderId="70" xfId="0" applyNumberFormat="1" applyBorder="1" applyAlignment="1">
      <alignment vertical="center"/>
    </xf>
    <xf numFmtId="176" fontId="0" fillId="0" borderId="71" xfId="0" applyNumberFormat="1" applyBorder="1" applyAlignment="1">
      <alignment vertical="center"/>
    </xf>
    <xf numFmtId="176" fontId="21" fillId="0" borderId="20" xfId="0" applyNumberFormat="1" applyFont="1" applyBorder="1" applyAlignment="1">
      <alignment vertical="center"/>
    </xf>
    <xf numFmtId="176" fontId="21" fillId="0" borderId="21" xfId="0" applyNumberFormat="1" applyFont="1" applyBorder="1" applyAlignment="1">
      <alignment vertical="center"/>
    </xf>
    <xf numFmtId="176" fontId="21" fillId="0" borderId="22" xfId="0" applyNumberFormat="1" applyFont="1" applyBorder="1" applyAlignment="1">
      <alignment vertical="center"/>
    </xf>
    <xf numFmtId="176" fontId="5" fillId="0" borderId="72" xfId="0" applyNumberFormat="1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48" xfId="0" applyNumberFormat="1" applyFont="1" applyBorder="1" applyAlignment="1">
      <alignment vertical="center"/>
    </xf>
    <xf numFmtId="176" fontId="5" fillId="0" borderId="73" xfId="0" applyNumberFormat="1" applyFont="1" applyBorder="1" applyAlignment="1">
      <alignment vertical="center"/>
    </xf>
    <xf numFmtId="176" fontId="0" fillId="0" borderId="50" xfId="0" applyNumberFormat="1" applyBorder="1" applyAlignment="1">
      <alignment vertical="center"/>
    </xf>
    <xf numFmtId="176" fontId="14" fillId="0" borderId="74" xfId="0" applyNumberFormat="1" applyFont="1" applyBorder="1" applyAlignment="1">
      <alignment horizontal="center" vertical="center"/>
    </xf>
    <xf numFmtId="176" fontId="14" fillId="0" borderId="75" xfId="0" applyNumberFormat="1" applyFont="1" applyBorder="1" applyAlignment="1">
      <alignment horizontal="center" vertical="center"/>
    </xf>
    <xf numFmtId="176" fontId="14" fillId="0" borderId="76" xfId="0" applyNumberFormat="1" applyFont="1" applyBorder="1" applyAlignment="1">
      <alignment horizontal="center" vertical="center"/>
    </xf>
    <xf numFmtId="9" fontId="22" fillId="0" borderId="77" xfId="1" applyFont="1" applyBorder="1" applyAlignment="1">
      <alignment vertical="center"/>
    </xf>
    <xf numFmtId="9" fontId="22" fillId="0" borderId="78" xfId="1" applyFont="1" applyBorder="1" applyAlignment="1">
      <alignment vertical="center"/>
    </xf>
    <xf numFmtId="9" fontId="22" fillId="0" borderId="79" xfId="1" applyFont="1" applyBorder="1" applyAlignment="1">
      <alignment vertical="center"/>
    </xf>
    <xf numFmtId="9" fontId="14" fillId="0" borderId="80" xfId="1" applyFont="1" applyBorder="1" applyAlignment="1">
      <alignment vertical="center"/>
    </xf>
    <xf numFmtId="9" fontId="14" fillId="0" borderId="78" xfId="1" applyFont="1" applyFill="1" applyBorder="1" applyAlignment="1">
      <alignment vertical="center"/>
    </xf>
    <xf numFmtId="9" fontId="14" fillId="0" borderId="78" xfId="1" applyFont="1" applyBorder="1" applyAlignment="1">
      <alignment vertical="center"/>
    </xf>
    <xf numFmtId="9" fontId="14" fillId="0" borderId="81" xfId="1" applyFont="1" applyBorder="1" applyAlignment="1">
      <alignment vertical="center"/>
    </xf>
    <xf numFmtId="9" fontId="14" fillId="0" borderId="82" xfId="1" applyFont="1" applyBorder="1" applyAlignment="1">
      <alignment vertical="center"/>
    </xf>
    <xf numFmtId="176" fontId="14" fillId="0" borderId="76" xfId="0" applyNumberFormat="1" applyFont="1" applyBorder="1" applyAlignment="1">
      <alignment vertical="center"/>
    </xf>
    <xf numFmtId="176" fontId="14" fillId="0" borderId="0" xfId="0" applyNumberFormat="1" applyFont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2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5" fillId="0" borderId="75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84" xfId="0" applyBorder="1" applyAlignment="1">
      <alignment vertical="center"/>
    </xf>
    <xf numFmtId="0" fontId="0" fillId="2" borderId="85" xfId="0" applyFill="1" applyBorder="1" applyAlignment="1">
      <alignment vertical="center"/>
    </xf>
    <xf numFmtId="0" fontId="0" fillId="2" borderId="85" xfId="0" applyFill="1" applyBorder="1" applyAlignment="1">
      <alignment horizontal="center" vertical="center"/>
    </xf>
    <xf numFmtId="176" fontId="0" fillId="2" borderId="85" xfId="0" applyNumberFormat="1" applyFill="1" applyBorder="1" applyAlignment="1">
      <alignment horizontal="center" vertical="center"/>
    </xf>
    <xf numFmtId="176" fontId="0" fillId="2" borderId="85" xfId="0" applyNumberFormat="1" applyFill="1" applyBorder="1" applyAlignment="1">
      <alignment vertical="center"/>
    </xf>
    <xf numFmtId="176" fontId="0" fillId="0" borderId="11" xfId="0" applyNumberFormat="1" applyBorder="1" applyAlignment="1">
      <alignment vertical="center"/>
    </xf>
    <xf numFmtId="0" fontId="0" fillId="0" borderId="85" xfId="0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176" fontId="0" fillId="2" borderId="8" xfId="0" applyNumberFormat="1" applyFill="1" applyBorder="1" applyAlignment="1">
      <alignment vertical="center"/>
    </xf>
    <xf numFmtId="0" fontId="0" fillId="2" borderId="86" xfId="0" applyFill="1" applyBorder="1" applyAlignment="1">
      <alignment vertical="center"/>
    </xf>
    <xf numFmtId="0" fontId="0" fillId="2" borderId="86" xfId="0" applyFill="1" applyBorder="1" applyAlignment="1">
      <alignment horizontal="center" vertical="center"/>
    </xf>
    <xf numFmtId="176" fontId="0" fillId="2" borderId="86" xfId="0" applyNumberFormat="1" applyFill="1" applyBorder="1" applyAlignment="1">
      <alignment horizontal="center" vertical="center"/>
    </xf>
    <xf numFmtId="176" fontId="0" fillId="2" borderId="86" xfId="0" applyNumberFormat="1" applyFill="1" applyBorder="1" applyAlignment="1">
      <alignment vertical="center"/>
    </xf>
    <xf numFmtId="0" fontId="0" fillId="0" borderId="86" xfId="0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76" xfId="0" applyBorder="1" applyAlignment="1">
      <alignment vertical="center"/>
    </xf>
    <xf numFmtId="0" fontId="0" fillId="0" borderId="83" xfId="0" applyBorder="1" applyAlignment="1">
      <alignment vertical="center"/>
    </xf>
    <xf numFmtId="176" fontId="0" fillId="0" borderId="83" xfId="0" applyNumberFormat="1" applyBorder="1" applyAlignment="1">
      <alignment horizontal="center" vertical="center"/>
    </xf>
    <xf numFmtId="176" fontId="0" fillId="0" borderId="83" xfId="0" applyNumberFormat="1" applyBorder="1" applyAlignment="1">
      <alignment vertical="center"/>
    </xf>
    <xf numFmtId="176" fontId="0" fillId="0" borderId="15" xfId="0" applyNumberFormat="1" applyBorder="1" applyAlignment="1">
      <alignment vertical="center"/>
    </xf>
    <xf numFmtId="0" fontId="0" fillId="5" borderId="87" xfId="0" applyFill="1" applyBorder="1" applyAlignment="1">
      <alignment vertical="center"/>
    </xf>
    <xf numFmtId="0" fontId="0" fillId="2" borderId="88" xfId="0" applyFill="1" applyBorder="1" applyAlignment="1">
      <alignment vertical="center"/>
    </xf>
    <xf numFmtId="0" fontId="0" fillId="2" borderId="88" xfId="0" applyFill="1" applyBorder="1" applyAlignment="1">
      <alignment horizontal="center" vertical="center"/>
    </xf>
    <xf numFmtId="176" fontId="0" fillId="2" borderId="88" xfId="0" applyNumberFormat="1" applyFill="1" applyBorder="1" applyAlignment="1">
      <alignment horizontal="center" vertical="center"/>
    </xf>
    <xf numFmtId="176" fontId="0" fillId="2" borderId="88" xfId="0" applyNumberFormat="1" applyFill="1" applyBorder="1" applyAlignment="1">
      <alignment vertical="center"/>
    </xf>
    <xf numFmtId="176" fontId="0" fillId="0" borderId="89" xfId="0" applyNumberFormat="1" applyBorder="1" applyAlignment="1">
      <alignment vertical="center"/>
    </xf>
    <xf numFmtId="0" fontId="0" fillId="0" borderId="88" xfId="0" applyBorder="1" applyAlignment="1">
      <alignment vertical="center"/>
    </xf>
    <xf numFmtId="0" fontId="0" fillId="5" borderId="84" xfId="0" applyFill="1" applyBorder="1" applyAlignment="1">
      <alignment vertical="center"/>
    </xf>
    <xf numFmtId="0" fontId="0" fillId="2" borderId="90" xfId="0" applyFill="1" applyBorder="1" applyAlignment="1">
      <alignment vertical="center"/>
    </xf>
    <xf numFmtId="176" fontId="0" fillId="2" borderId="90" xfId="0" applyNumberFormat="1" applyFill="1" applyBorder="1" applyAlignment="1">
      <alignment horizontal="center" vertical="center"/>
    </xf>
    <xf numFmtId="176" fontId="0" fillId="2" borderId="90" xfId="0" applyNumberFormat="1" applyFill="1" applyBorder="1" applyAlignment="1">
      <alignment vertical="center"/>
    </xf>
    <xf numFmtId="176" fontId="0" fillId="0" borderId="91" xfId="0" applyNumberFormat="1" applyBorder="1" applyAlignment="1">
      <alignment vertical="center"/>
    </xf>
    <xf numFmtId="0" fontId="0" fillId="0" borderId="90" xfId="0" applyBorder="1" applyAlignment="1">
      <alignment vertical="center"/>
    </xf>
    <xf numFmtId="0" fontId="0" fillId="6" borderId="14" xfId="0" applyFill="1" applyBorder="1" applyAlignment="1">
      <alignment vertical="center"/>
    </xf>
    <xf numFmtId="0" fontId="1" fillId="6" borderId="15" xfId="0" applyFont="1" applyFill="1" applyBorder="1" applyAlignment="1">
      <alignment vertical="center"/>
    </xf>
    <xf numFmtId="0" fontId="0" fillId="6" borderId="15" xfId="0" applyFill="1" applyBorder="1" applyAlignment="1">
      <alignment horizontal="center" vertical="center"/>
    </xf>
    <xf numFmtId="176" fontId="0" fillId="6" borderId="15" xfId="0" applyNumberFormat="1" applyFill="1" applyBorder="1" applyAlignment="1">
      <alignment horizontal="center" vertical="center"/>
    </xf>
    <xf numFmtId="176" fontId="0" fillId="6" borderId="15" xfId="0" applyNumberFormat="1" applyFill="1" applyBorder="1" applyAlignment="1">
      <alignment vertical="center"/>
    </xf>
    <xf numFmtId="176" fontId="0" fillId="6" borderId="14" xfId="0" applyNumberFormat="1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0" fontId="0" fillId="0" borderId="87" xfId="0" applyBorder="1" applyAlignment="1">
      <alignment vertical="center"/>
    </xf>
    <xf numFmtId="176" fontId="0" fillId="0" borderId="92" xfId="0" applyNumberFormat="1" applyBorder="1" applyAlignment="1">
      <alignment vertical="center"/>
    </xf>
    <xf numFmtId="0" fontId="0" fillId="0" borderId="74" xfId="0" applyBorder="1" applyAlignment="1">
      <alignment horizontal="center" vertical="center"/>
    </xf>
    <xf numFmtId="0" fontId="0" fillId="0" borderId="93" xfId="0" applyBorder="1" applyAlignment="1">
      <alignment horizontal="left" vertical="center"/>
    </xf>
    <xf numFmtId="0" fontId="0" fillId="0" borderId="14" xfId="0" applyBorder="1" applyAlignment="1">
      <alignment vertical="center"/>
    </xf>
    <xf numFmtId="176" fontId="0" fillId="0" borderId="47" xfId="0" applyNumberFormat="1" applyBorder="1" applyAlignment="1">
      <alignment horizontal="center" vertical="center"/>
    </xf>
    <xf numFmtId="176" fontId="0" fillId="0" borderId="47" xfId="0" applyNumberFormat="1" applyBorder="1" applyAlignment="1">
      <alignment vertical="center"/>
    </xf>
    <xf numFmtId="0" fontId="0" fillId="0" borderId="94" xfId="0" applyBorder="1" applyAlignment="1">
      <alignment vertical="center"/>
    </xf>
    <xf numFmtId="0" fontId="0" fillId="0" borderId="94" xfId="0" applyBorder="1" applyAlignment="1">
      <alignment horizontal="center" vertical="center"/>
    </xf>
    <xf numFmtId="176" fontId="0" fillId="2" borderId="47" xfId="0" applyNumberFormat="1" applyFill="1" applyBorder="1" applyAlignment="1">
      <alignment horizontal="center" vertical="center"/>
    </xf>
    <xf numFmtId="176" fontId="0" fillId="2" borderId="47" xfId="0" applyNumberFormat="1" applyFill="1" applyBorder="1" applyAlignment="1">
      <alignment vertical="center"/>
    </xf>
    <xf numFmtId="176" fontId="0" fillId="0" borderId="14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89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71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92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93" xfId="0" applyBorder="1" applyAlignment="1">
      <alignment vertical="center"/>
    </xf>
    <xf numFmtId="0" fontId="0" fillId="0" borderId="15" xfId="0" applyBorder="1" applyAlignment="1">
      <alignment horizontal="right" vertical="center"/>
    </xf>
    <xf numFmtId="176" fontId="0" fillId="0" borderId="94" xfId="0" applyNumberFormat="1" applyBorder="1" applyAlignment="1">
      <alignment vertical="center"/>
    </xf>
    <xf numFmtId="176" fontId="0" fillId="2" borderId="15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75" xfId="0" applyNumberFormat="1" applyFont="1" applyFill="1" applyBorder="1" applyAlignment="1">
      <alignment vertical="center"/>
    </xf>
    <xf numFmtId="176" fontId="24" fillId="0" borderId="0" xfId="0" applyNumberFormat="1" applyFont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83" xfId="0" applyNumberForma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5" fillId="0" borderId="9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51" xfId="0" applyBorder="1" applyAlignment="1">
      <alignment vertical="center"/>
    </xf>
    <xf numFmtId="176" fontId="0" fillId="0" borderId="18" xfId="0" applyNumberFormat="1" applyBorder="1" applyAlignment="1">
      <alignment horizontal="center" vertical="center"/>
    </xf>
    <xf numFmtId="176" fontId="0" fillId="0" borderId="71" xfId="0" applyNumberFormat="1" applyBorder="1" applyAlignment="1">
      <alignment horizontal="center" vertical="center"/>
    </xf>
    <xf numFmtId="176" fontId="0" fillId="0" borderId="96" xfId="0" applyNumberFormat="1" applyBorder="1" applyAlignment="1">
      <alignment horizontal="center" vertical="center"/>
    </xf>
    <xf numFmtId="176" fontId="0" fillId="0" borderId="68" xfId="0" applyNumberFormat="1" applyBorder="1" applyAlignment="1">
      <alignment horizontal="center" vertical="center"/>
    </xf>
    <xf numFmtId="176" fontId="21" fillId="0" borderId="29" xfId="0" applyNumberFormat="1" applyFont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4" fontId="0" fillId="2" borderId="1" xfId="0" applyNumberForma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1" fillId="0" borderId="90" xfId="0" applyFont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176" fontId="1" fillId="0" borderId="97" xfId="0" applyNumberFormat="1" applyFont="1" applyBorder="1" applyAlignment="1">
      <alignment horizontal="right" vertical="center"/>
    </xf>
    <xf numFmtId="0" fontId="10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0" fillId="2" borderId="90" xfId="0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9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0" fillId="2" borderId="88" xfId="0" applyFill="1" applyBorder="1" applyAlignment="1">
      <alignment horizontal="left" vertical="center"/>
    </xf>
    <xf numFmtId="182" fontId="0" fillId="2" borderId="88" xfId="0" applyNumberFormat="1" applyFill="1" applyBorder="1" applyAlignment="1">
      <alignment horizontal="center" vertical="center"/>
    </xf>
    <xf numFmtId="0" fontId="27" fillId="0" borderId="8" xfId="0" applyFont="1" applyBorder="1" applyAlignment="1">
      <alignment vertical="center"/>
    </xf>
    <xf numFmtId="0" fontId="28" fillId="0" borderId="8" xfId="0" applyFont="1" applyBorder="1" applyAlignment="1">
      <alignment vertical="center"/>
    </xf>
    <xf numFmtId="0" fontId="27" fillId="2" borderId="8" xfId="0" applyFont="1" applyFill="1" applyBorder="1" applyAlignment="1">
      <alignment vertical="center"/>
    </xf>
    <xf numFmtId="176" fontId="27" fillId="2" borderId="8" xfId="0" applyNumberFormat="1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0" fontId="27" fillId="0" borderId="8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0" fillId="2" borderId="90" xfId="0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176" fontId="5" fillId="2" borderId="8" xfId="0" applyNumberFormat="1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27" fillId="8" borderId="0" xfId="0" applyFont="1" applyFill="1" applyAlignment="1">
      <alignment vertical="center"/>
    </xf>
    <xf numFmtId="0" fontId="1" fillId="0" borderId="18" xfId="0" applyFont="1" applyBorder="1" applyAlignment="1">
      <alignment horizontal="left" vertical="center"/>
    </xf>
    <xf numFmtId="0" fontId="1" fillId="0" borderId="7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255"/>
    </xf>
    <xf numFmtId="0" fontId="1" fillId="0" borderId="15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99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92" xfId="0" applyFont="1" applyFill="1" applyBorder="1" applyAlignment="1">
      <alignment vertical="center"/>
    </xf>
    <xf numFmtId="0" fontId="1" fillId="0" borderId="47" xfId="0" applyFont="1" applyBorder="1" applyAlignment="1">
      <alignment horizontal="center" vertical="center" textRotation="255"/>
    </xf>
    <xf numFmtId="0" fontId="1" fillId="0" borderId="51" xfId="0" applyFont="1" applyBorder="1" applyAlignment="1">
      <alignment horizontal="center" vertical="center" textRotation="255"/>
    </xf>
    <xf numFmtId="0" fontId="1" fillId="0" borderId="83" xfId="0" applyFont="1" applyBorder="1" applyAlignment="1">
      <alignment horizontal="center" vertical="center" textRotation="255"/>
    </xf>
    <xf numFmtId="0" fontId="1" fillId="2" borderId="87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0" fillId="0" borderId="94" xfId="0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8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5" xfId="0" applyFont="1" applyFill="1" applyBorder="1" applyAlignment="1">
      <alignment vertical="center"/>
    </xf>
    <xf numFmtId="176" fontId="1" fillId="0" borderId="94" xfId="0" applyNumberFormat="1" applyFont="1" applyBorder="1" applyAlignment="1">
      <alignment horizontal="center" vertical="center" wrapText="1"/>
    </xf>
    <xf numFmtId="176" fontId="1" fillId="0" borderId="14" xfId="0" applyNumberFormat="1" applyFont="1" applyBorder="1" applyAlignment="1">
      <alignment horizontal="center" vertical="center" wrapText="1"/>
    </xf>
    <xf numFmtId="0" fontId="1" fillId="0" borderId="105" xfId="0" applyFont="1" applyBorder="1" applyAlignment="1">
      <alignment horizontal="left" vertical="center"/>
    </xf>
    <xf numFmtId="0" fontId="1" fillId="0" borderId="106" xfId="0" applyFont="1" applyBorder="1" applyAlignment="1">
      <alignment horizontal="left" vertical="center"/>
    </xf>
    <xf numFmtId="0" fontId="1" fillId="2" borderId="100" xfId="0" applyFont="1" applyFill="1" applyBorder="1" applyAlignment="1">
      <alignment vertical="center"/>
    </xf>
    <xf numFmtId="0" fontId="1" fillId="2" borderId="101" xfId="0" applyFont="1" applyFill="1" applyBorder="1" applyAlignment="1">
      <alignment vertical="center"/>
    </xf>
    <xf numFmtId="0" fontId="1" fillId="2" borderId="89" xfId="0" applyFont="1" applyFill="1" applyBorder="1" applyAlignment="1">
      <alignment vertical="center"/>
    </xf>
    <xf numFmtId="177" fontId="0" fillId="2" borderId="84" xfId="0" applyNumberFormat="1" applyFill="1" applyBorder="1" applyAlignment="1">
      <alignment horizontal="left" vertical="center"/>
    </xf>
    <xf numFmtId="177" fontId="1" fillId="2" borderId="0" xfId="0" applyNumberFormat="1" applyFont="1" applyFill="1" applyAlignment="1">
      <alignment horizontal="left" vertical="center"/>
    </xf>
    <xf numFmtId="177" fontId="1" fillId="2" borderId="55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102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178" fontId="1" fillId="2" borderId="84" xfId="0" applyNumberFormat="1" applyFont="1" applyFill="1" applyBorder="1" applyAlignment="1">
      <alignment vertical="center"/>
    </xf>
    <xf numFmtId="178" fontId="1" fillId="2" borderId="0" xfId="0" applyNumberFormat="1" applyFont="1" applyFill="1" applyAlignment="1">
      <alignment vertical="center"/>
    </xf>
    <xf numFmtId="178" fontId="1" fillId="2" borderId="55" xfId="0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" fillId="2" borderId="74" xfId="0" applyFont="1" applyFill="1" applyBorder="1" applyAlignment="1">
      <alignment vertical="center"/>
    </xf>
    <xf numFmtId="0" fontId="1" fillId="2" borderId="75" xfId="0" applyFont="1" applyFill="1" applyBorder="1" applyAlignment="1">
      <alignment vertical="center"/>
    </xf>
    <xf numFmtId="0" fontId="1" fillId="2" borderId="76" xfId="0" applyFont="1" applyFill="1" applyBorder="1" applyAlignment="1">
      <alignment vertical="center"/>
    </xf>
    <xf numFmtId="176" fontId="1" fillId="0" borderId="94" xfId="0" applyNumberFormat="1" applyFont="1" applyBorder="1" applyAlignment="1">
      <alignment horizontal="center" vertical="center"/>
    </xf>
    <xf numFmtId="176" fontId="1" fillId="0" borderId="93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3" fontId="1" fillId="0" borderId="122" xfId="0" applyNumberFormat="1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123" xfId="0" applyNumberFormat="1" applyFont="1" applyBorder="1" applyAlignment="1">
      <alignment horizontal="center" vertical="center"/>
    </xf>
    <xf numFmtId="3" fontId="1" fillId="0" borderId="124" xfId="0" applyNumberFormat="1" applyFont="1" applyBorder="1" applyAlignment="1">
      <alignment horizontal="center" vertical="center"/>
    </xf>
    <xf numFmtId="3" fontId="1" fillId="0" borderId="57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102" xfId="0" applyNumberFormat="1" applyFont="1" applyBorder="1" applyAlignment="1">
      <alignment horizontal="center" vertical="center"/>
    </xf>
    <xf numFmtId="3" fontId="1" fillId="0" borderId="29" xfId="0" applyNumberFormat="1" applyFont="1" applyBorder="1" applyAlignment="1">
      <alignment horizontal="center" vertical="center"/>
    </xf>
    <xf numFmtId="3" fontId="1" fillId="0" borderId="121" xfId="0" applyNumberFormat="1" applyFont="1" applyBorder="1" applyAlignment="1">
      <alignment horizontal="center" vertical="center"/>
    </xf>
    <xf numFmtId="3" fontId="1" fillId="0" borderId="119" xfId="0" applyNumberFormat="1" applyFont="1" applyBorder="1" applyAlignment="1">
      <alignment horizontal="center" vertical="center"/>
    </xf>
    <xf numFmtId="3" fontId="1" fillId="0" borderId="109" xfId="0" applyNumberFormat="1" applyFont="1" applyBorder="1" applyAlignment="1">
      <alignment horizontal="center" vertical="center"/>
    </xf>
    <xf numFmtId="3" fontId="1" fillId="0" borderId="9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/>
    </xf>
    <xf numFmtId="3" fontId="1" fillId="0" borderId="118" xfId="0" applyNumberFormat="1" applyFont="1" applyBorder="1" applyAlignment="1">
      <alignment horizontal="center" vertical="center"/>
    </xf>
    <xf numFmtId="3" fontId="1" fillId="0" borderId="77" xfId="0" applyNumberFormat="1" applyFont="1" applyBorder="1" applyAlignment="1">
      <alignment horizontal="center" vertical="center"/>
    </xf>
    <xf numFmtId="3" fontId="1" fillId="0" borderId="119" xfId="0" applyNumberFormat="1" applyFont="1" applyBorder="1" applyAlignment="1">
      <alignment horizontal="center" vertical="center" wrapText="1"/>
    </xf>
    <xf numFmtId="3" fontId="1" fillId="0" borderId="120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3" fontId="1" fillId="0" borderId="26" xfId="0" applyNumberFormat="1" applyFont="1" applyBorder="1" applyAlignment="1">
      <alignment horizontal="center" vertical="center"/>
    </xf>
    <xf numFmtId="3" fontId="1" fillId="0" borderId="87" xfId="0" applyNumberFormat="1" applyFont="1" applyBorder="1" applyAlignment="1">
      <alignment horizontal="center" vertical="center"/>
    </xf>
    <xf numFmtId="3" fontId="1" fillId="0" borderId="84" xfId="0" applyNumberFormat="1" applyFont="1" applyBorder="1" applyAlignment="1">
      <alignment horizontal="center" vertical="center"/>
    </xf>
    <xf numFmtId="3" fontId="1" fillId="0" borderId="104" xfId="0" applyNumberFormat="1" applyFont="1" applyBorder="1" applyAlignment="1">
      <alignment horizontal="center" vertical="center"/>
    </xf>
    <xf numFmtId="3" fontId="1" fillId="0" borderId="100" xfId="0" applyNumberFormat="1" applyFont="1" applyBorder="1" applyAlignment="1">
      <alignment horizontal="center" vertical="center"/>
    </xf>
    <xf numFmtId="3" fontId="1" fillId="0" borderId="101" xfId="0" applyNumberFormat="1" applyFont="1" applyBorder="1" applyAlignment="1">
      <alignment horizontal="center" vertical="center"/>
    </xf>
    <xf numFmtId="3" fontId="1" fillId="0" borderId="114" xfId="0" applyNumberFormat="1" applyFont="1" applyBorder="1" applyAlignment="1">
      <alignment horizontal="center" vertical="center"/>
    </xf>
    <xf numFmtId="3" fontId="1" fillId="0" borderId="115" xfId="0" applyNumberFormat="1" applyFont="1" applyBorder="1" applyAlignment="1">
      <alignment horizontal="center" vertical="center"/>
    </xf>
    <xf numFmtId="3" fontId="1" fillId="0" borderId="116" xfId="0" applyNumberFormat="1" applyFont="1" applyBorder="1" applyAlignment="1">
      <alignment horizontal="center" vertical="center"/>
    </xf>
    <xf numFmtId="3" fontId="1" fillId="0" borderId="117" xfId="0" applyNumberFormat="1" applyFont="1" applyBorder="1" applyAlignment="1">
      <alignment horizontal="center" vertical="center"/>
    </xf>
    <xf numFmtId="3" fontId="1" fillId="0" borderId="110" xfId="0" applyNumberFormat="1" applyFont="1" applyBorder="1" applyAlignment="1">
      <alignment horizontal="center" vertical="center"/>
    </xf>
    <xf numFmtId="3" fontId="1" fillId="0" borderId="111" xfId="0" applyNumberFormat="1" applyFont="1" applyBorder="1" applyAlignment="1">
      <alignment horizontal="center" vertical="center"/>
    </xf>
    <xf numFmtId="3" fontId="1" fillId="0" borderId="112" xfId="0" applyNumberFormat="1" applyFont="1" applyBorder="1" applyAlignment="1">
      <alignment horizontal="center" vertical="center"/>
    </xf>
    <xf numFmtId="3" fontId="1" fillId="0" borderId="113" xfId="0" applyNumberFormat="1" applyFont="1" applyBorder="1" applyAlignment="1">
      <alignment horizontal="center" vertical="center"/>
    </xf>
    <xf numFmtId="3" fontId="1" fillId="0" borderId="106" xfId="0" applyNumberFormat="1" applyFont="1" applyBorder="1" applyAlignment="1">
      <alignment horizontal="center" vertical="center"/>
    </xf>
    <xf numFmtId="3" fontId="14" fillId="4" borderId="2" xfId="0" applyNumberFormat="1" applyFont="1" applyFill="1" applyBorder="1" applyAlignment="1">
      <alignment horizontal="left" vertical="center"/>
    </xf>
    <xf numFmtId="3" fontId="14" fillId="4" borderId="102" xfId="0" applyNumberFormat="1" applyFont="1" applyFill="1" applyBorder="1" applyAlignment="1">
      <alignment horizontal="left" vertical="center"/>
    </xf>
    <xf numFmtId="3" fontId="14" fillId="4" borderId="29" xfId="0" applyNumberFormat="1" applyFont="1" applyFill="1" applyBorder="1" applyAlignment="1">
      <alignment horizontal="left" vertical="center"/>
    </xf>
    <xf numFmtId="3" fontId="14" fillId="0" borderId="2" xfId="0" applyNumberFormat="1" applyFont="1" applyBorder="1" applyAlignment="1">
      <alignment horizontal="left" vertical="center"/>
    </xf>
    <xf numFmtId="3" fontId="14" fillId="0" borderId="102" xfId="0" applyNumberFormat="1" applyFont="1" applyBorder="1" applyAlignment="1">
      <alignment horizontal="left" vertical="center"/>
    </xf>
    <xf numFmtId="3" fontId="14" fillId="0" borderId="29" xfId="0" applyNumberFormat="1" applyFont="1" applyBorder="1" applyAlignment="1">
      <alignment horizontal="left" vertical="center"/>
    </xf>
    <xf numFmtId="3" fontId="0" fillId="0" borderId="99" xfId="0" quotePrefix="1" applyNumberFormat="1" applyBorder="1" applyAlignment="1">
      <alignment horizontal="left" vertical="center"/>
    </xf>
    <xf numFmtId="3" fontId="0" fillId="0" borderId="33" xfId="0" quotePrefix="1" applyNumberFormat="1" applyBorder="1" applyAlignment="1">
      <alignment horizontal="left" vertical="center"/>
    </xf>
    <xf numFmtId="3" fontId="0" fillId="0" borderId="34" xfId="0" quotePrefix="1" applyNumberFormat="1" applyBorder="1" applyAlignment="1">
      <alignment horizontal="left" vertical="center"/>
    </xf>
    <xf numFmtId="3" fontId="1" fillId="0" borderId="107" xfId="0" applyNumberFormat="1" applyFont="1" applyBorder="1" applyAlignment="1">
      <alignment horizontal="center" vertical="center"/>
    </xf>
    <xf numFmtId="3" fontId="14" fillId="0" borderId="45" xfId="0" quotePrefix="1" applyNumberFormat="1" applyFont="1" applyBorder="1" applyAlignment="1">
      <alignment horizontal="left" vertical="center"/>
    </xf>
    <xf numFmtId="3" fontId="14" fillId="0" borderId="107" xfId="0" quotePrefix="1" applyNumberFormat="1" applyFont="1" applyBorder="1" applyAlignment="1">
      <alignment horizontal="left" vertical="center"/>
    </xf>
    <xf numFmtId="3" fontId="14" fillId="0" borderId="108" xfId="0" quotePrefix="1" applyNumberFormat="1" applyFont="1" applyBorder="1" applyAlignment="1">
      <alignment horizontal="left" vertical="center"/>
    </xf>
    <xf numFmtId="3" fontId="0" fillId="0" borderId="31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/>
    </xf>
    <xf numFmtId="3" fontId="0" fillId="0" borderId="26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9" fontId="0" fillId="0" borderId="102" xfId="0" applyNumberFormat="1" applyBorder="1" applyAlignment="1">
      <alignment horizontal="center" vertical="center"/>
    </xf>
    <xf numFmtId="179" fontId="0" fillId="0" borderId="29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176" fontId="0" fillId="0" borderId="87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50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7" xfId="0" applyBorder="1" applyAlignment="1">
      <alignment horizontal="center" vertical="top" wrapText="1" shrinkToFit="1"/>
    </xf>
    <xf numFmtId="0" fontId="0" fillId="0" borderId="51" xfId="0" applyBorder="1" applyAlignment="1">
      <alignment horizontal="center" vertical="top" wrapText="1" shrinkToFit="1"/>
    </xf>
    <xf numFmtId="0" fontId="0" fillId="0" borderId="51" xfId="0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67238</xdr:colOff>
      <xdr:row>23</xdr:row>
      <xdr:rowOff>291353</xdr:rowOff>
    </xdr:from>
    <xdr:to>
      <xdr:col>7</xdr:col>
      <xdr:colOff>1042149</xdr:colOff>
      <xdr:row>26</xdr:row>
      <xdr:rowOff>190501</xdr:rowOff>
    </xdr:to>
    <xdr:sp macro="" textlink="">
      <xdr:nvSpPr>
        <xdr:cNvPr id="2" name="직사각형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593914" y="6801971"/>
          <a:ext cx="7003676" cy="84044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>
              <a:solidFill>
                <a:sysClr val="windowText" lastClr="000000"/>
              </a:solidFill>
            </a:rPr>
            <a:t>* </a:t>
          </a:r>
          <a:r>
            <a:rPr lang="ko-KR" altLang="en-US" sz="1400">
              <a:solidFill>
                <a:sysClr val="windowText" lastClr="000000"/>
              </a:solidFill>
            </a:rPr>
            <a:t>장비  재 도색 및  녹발생 부품  재도금</a:t>
          </a:r>
          <a:r>
            <a:rPr lang="ko-KR" altLang="en-US" sz="1400" baseline="0">
              <a:solidFill>
                <a:sysClr val="windowText" lastClr="000000"/>
              </a:solidFill>
            </a:rPr>
            <a:t> 할 경우 금액       상승 함</a:t>
          </a:r>
          <a:r>
            <a:rPr lang="en-US" altLang="ko-KR" sz="1400" baseline="0">
              <a:solidFill>
                <a:sysClr val="windowText" lastClr="000000"/>
              </a:solidFill>
            </a:rPr>
            <a:t>.  ( </a:t>
          </a:r>
          <a:r>
            <a:rPr lang="ko-KR" altLang="en-US" sz="1400" baseline="0">
              <a:solidFill>
                <a:sysClr val="windowText" lastClr="000000"/>
              </a:solidFill>
            </a:rPr>
            <a:t>장비 해체  및 재 조립 </a:t>
          </a:r>
          <a:r>
            <a:rPr lang="en-US" altLang="ko-KR" sz="1400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400">
              <a:solidFill>
                <a:sysClr val="windowText" lastClr="000000"/>
              </a:solidFill>
            </a:rPr>
            <a:t>* </a:t>
          </a:r>
          <a:r>
            <a:rPr lang="ko-KR" altLang="en-US" sz="1400">
              <a:solidFill>
                <a:sysClr val="windowText" lastClr="000000"/>
              </a:solidFill>
            </a:rPr>
            <a:t>인도 현지 운송 통관 관세 비용 및  세금 제외 임</a:t>
          </a:r>
          <a:r>
            <a:rPr lang="en-US" altLang="ko-KR" sz="1400">
              <a:solidFill>
                <a:sysClr val="windowText" lastClr="000000"/>
              </a:solidFill>
            </a:rPr>
            <a:t>.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7705725" y="385762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 bwMode="auto">
        <a:xfrm>
          <a:off x="7724775" y="284797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>
          <a:spLocks/>
        </xdr:cNvSpPr>
      </xdr:nvSpPr>
      <xdr:spPr bwMode="auto">
        <a:xfrm>
          <a:off x="7724775" y="433387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>
          <a:spLocks/>
        </xdr:cNvSpPr>
      </xdr:nvSpPr>
      <xdr:spPr bwMode="auto">
        <a:xfrm>
          <a:off x="7734300" y="1995490"/>
          <a:ext cx="3009900" cy="29051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SpPr>
          <a:spLocks/>
        </xdr:cNvSpPr>
      </xdr:nvSpPr>
      <xdr:spPr bwMode="auto">
        <a:xfrm>
          <a:off x="7708101" y="3581400"/>
          <a:ext cx="300990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>
          <a:spLocks/>
        </xdr:cNvSpPr>
      </xdr:nvSpPr>
      <xdr:spPr bwMode="auto">
        <a:xfrm>
          <a:off x="7720007" y="2321718"/>
          <a:ext cx="3009900" cy="45958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" textlink="">
      <xdr:nvSpPr>
        <xdr:cNvPr id="3" name="AutoShape 2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3" name="AutoShape 5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4" name="AutoShape 2">
          <a:extLst>
            <a:ext uri="{FF2B5EF4-FFF2-40B4-BE49-F238E27FC236}">
              <a16:creationId xmlns="" xmlns:a16="http://schemas.microsoft.com/office/drawing/2014/main" id="{E9EAF1B5-9F82-43E7-A572-6DF0AB0EA209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61B6B39D-A014-4F0E-87F5-72CB54625E5D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 editAs="oneCell">
    <xdr:from>
      <xdr:col>2</xdr:col>
      <xdr:colOff>169333</xdr:colOff>
      <xdr:row>19</xdr:row>
      <xdr:rowOff>21167</xdr:rowOff>
    </xdr:from>
    <xdr:to>
      <xdr:col>3</xdr:col>
      <xdr:colOff>1247117</xdr:colOff>
      <xdr:row>27</xdr:row>
      <xdr:rowOff>174871</xdr:rowOff>
    </xdr:to>
    <xdr:pic>
      <xdr:nvPicPr>
        <xdr:cNvPr id="6" name="그림 5">
          <a:extLst>
            <a:ext uri="{FF2B5EF4-FFF2-40B4-BE49-F238E27FC236}">
              <a16:creationId xmlns="" xmlns:a16="http://schemas.microsoft.com/office/drawing/2014/main" id="{BDD833C5-FAD7-2C77-92E4-82E9680EE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5583" y="3937000"/>
          <a:ext cx="2876951" cy="1762371"/>
        </a:xfrm>
        <a:prstGeom prst="rect">
          <a:avLst/>
        </a:prstGeom>
      </xdr:spPr>
    </xdr:pic>
    <xdr:clientData/>
  </xdr:twoCellAnchor>
  <xdr:twoCellAnchor editAs="oneCell">
    <xdr:from>
      <xdr:col>2</xdr:col>
      <xdr:colOff>232834</xdr:colOff>
      <xdr:row>28</xdr:row>
      <xdr:rowOff>31750</xdr:rowOff>
    </xdr:from>
    <xdr:to>
      <xdr:col>3</xdr:col>
      <xdr:colOff>1139145</xdr:colOff>
      <xdr:row>31</xdr:row>
      <xdr:rowOff>142975</xdr:rowOff>
    </xdr:to>
    <xdr:pic>
      <xdr:nvPicPr>
        <xdr:cNvPr id="7" name="그림 6">
          <a:extLst>
            <a:ext uri="{FF2B5EF4-FFF2-40B4-BE49-F238E27FC236}">
              <a16:creationId xmlns="" xmlns:a16="http://schemas.microsoft.com/office/drawing/2014/main" id="{A1963551-6832-09FA-FE09-7648EF4E2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9084" y="5757333"/>
          <a:ext cx="2705478" cy="714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712101F4-F839-4B3D-8315-6C475DF5EE8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5" name="AutoShape 5">
          <a:extLst>
            <a:ext uri="{FF2B5EF4-FFF2-40B4-BE49-F238E27FC236}">
              <a16:creationId xmlns="" xmlns:a16="http://schemas.microsoft.com/office/drawing/2014/main" id="{A1BA0919-6FB7-4204-89F3-2298DFE92FC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6" name="AutoShape 2">
          <a:extLst>
            <a:ext uri="{FF2B5EF4-FFF2-40B4-BE49-F238E27FC236}">
              <a16:creationId xmlns="" xmlns:a16="http://schemas.microsoft.com/office/drawing/2014/main" id="{62A48CF9-8E5D-45F5-99E7-B38E375C11C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 editAs="oneCell">
    <xdr:from>
      <xdr:col>2</xdr:col>
      <xdr:colOff>550333</xdr:colOff>
      <xdr:row>29</xdr:row>
      <xdr:rowOff>169333</xdr:rowOff>
    </xdr:from>
    <xdr:to>
      <xdr:col>6</xdr:col>
      <xdr:colOff>523409</xdr:colOff>
      <xdr:row>38</xdr:row>
      <xdr:rowOff>74322</xdr:rowOff>
    </xdr:to>
    <xdr:pic>
      <xdr:nvPicPr>
        <xdr:cNvPr id="7" name="그림 6">
          <a:extLst>
            <a:ext uri="{FF2B5EF4-FFF2-40B4-BE49-F238E27FC236}">
              <a16:creationId xmlns="" xmlns:a16="http://schemas.microsoft.com/office/drawing/2014/main" id="{702332D9-B990-A526-BD51-329F45C9C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6583" y="6096000"/>
          <a:ext cx="4248743" cy="1714739"/>
        </a:xfrm>
        <a:prstGeom prst="rect">
          <a:avLst/>
        </a:prstGeom>
      </xdr:spPr>
    </xdr:pic>
    <xdr:clientData/>
  </xdr:twoCellAnchor>
  <xdr:twoCellAnchor editAs="oneCell">
    <xdr:from>
      <xdr:col>2</xdr:col>
      <xdr:colOff>1301750</xdr:colOff>
      <xdr:row>38</xdr:row>
      <xdr:rowOff>158750</xdr:rowOff>
    </xdr:from>
    <xdr:to>
      <xdr:col>5</xdr:col>
      <xdr:colOff>305162</xdr:colOff>
      <xdr:row>44</xdr:row>
      <xdr:rowOff>200199</xdr:rowOff>
    </xdr:to>
    <xdr:pic>
      <xdr:nvPicPr>
        <xdr:cNvPr id="8" name="그림 7">
          <a:extLst>
            <a:ext uri="{FF2B5EF4-FFF2-40B4-BE49-F238E27FC236}">
              <a16:creationId xmlns="" xmlns:a16="http://schemas.microsoft.com/office/drawing/2014/main" id="{D1870C56-21F6-A370-C3E2-800A673DE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7895167"/>
          <a:ext cx="2591162" cy="12479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4F1B7967-81D3-4F9C-A906-B54793EF86D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" textlink="">
      <xdr:nvSpPr>
        <xdr:cNvPr id="5" name="AutoShape 4">
          <a:extLst>
            <a:ext uri="{FF2B5EF4-FFF2-40B4-BE49-F238E27FC236}">
              <a16:creationId xmlns="" xmlns:a16="http://schemas.microsoft.com/office/drawing/2014/main" id="{AFFB5B2C-8AF1-47E5-BD55-63378EEFC4D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6" name="AutoShape 4">
          <a:extLst>
            <a:ext uri="{FF2B5EF4-FFF2-40B4-BE49-F238E27FC236}">
              <a16:creationId xmlns="" xmlns:a16="http://schemas.microsoft.com/office/drawing/2014/main" id="{D4E960BF-6635-4F2C-88B2-DF61CC443E59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7" name="AutoShape 5">
          <a:extLst>
            <a:ext uri="{FF2B5EF4-FFF2-40B4-BE49-F238E27FC236}">
              <a16:creationId xmlns="" xmlns:a16="http://schemas.microsoft.com/office/drawing/2014/main" id="{D59875AC-4FF5-4161-9B4F-AB9A53E158F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8" name="AutoShape 2">
          <a:extLst>
            <a:ext uri="{FF2B5EF4-FFF2-40B4-BE49-F238E27FC236}">
              <a16:creationId xmlns="" xmlns:a16="http://schemas.microsoft.com/office/drawing/2014/main" id="{A0777B65-20EB-4223-9208-161641D1477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E57FB056-7C52-4AC3-879D-590D5ED7A90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5" name="AutoShape 4">
          <a:extLst>
            <a:ext uri="{FF2B5EF4-FFF2-40B4-BE49-F238E27FC236}">
              <a16:creationId xmlns="" xmlns:a16="http://schemas.microsoft.com/office/drawing/2014/main" id="{23470C59-1944-4C2F-BC49-2551A14ECC5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 editAs="oneCell">
    <xdr:from>
      <xdr:col>2</xdr:col>
      <xdr:colOff>433916</xdr:colOff>
      <xdr:row>21</xdr:row>
      <xdr:rowOff>84666</xdr:rowOff>
    </xdr:from>
    <xdr:to>
      <xdr:col>6</xdr:col>
      <xdr:colOff>826150</xdr:colOff>
      <xdr:row>29</xdr:row>
      <xdr:rowOff>152633</xdr:rowOff>
    </xdr:to>
    <xdr:pic>
      <xdr:nvPicPr>
        <xdr:cNvPr id="6" name="그림 5">
          <a:extLst>
            <a:ext uri="{FF2B5EF4-FFF2-40B4-BE49-F238E27FC236}">
              <a16:creationId xmlns="" xmlns:a16="http://schemas.microsoft.com/office/drawing/2014/main" id="{67661462-9688-8295-67F0-BF07F3A90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0166" y="4402666"/>
          <a:ext cx="4667901" cy="1676634"/>
        </a:xfrm>
        <a:prstGeom prst="rect">
          <a:avLst/>
        </a:prstGeom>
      </xdr:spPr>
    </xdr:pic>
    <xdr:clientData/>
  </xdr:twoCellAnchor>
  <xdr:twoCellAnchor editAs="oneCell">
    <xdr:from>
      <xdr:col>2</xdr:col>
      <xdr:colOff>1534583</xdr:colOff>
      <xdr:row>30</xdr:row>
      <xdr:rowOff>31750</xdr:rowOff>
    </xdr:from>
    <xdr:to>
      <xdr:col>5</xdr:col>
      <xdr:colOff>614205</xdr:colOff>
      <xdr:row>34</xdr:row>
      <xdr:rowOff>151471</xdr:rowOff>
    </xdr:to>
    <xdr:pic>
      <xdr:nvPicPr>
        <xdr:cNvPr id="7" name="그림 6">
          <a:extLst>
            <a:ext uri="{FF2B5EF4-FFF2-40B4-BE49-F238E27FC236}">
              <a16:creationId xmlns="" xmlns:a16="http://schemas.microsoft.com/office/drawing/2014/main" id="{C2A76DF9-2BE8-8E6D-6D57-031FA660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0833" y="6159500"/>
          <a:ext cx="2667372" cy="9240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4" name="AutoShape 2">
          <a:extLst>
            <a:ext uri="{FF2B5EF4-FFF2-40B4-BE49-F238E27FC236}">
              <a16:creationId xmlns="" xmlns:a16="http://schemas.microsoft.com/office/drawing/2014/main" id="{796AD473-1C14-4F39-A48B-C58544C6A9C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5" name="AutoShape 4">
          <a:extLst>
            <a:ext uri="{FF2B5EF4-FFF2-40B4-BE49-F238E27FC236}">
              <a16:creationId xmlns="" xmlns:a16="http://schemas.microsoft.com/office/drawing/2014/main" id="{5424297F-22AA-4F13-8891-610B0532605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6" name="AutoShape 4">
          <a:extLst>
            <a:ext uri="{FF2B5EF4-FFF2-40B4-BE49-F238E27FC236}">
              <a16:creationId xmlns="" xmlns:a16="http://schemas.microsoft.com/office/drawing/2014/main" id="{846EB332-C5CE-4C26-9362-0FEE00EDBA8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7" name="AutoShape 4">
          <a:extLst>
            <a:ext uri="{FF2B5EF4-FFF2-40B4-BE49-F238E27FC236}">
              <a16:creationId xmlns="" xmlns:a16="http://schemas.microsoft.com/office/drawing/2014/main" id="{55A87BF5-1345-4752-9441-CDEFB72425B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 editAs="oneCell">
    <xdr:from>
      <xdr:col>1</xdr:col>
      <xdr:colOff>105832</xdr:colOff>
      <xdr:row>37</xdr:row>
      <xdr:rowOff>169334</xdr:rowOff>
    </xdr:from>
    <xdr:to>
      <xdr:col>4</xdr:col>
      <xdr:colOff>222900</xdr:colOff>
      <xdr:row>44</xdr:row>
      <xdr:rowOff>185440</xdr:rowOff>
    </xdr:to>
    <xdr:pic>
      <xdr:nvPicPr>
        <xdr:cNvPr id="8" name="그림 7">
          <a:extLst>
            <a:ext uri="{FF2B5EF4-FFF2-40B4-BE49-F238E27FC236}">
              <a16:creationId xmlns="" xmlns:a16="http://schemas.microsoft.com/office/drawing/2014/main" id="{48EE0EF6-8D0C-7E12-074D-2AC361C0C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832" y="7704667"/>
          <a:ext cx="4667901" cy="142369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38</xdr:row>
      <xdr:rowOff>21166</xdr:rowOff>
    </xdr:from>
    <xdr:to>
      <xdr:col>8</xdr:col>
      <xdr:colOff>820707</xdr:colOff>
      <xdr:row>44</xdr:row>
      <xdr:rowOff>173813</xdr:rowOff>
    </xdr:to>
    <xdr:pic>
      <xdr:nvPicPr>
        <xdr:cNvPr id="9" name="그림 8">
          <a:extLst>
            <a:ext uri="{FF2B5EF4-FFF2-40B4-BE49-F238E27FC236}">
              <a16:creationId xmlns="" xmlns:a16="http://schemas.microsoft.com/office/drawing/2014/main" id="{D8CF63C8-43E5-2FA7-6DF5-85BB04EB4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7583" y="7757583"/>
          <a:ext cx="3572374" cy="13591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11897876-1098-4951-9F63-3C67B1F74D9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 editAs="oneCell">
    <xdr:from>
      <xdr:col>2</xdr:col>
      <xdr:colOff>52916</xdr:colOff>
      <xdr:row>40</xdr:row>
      <xdr:rowOff>190501</xdr:rowOff>
    </xdr:from>
    <xdr:to>
      <xdr:col>7</xdr:col>
      <xdr:colOff>478091</xdr:colOff>
      <xdr:row>44</xdr:row>
      <xdr:rowOff>24431</xdr:rowOff>
    </xdr:to>
    <xdr:pic>
      <xdr:nvPicPr>
        <xdr:cNvPr id="5" name="그림 4">
          <a:extLst>
            <a:ext uri="{FF2B5EF4-FFF2-40B4-BE49-F238E27FC236}">
              <a16:creationId xmlns="" xmlns:a16="http://schemas.microsoft.com/office/drawing/2014/main" id="{9803E809-B5AC-2697-4017-43C97DCB4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166" y="8329084"/>
          <a:ext cx="5611008" cy="6382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4E9B6AC9-D98A-438C-81E5-4093A1FE7EC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5" name="AutoShape 4">
          <a:extLst>
            <a:ext uri="{FF2B5EF4-FFF2-40B4-BE49-F238E27FC236}">
              <a16:creationId xmlns="" xmlns:a16="http://schemas.microsoft.com/office/drawing/2014/main" id="{06407D1F-4C2F-4A63-8F67-371DCD7AB0C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6" name="AutoShape 4">
          <a:extLst>
            <a:ext uri="{FF2B5EF4-FFF2-40B4-BE49-F238E27FC236}">
              <a16:creationId xmlns="" xmlns:a16="http://schemas.microsoft.com/office/drawing/2014/main" id="{F4E07053-5DC4-446C-9EE9-7B96EE37194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7" name="AutoShape 4">
          <a:extLst>
            <a:ext uri="{FF2B5EF4-FFF2-40B4-BE49-F238E27FC236}">
              <a16:creationId xmlns="" xmlns:a16="http://schemas.microsoft.com/office/drawing/2014/main" id="{D795FDF8-431D-40DC-B170-63159A85143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67</xdr:row>
      <xdr:rowOff>0</xdr:rowOff>
    </xdr:from>
    <xdr:to>
      <xdr:col>9</xdr:col>
      <xdr:colOff>0</xdr:colOff>
      <xdr:row>67</xdr:row>
      <xdr:rowOff>0</xdr:rowOff>
    </xdr:to>
    <xdr:sp macro="" textlink="">
      <xdr:nvSpPr>
        <xdr:cNvPr id="3" name="Rectangle 6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5" name="AutoShape 2">
          <a:extLst>
            <a:ext uri="{FF2B5EF4-FFF2-40B4-BE49-F238E27FC236}">
              <a16:creationId xmlns="" xmlns:a16="http://schemas.microsoft.com/office/drawing/2014/main" id="{37848161-10C8-4A62-ADED-BFBE7AA81A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67</xdr:row>
      <xdr:rowOff>0</xdr:rowOff>
    </xdr:from>
    <xdr:to>
      <xdr:col>9</xdr:col>
      <xdr:colOff>0</xdr:colOff>
      <xdr:row>67</xdr:row>
      <xdr:rowOff>0</xdr:rowOff>
    </xdr:to>
    <xdr:sp macro="" textlink="">
      <xdr:nvSpPr>
        <xdr:cNvPr id="3" name="Rectangle 3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5" name="AutoShape 4">
          <a:extLst>
            <a:ext uri="{FF2B5EF4-FFF2-40B4-BE49-F238E27FC236}">
              <a16:creationId xmlns="" xmlns:a16="http://schemas.microsoft.com/office/drawing/2014/main" id="{9007373C-AE10-4402-BE50-AA4A6E95357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6" name="AutoShape 4">
          <a:extLst>
            <a:ext uri="{FF2B5EF4-FFF2-40B4-BE49-F238E27FC236}">
              <a16:creationId xmlns="" xmlns:a16="http://schemas.microsoft.com/office/drawing/2014/main" id="{3DA6001D-5E7C-48EC-B337-937734D69BB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7" name="AutoShape 4">
          <a:extLst>
            <a:ext uri="{FF2B5EF4-FFF2-40B4-BE49-F238E27FC236}">
              <a16:creationId xmlns="" xmlns:a16="http://schemas.microsoft.com/office/drawing/2014/main" id="{2D614F5D-8E70-42E6-ACE0-7C7E4BF3F62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8" name="AutoShape 2">
          <a:extLst>
            <a:ext uri="{FF2B5EF4-FFF2-40B4-BE49-F238E27FC236}">
              <a16:creationId xmlns="" xmlns:a16="http://schemas.microsoft.com/office/drawing/2014/main" id="{D0A0DA17-C03E-4FC7-83D2-C7693604F80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5" name="AutoShape 2">
          <a:extLst>
            <a:ext uri="{FF2B5EF4-FFF2-40B4-BE49-F238E27FC236}">
              <a16:creationId xmlns="" xmlns:a16="http://schemas.microsoft.com/office/drawing/2014/main" id="{0BE9637A-223B-41FA-9479-50B874DE419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6" name="AutoShape 4">
          <a:extLst>
            <a:ext uri="{FF2B5EF4-FFF2-40B4-BE49-F238E27FC236}">
              <a16:creationId xmlns="" xmlns:a16="http://schemas.microsoft.com/office/drawing/2014/main" id="{1EA75728-1FE1-48BA-A33C-1BF004474C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7" name="AutoShape 4">
          <a:extLst>
            <a:ext uri="{FF2B5EF4-FFF2-40B4-BE49-F238E27FC236}">
              <a16:creationId xmlns="" xmlns:a16="http://schemas.microsoft.com/office/drawing/2014/main" id="{7C02929D-2B08-4FF3-AF0C-4A82E6A0D47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3" name="AutoShape 5">
          <a:extLst>
            <a:ext uri="{FF2B5EF4-FFF2-40B4-BE49-F238E27FC236}">
              <a16:creationId xmlns="" xmlns:a16="http://schemas.microsoft.com/office/drawing/2014/main" id="{D431AE93-C207-42DC-A14E-B52D853FFAB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3" name="AutoShape 4">
          <a:extLst>
            <a:ext uri="{FF2B5EF4-FFF2-40B4-BE49-F238E27FC236}">
              <a16:creationId xmlns="" xmlns:a16="http://schemas.microsoft.com/office/drawing/2014/main" id="{86103EAE-737D-4190-803B-1555297287E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3" name="AutoShape 5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ECA9428E-04BC-4BB3-81BC-B5B3B591DB2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4" name="AutoShape 5">
          <a:extLst>
            <a:ext uri="{FF2B5EF4-FFF2-40B4-BE49-F238E27FC236}">
              <a16:creationId xmlns="" xmlns:a16="http://schemas.microsoft.com/office/drawing/2014/main" id="{69AF0694-B562-47B2-A1AC-6A3C7DF7935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" textlink="">
      <xdr:nvSpPr>
        <xdr:cNvPr id="5" name="AutoShape 4">
          <a:extLst>
            <a:ext uri="{FF2B5EF4-FFF2-40B4-BE49-F238E27FC236}">
              <a16:creationId xmlns="" xmlns:a16="http://schemas.microsoft.com/office/drawing/2014/main" id="{1F53338E-CA62-4750-85DD-F7B592755A9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1200-00000300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1300-000003000000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4" name="AutoShape 2">
          <a:extLst>
            <a:ext uri="{FF2B5EF4-FFF2-40B4-BE49-F238E27FC236}">
              <a16:creationId xmlns="" xmlns:a16="http://schemas.microsoft.com/office/drawing/2014/main" id="{14B087D0-F18D-40EB-AC69-EE845D4FF95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5" name="AutoShape 4">
          <a:extLst>
            <a:ext uri="{FF2B5EF4-FFF2-40B4-BE49-F238E27FC236}">
              <a16:creationId xmlns="" xmlns:a16="http://schemas.microsoft.com/office/drawing/2014/main" id="{22AA7456-840C-4A57-9996-E8B0D57E76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6" name="AutoShape 4">
          <a:extLst>
            <a:ext uri="{FF2B5EF4-FFF2-40B4-BE49-F238E27FC236}">
              <a16:creationId xmlns="" xmlns:a16="http://schemas.microsoft.com/office/drawing/2014/main" id="{BE9682B2-0ECE-4E77-9A8D-8B99FE4FA56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7" name="AutoShape 4">
          <a:extLst>
            <a:ext uri="{FF2B5EF4-FFF2-40B4-BE49-F238E27FC236}">
              <a16:creationId xmlns="" xmlns:a16="http://schemas.microsoft.com/office/drawing/2014/main" id="{84D00EF1-C386-45B7-AC51-5B6800192E4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8" name="AutoShape 2">
          <a:extLst>
            <a:ext uri="{FF2B5EF4-FFF2-40B4-BE49-F238E27FC236}">
              <a16:creationId xmlns="" xmlns:a16="http://schemas.microsoft.com/office/drawing/2014/main" id="{DA16880A-F730-4FE7-B3B7-E3773592563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1400-0000030000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5" name="AutoShape 2">
          <a:extLst>
            <a:ext uri="{FF2B5EF4-FFF2-40B4-BE49-F238E27FC236}">
              <a16:creationId xmlns="" xmlns:a16="http://schemas.microsoft.com/office/drawing/2014/main" id="{99E76FC5-585E-4579-A294-D0238E93279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1500-00000300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BD4F030D-3AD1-4E9B-B72B-CEF0432484C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5" name="AutoShape 2">
          <a:extLst>
            <a:ext uri="{FF2B5EF4-FFF2-40B4-BE49-F238E27FC236}">
              <a16:creationId xmlns="" xmlns:a16="http://schemas.microsoft.com/office/drawing/2014/main" id="{B5584690-E408-490D-926D-6FA4B964369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6" name="AutoShape 4">
          <a:extLst>
            <a:ext uri="{FF2B5EF4-FFF2-40B4-BE49-F238E27FC236}">
              <a16:creationId xmlns="" xmlns:a16="http://schemas.microsoft.com/office/drawing/2014/main" id="{A517BA7A-2163-4EEE-9838-D71946E6332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7" name="AutoShape 4">
          <a:extLst>
            <a:ext uri="{FF2B5EF4-FFF2-40B4-BE49-F238E27FC236}">
              <a16:creationId xmlns="" xmlns:a16="http://schemas.microsoft.com/office/drawing/2014/main" id="{E45F96A7-B62E-455D-A00A-522F3A0CACE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8" name="AutoShape 4">
          <a:extLst>
            <a:ext uri="{FF2B5EF4-FFF2-40B4-BE49-F238E27FC236}">
              <a16:creationId xmlns="" xmlns:a16="http://schemas.microsoft.com/office/drawing/2014/main" id="{1004924C-1D46-40E4-9902-55117831869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9" name="AutoShape 2">
          <a:extLst>
            <a:ext uri="{FF2B5EF4-FFF2-40B4-BE49-F238E27FC236}">
              <a16:creationId xmlns="" xmlns:a16="http://schemas.microsoft.com/office/drawing/2014/main" id="{59B1FB58-220A-4D52-BD20-19DB1972E52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E648F9FA-219D-4A9C-88E4-76DC553F579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5" name="AutoShape 4">
          <a:extLst>
            <a:ext uri="{FF2B5EF4-FFF2-40B4-BE49-F238E27FC236}">
              <a16:creationId xmlns="" xmlns:a16="http://schemas.microsoft.com/office/drawing/2014/main" id="{D18CB546-8010-41E8-8BFF-FF914C9D569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6" name="AutoShape 2">
          <a:extLst>
            <a:ext uri="{FF2B5EF4-FFF2-40B4-BE49-F238E27FC236}">
              <a16:creationId xmlns="" xmlns:a16="http://schemas.microsoft.com/office/drawing/2014/main" id="{B707D9AB-634A-4028-9E2A-7F8B65F2E7E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7" name="AutoShape 4">
          <a:extLst>
            <a:ext uri="{FF2B5EF4-FFF2-40B4-BE49-F238E27FC236}">
              <a16:creationId xmlns="" xmlns:a16="http://schemas.microsoft.com/office/drawing/2014/main" id="{62A6D0D8-F765-402D-8322-B9B008883F7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8" name="AutoShape 4">
          <a:extLst>
            <a:ext uri="{FF2B5EF4-FFF2-40B4-BE49-F238E27FC236}">
              <a16:creationId xmlns="" xmlns:a16="http://schemas.microsoft.com/office/drawing/2014/main" id="{43EAA8E9-DDEA-463B-9F77-F198DBB1AD5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9" name="AutoShape 4">
          <a:extLst>
            <a:ext uri="{FF2B5EF4-FFF2-40B4-BE49-F238E27FC236}">
              <a16:creationId xmlns="" xmlns:a16="http://schemas.microsoft.com/office/drawing/2014/main" id="{91EB7460-A21B-4F92-8455-6AAF9E6C470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10" name="AutoShape 2">
          <a:extLst>
            <a:ext uri="{FF2B5EF4-FFF2-40B4-BE49-F238E27FC236}">
              <a16:creationId xmlns="" xmlns:a16="http://schemas.microsoft.com/office/drawing/2014/main" id="{61371E7E-624F-4347-87BD-16B386EA337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3" name="AutoShape 4">
          <a:extLst>
            <a:ext uri="{FF2B5EF4-FFF2-40B4-BE49-F238E27FC236}">
              <a16:creationId xmlns="" xmlns:a16="http://schemas.microsoft.com/office/drawing/2014/main" id="{DF597498-4437-4120-B245-EEA4897B36C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3" name="AutoShape 4">
          <a:extLst>
            <a:ext uri="{FF2B5EF4-FFF2-40B4-BE49-F238E27FC236}">
              <a16:creationId xmlns="" xmlns:a16="http://schemas.microsoft.com/office/drawing/2014/main" id="{2AA20ACF-94C4-4505-A4BE-0FBC5C51933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3" name="AutoShape 5">
          <a:extLst>
            <a:ext uri="{FF2B5EF4-FFF2-40B4-BE49-F238E27FC236}">
              <a16:creationId xmlns="" xmlns:a16="http://schemas.microsoft.com/office/drawing/2014/main" id="{00000000-0008-0000-1C00-000003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1D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1E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1E00-00000300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1F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1F00-000003000000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4" name="AutoShape 2">
          <a:extLst>
            <a:ext uri="{FF2B5EF4-FFF2-40B4-BE49-F238E27FC236}">
              <a16:creationId xmlns="" xmlns:a16="http://schemas.microsoft.com/office/drawing/2014/main" id="{B29698E1-77C9-4577-BCF6-317504802AE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20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2000-0000030000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4" name="AutoShape 2">
          <a:extLst>
            <a:ext uri="{FF2B5EF4-FFF2-40B4-BE49-F238E27FC236}">
              <a16:creationId xmlns="" xmlns:a16="http://schemas.microsoft.com/office/drawing/2014/main" id="{ACFA4902-1BF1-416D-8F11-175D0013226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21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FB3F3F03-8216-4DD5-8A04-2EBA56914B9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23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="" xmlns:a16="http://schemas.microsoft.com/office/drawing/2014/main" id="{00000000-0008-0000-2300-000004000000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2400-000004000000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3" name="AutoShape 2">
          <a:extLst>
            <a:ext uri="{FF2B5EF4-FFF2-40B4-BE49-F238E27FC236}">
              <a16:creationId xmlns="" xmlns:a16="http://schemas.microsoft.com/office/drawing/2014/main" id="{51A63229-A588-4EC6-8897-16E895DB4A0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7" name="AutoShape 2">
          <a:extLst>
            <a:ext uri="{FF2B5EF4-FFF2-40B4-BE49-F238E27FC236}">
              <a16:creationId xmlns="" xmlns:a16="http://schemas.microsoft.com/office/drawing/2014/main" id="{780BED24-B397-4A88-8751-34F5E3DF22E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8" name="AutoShape 4">
          <a:extLst>
            <a:ext uri="{FF2B5EF4-FFF2-40B4-BE49-F238E27FC236}">
              <a16:creationId xmlns="" xmlns:a16="http://schemas.microsoft.com/office/drawing/2014/main" id="{5D458547-CA8D-4BDF-A1A6-5CEADA7E715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25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3" name="AutoShape 2">
          <a:extLst>
            <a:ext uri="{FF2B5EF4-FFF2-40B4-BE49-F238E27FC236}">
              <a16:creationId xmlns="" xmlns:a16="http://schemas.microsoft.com/office/drawing/2014/main" id="{4024FA66-2F9B-4E6E-ADDA-2CEACC245BB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26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26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3" name="AutoShape 5">
          <a:extLst>
            <a:ext uri="{FF2B5EF4-FFF2-40B4-BE49-F238E27FC236}">
              <a16:creationId xmlns="" xmlns:a16="http://schemas.microsoft.com/office/drawing/2014/main" id="{48F360C9-3DD9-422B-9897-3E3E105664A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" textlink="">
      <xdr:nvSpPr>
        <xdr:cNvPr id="3" name="AutoShape 4">
          <a:extLst>
            <a:ext uri="{FF2B5EF4-FFF2-40B4-BE49-F238E27FC236}">
              <a16:creationId xmlns="" xmlns:a16="http://schemas.microsoft.com/office/drawing/2014/main" id="{BE586F39-F526-453A-BD72-3474BB2F89F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3" name="AutoShape 5">
          <a:extLst>
            <a:ext uri="{FF2B5EF4-FFF2-40B4-BE49-F238E27FC236}">
              <a16:creationId xmlns="" xmlns:a16="http://schemas.microsoft.com/office/drawing/2014/main" id="{00000000-0008-0000-2800-000003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5BABC0D6-61C9-4638-8805-3DA699BB3B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="" xmlns:a16="http://schemas.microsoft.com/office/drawing/2014/main" id="{00000000-0008-0000-2900-00000300000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4" name="AutoShape 5">
          <a:extLst>
            <a:ext uri="{FF2B5EF4-FFF2-40B4-BE49-F238E27FC236}">
              <a16:creationId xmlns="" xmlns:a16="http://schemas.microsoft.com/office/drawing/2014/main" id="{5F4E48CB-8082-45F0-83C2-A7ED2EC1EB4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5" name="AutoShape 4">
          <a:extLst>
            <a:ext uri="{FF2B5EF4-FFF2-40B4-BE49-F238E27FC236}">
              <a16:creationId xmlns="" xmlns:a16="http://schemas.microsoft.com/office/drawing/2014/main" id="{03E2B24A-845A-4F84-96EA-237BFC433189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2A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2A00-00000300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4" name="AutoShape 2">
          <a:extLst>
            <a:ext uri="{FF2B5EF4-FFF2-40B4-BE49-F238E27FC236}">
              <a16:creationId xmlns="" xmlns:a16="http://schemas.microsoft.com/office/drawing/2014/main" id="{30B42BC1-DF19-476E-95A1-401DE9F3F78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2B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2B00-000003000000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1CADC6F0-31D5-4363-93E1-28BD2CBB663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2C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2C00-0000030000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9CE66563-8E07-413C-B1E5-59B43D770B3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2D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2D00-00000300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322F8CDE-A235-4C1E-B9B9-EFDE6FC1124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5" name="AutoShape 4">
          <a:extLst>
            <a:ext uri="{FF2B5EF4-FFF2-40B4-BE49-F238E27FC236}">
              <a16:creationId xmlns="" xmlns:a16="http://schemas.microsoft.com/office/drawing/2014/main" id="{F388AA63-BAA5-4697-ADF7-0C9AAF0DC06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="" xmlns:a16="http://schemas.microsoft.com/office/drawing/2014/main" id="{00000000-0008-0000-2E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4" name="AutoShape 4">
          <a:extLst>
            <a:ext uri="{FF2B5EF4-FFF2-40B4-BE49-F238E27FC236}">
              <a16:creationId xmlns="" xmlns:a16="http://schemas.microsoft.com/office/drawing/2014/main" id="{E155A486-1B1C-4EFB-9740-443A909AF8C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2F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="" xmlns:a16="http://schemas.microsoft.com/office/drawing/2014/main" id="{00000000-0008-0000-2F00-000004000000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30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3000-000004000000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31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31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32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32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33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33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34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34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35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35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76"/>
  <sheetViews>
    <sheetView showGridLines="0" tabSelected="1" zoomScale="85" workbookViewId="0">
      <selection activeCell="G5" sqref="G5"/>
    </sheetView>
  </sheetViews>
  <sheetFormatPr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30.125" style="1" customWidth="1"/>
    <col min="5" max="5" width="12.75" style="1" customWidth="1"/>
    <col min="6" max="6" width="13.625" style="1" customWidth="1"/>
    <col min="7" max="7" width="14" style="1" customWidth="1"/>
    <col min="8" max="8" width="14.75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308" t="s">
        <v>1</v>
      </c>
      <c r="C2" s="308"/>
      <c r="D2" s="308"/>
      <c r="E2" s="308"/>
      <c r="F2" s="308"/>
      <c r="G2" s="308"/>
      <c r="H2" s="308"/>
      <c r="I2" s="308"/>
    </row>
    <row r="4" spans="2:10" s="2" customFormat="1" ht="24" customHeight="1" x14ac:dyDescent="0.15">
      <c r="B4" s="309" t="s">
        <v>247</v>
      </c>
      <c r="C4" s="309"/>
      <c r="D4" s="309"/>
      <c r="G4" s="277" t="s">
        <v>239</v>
      </c>
      <c r="H4" s="3"/>
      <c r="I4" s="4"/>
    </row>
    <row r="5" spans="2:10" s="2" customFormat="1" ht="21.75" customHeight="1" x14ac:dyDescent="0.15">
      <c r="B5" s="310" t="s">
        <v>2</v>
      </c>
      <c r="C5" s="311"/>
      <c r="D5" s="280">
        <v>45834</v>
      </c>
      <c r="E5" s="6"/>
      <c r="G5" s="278" t="s">
        <v>240</v>
      </c>
      <c r="H5" s="7"/>
      <c r="I5" s="7"/>
    </row>
    <row r="6" spans="2:10" s="2" customFormat="1" ht="21.75" customHeight="1" x14ac:dyDescent="0.15">
      <c r="B6" s="310" t="s">
        <v>3</v>
      </c>
      <c r="C6" s="311"/>
      <c r="D6" s="5" t="s">
        <v>391</v>
      </c>
      <c r="E6" s="6"/>
      <c r="G6" s="278" t="s">
        <v>241</v>
      </c>
      <c r="H6" s="8"/>
      <c r="I6" s="8"/>
      <c r="J6" s="1"/>
    </row>
    <row r="7" spans="2:10" s="2" customFormat="1" ht="21.75" customHeight="1" x14ac:dyDescent="0.15">
      <c r="B7" s="312" t="s">
        <v>4</v>
      </c>
      <c r="C7" s="9" t="s">
        <v>5</v>
      </c>
      <c r="D7" s="280">
        <v>45920</v>
      </c>
      <c r="E7" s="6"/>
      <c r="G7" s="279" t="s">
        <v>242</v>
      </c>
      <c r="H7" s="8"/>
      <c r="I7" s="8"/>
      <c r="J7" s="1"/>
    </row>
    <row r="8" spans="2:10" s="2" customFormat="1" ht="21.75" customHeight="1" x14ac:dyDescent="0.15">
      <c r="B8" s="312"/>
      <c r="C8" s="9" t="s">
        <v>6</v>
      </c>
      <c r="D8" s="281">
        <v>46112</v>
      </c>
      <c r="E8" s="6"/>
      <c r="G8" s="279" t="s">
        <v>243</v>
      </c>
      <c r="H8" s="8"/>
      <c r="I8" s="8"/>
      <c r="J8" s="1"/>
    </row>
    <row r="9" spans="2:10" s="2" customFormat="1" ht="21.75" customHeight="1" x14ac:dyDescent="0.15">
      <c r="B9" s="310" t="s">
        <v>7</v>
      </c>
      <c r="C9" s="311"/>
      <c r="D9" s="5" t="s">
        <v>246</v>
      </c>
      <c r="E9" s="6"/>
      <c r="G9" s="278" t="s">
        <v>244</v>
      </c>
      <c r="H9" s="8"/>
      <c r="I9" s="8"/>
      <c r="J9" s="1"/>
    </row>
    <row r="10" spans="2:10" s="2" customFormat="1" ht="21.75" customHeight="1" x14ac:dyDescent="0.15">
      <c r="B10" s="310" t="s">
        <v>8</v>
      </c>
      <c r="C10" s="311"/>
      <c r="D10" s="5" t="s">
        <v>380</v>
      </c>
      <c r="E10" s="6"/>
      <c r="G10" s="279" t="s">
        <v>255</v>
      </c>
      <c r="H10" s="10"/>
      <c r="I10" s="11"/>
    </row>
    <row r="11" spans="2:10" s="2" customFormat="1" ht="21.75" customHeight="1" x14ac:dyDescent="0.15">
      <c r="B11" s="317" t="s">
        <v>248</v>
      </c>
      <c r="C11" s="311"/>
      <c r="D11" s="5" t="s">
        <v>379</v>
      </c>
      <c r="E11" s="6"/>
      <c r="G11" s="279" t="s">
        <v>245</v>
      </c>
      <c r="H11" s="10"/>
      <c r="I11" s="11"/>
    </row>
    <row r="12" spans="2:10" s="13" customFormat="1" ht="10.5" customHeight="1" x14ac:dyDescent="0.15">
      <c r="B12" s="12"/>
      <c r="I12" s="14"/>
    </row>
    <row r="13" spans="2:10" s="13" customFormat="1" ht="24.95" customHeight="1" x14ac:dyDescent="0.15">
      <c r="B13" s="289" t="s">
        <v>249</v>
      </c>
      <c r="C13" s="289"/>
      <c r="D13" s="286" t="s">
        <v>378</v>
      </c>
      <c r="E13" s="287"/>
      <c r="F13" s="287"/>
      <c r="G13" s="15"/>
      <c r="H13" s="15"/>
    </row>
    <row r="14" spans="2:10" s="13" customFormat="1" ht="24.95" customHeight="1" x14ac:dyDescent="0.15">
      <c r="B14" s="353" t="s">
        <v>250</v>
      </c>
      <c r="C14" s="354"/>
      <c r="D14" s="286" t="str">
        <f>"一金"&amp;NUMBERSTRING(H68,1)&amp;"원整 ("&amp;TEXT(H68,"\#,#)")</f>
        <v>一金육억팔천칠백만원整 (₩687,000,000)</v>
      </c>
      <c r="E14" s="287"/>
      <c r="F14" s="287"/>
      <c r="G14" s="287"/>
      <c r="H14" s="287"/>
    </row>
    <row r="15" spans="2:10" s="2" customFormat="1" ht="8.25" customHeight="1" x14ac:dyDescent="0.15"/>
    <row r="16" spans="2:10" s="16" customFormat="1" ht="24.95" customHeight="1" x14ac:dyDescent="0.15">
      <c r="B16" s="313" t="s">
        <v>9</v>
      </c>
      <c r="C16" s="318" t="s">
        <v>10</v>
      </c>
      <c r="D16" s="319"/>
      <c r="E16" s="315" t="s">
        <v>254</v>
      </c>
      <c r="F16" s="316"/>
      <c r="G16" s="316"/>
      <c r="H16" s="316"/>
      <c r="I16" s="313" t="s">
        <v>11</v>
      </c>
    </row>
    <row r="17" spans="2:9" s="16" customFormat="1" ht="29.25" customHeight="1" thickBot="1" x14ac:dyDescent="0.2">
      <c r="B17" s="314"/>
      <c r="C17" s="320"/>
      <c r="D17" s="321"/>
      <c r="E17" s="290" t="s">
        <v>251</v>
      </c>
      <c r="F17" s="284" t="s">
        <v>252</v>
      </c>
      <c r="G17" s="291" t="s">
        <v>253</v>
      </c>
      <c r="H17" s="17" t="s">
        <v>14</v>
      </c>
      <c r="I17" s="314"/>
    </row>
    <row r="18" spans="2:9" ht="24.95" customHeight="1" x14ac:dyDescent="0.15">
      <c r="B18" s="18">
        <v>1</v>
      </c>
      <c r="C18" s="339" t="str">
        <f>IF('단위공사별(집계)'!N7&gt;0,'단위공사별(집계)'!B7,"")</f>
        <v>I/RACE GRAD 선별</v>
      </c>
      <c r="D18" s="340"/>
      <c r="E18" s="19">
        <f>IF('단위공사별(집계)'!N7&gt;1,('단위공사별(집계)'!D7+'단위공사별(집계)'!E7+'단위공사별(집계)'!F7+'단위공사별(집계)'!G7+'단위공사별(집계)'!H7+'단위공사별(집계)'!I7)," ")</f>
        <v>15422360.152784623</v>
      </c>
      <c r="F18" s="285">
        <f>IF('단위공사별(집계)'!N7&gt;0,'단위공사별(집계)'!K57,"")</f>
        <v>125378750</v>
      </c>
      <c r="G18" s="20">
        <f>IF('단위공사별(집계)'!N7&gt;0,('단위공사별(집계)'!L7+'단위공사별(집계)'!M7),"")</f>
        <v>2311270.1761951703</v>
      </c>
      <c r="H18" s="21">
        <f>IF('단위공사별(집계)'!N7&gt;0,'단위공사별(집계)'!N7,"")</f>
        <v>21692268.166276492</v>
      </c>
      <c r="I18" s="22"/>
    </row>
    <row r="19" spans="2:9" ht="24.95" customHeight="1" x14ac:dyDescent="0.15">
      <c r="B19" s="23">
        <v>2</v>
      </c>
      <c r="C19" s="306" t="str">
        <f>IF('단위공사별(집계)'!N8&gt;0,'단위공사별(집계)'!B8,"")</f>
        <v>O/RACE GRAD 선별</v>
      </c>
      <c r="D19" s="307"/>
      <c r="E19" s="24">
        <f>IF('단위공사별(집계)'!N8&gt;1,('단위공사별(집계)'!D8+'단위공사별(집계)'!E8+'단위공사별(집계)'!F8+'단위공사별(집계)'!G8+'단위공사별(집계)'!H8+'단위공사별(집계)'!I8)," ")</f>
        <v>88797686.66830951</v>
      </c>
      <c r="F19" s="25"/>
      <c r="G19" s="26">
        <f>IF('단위공사별(집계)'!N8&gt;0,('단위공사별(집계)'!L8+'단위공사별(집계)'!M8),"")</f>
        <v>13307654.786840808</v>
      </c>
      <c r="H19" s="27">
        <f>IF('단위공사별(집계)'!N8&gt;0,'단위공사별(집계)'!N8,"")</f>
        <v>124898083.86469115</v>
      </c>
      <c r="I19" s="28"/>
    </row>
    <row r="20" spans="2:9" ht="24.95" customHeight="1" x14ac:dyDescent="0.15">
      <c r="B20" s="23">
        <v>3</v>
      </c>
      <c r="C20" s="306" t="str">
        <f>IF('단위공사별(집계)'!N9&gt;0,'단위공사별(집계)'!B9,"")</f>
        <v/>
      </c>
      <c r="D20" s="307"/>
      <c r="E20" s="24" t="str">
        <f>IF('단위공사별(집계)'!N9&gt;1,('단위공사별(집계)'!D9+'단위공사별(집계)'!E9+'단위공사별(집계)'!F9+'단위공사별(집계)'!G9+'단위공사별(집계)'!H9+'단위공사별(집계)'!I9)," ")</f>
        <v xml:space="preserve"> </v>
      </c>
      <c r="F20" s="25"/>
      <c r="G20" s="26" t="str">
        <f>IF('단위공사별(집계)'!N9&gt;0,('단위공사별(집계)'!L9+'단위공사별(집계)'!M9),"")</f>
        <v/>
      </c>
      <c r="H20" s="27" t="str">
        <f>IF('단위공사별(집계)'!N9&gt;0,'단위공사별(집계)'!N9,"")</f>
        <v/>
      </c>
      <c r="I20" s="28"/>
    </row>
    <row r="21" spans="2:9" ht="24.95" customHeight="1" x14ac:dyDescent="0.15">
      <c r="B21" s="23">
        <v>4</v>
      </c>
      <c r="C21" s="306" t="str">
        <f>IF('단위공사별(집계)'!N10&gt;0,'단위공사별(집계)'!B10,"")</f>
        <v>스테킹 MC</v>
      </c>
      <c r="D21" s="307"/>
      <c r="E21" s="24">
        <f>IF('단위공사별(집계)'!N10&gt;1,('단위공사별(집계)'!D10+'단위공사별(집계)'!E10+'단위공사별(집계)'!F10+'단위공사별(집계)'!G10+'단위공사별(집계)'!H10+'단위공사별(집계)'!I10)," ")</f>
        <v>32524879.866929524</v>
      </c>
      <c r="F21" s="29"/>
      <c r="G21" s="26">
        <f>IF('단위공사별(집계)'!N10&gt;0,('단위공사별(집계)'!L10+'단위공사별(집계)'!M10),"")</f>
        <v>4874337.2658945294</v>
      </c>
      <c r="H21" s="27">
        <f>IF('단위공사별(집계)'!N10&gt;0,'단위공사별(집계)'!N10,"")</f>
        <v>45747759.043350585</v>
      </c>
      <c r="I21" s="28"/>
    </row>
    <row r="22" spans="2:9" ht="24.95" customHeight="1" x14ac:dyDescent="0.15">
      <c r="B22" s="23">
        <v>5</v>
      </c>
      <c r="C22" s="306" t="str">
        <f>IF('단위공사별(집계)'!N11&gt;0,'단위공사별(집계)'!B11,"")</f>
        <v>CG SUB 조립기</v>
      </c>
      <c r="D22" s="307"/>
      <c r="E22" s="24">
        <f>IF('단위공사별(집계)'!N11&gt;1,('단위공사별(집계)'!D11+'단위공사별(집계)'!E11+'단위공사별(집계)'!F11+'단위공사별(집계)'!G11+'단위공사별(집계)'!H11+'단위공사별(집계)'!I11)," ")</f>
        <v>176226168.67915228</v>
      </c>
      <c r="F22" s="29"/>
      <c r="G22" s="26">
        <f>IF('단위공사별(집계)'!N11&gt;0,('단위공사별(집계)'!L11+'단위공사별(집계)'!M11),"")</f>
        <v>26410113.879990142</v>
      </c>
      <c r="H22" s="27">
        <f>IF('단위공사별(집계)'!N11&gt;0,'단위공사별(집계)'!N11,"")</f>
        <v>247870317.57998601</v>
      </c>
      <c r="I22" s="28"/>
    </row>
    <row r="23" spans="2:9" ht="24.95" customHeight="1" x14ac:dyDescent="0.15">
      <c r="B23" s="23">
        <v>6</v>
      </c>
      <c r="C23" s="306" t="str">
        <f>IF('단위공사별(집계)'!N12&gt;0,'단위공사별(집계)'!B12,"")</f>
        <v>철거/시운전/현지 설치 및 시운전</v>
      </c>
      <c r="D23" s="307"/>
      <c r="E23" s="24">
        <f>IF('단위공사별(집계)'!N12&gt;1,('단위공사별(집계)'!D12+'단위공사별(집계)'!E12+'단위공사별(집계)'!F12+'단위공사별(집계)'!G12+'단위공사별(집계)'!H12+'단위공사별(집계)'!I12)," ")</f>
        <v>175488904.63282406</v>
      </c>
      <c r="F23" s="29"/>
      <c r="G23" s="26">
        <f>IF('단위공사별(집계)'!N12&gt;0,('단위공사별(집계)'!L12+'단위공사별(집계)'!M12),"")</f>
        <v>26299623.891079348</v>
      </c>
      <c r="H23" s="27">
        <f>IF('단위공사별(집계)'!N12&gt;0,'단위공사별(집계)'!N12,"")</f>
        <v>246833321.34569573</v>
      </c>
      <c r="I23" s="28"/>
    </row>
    <row r="24" spans="2:9" ht="24.95" customHeight="1" x14ac:dyDescent="0.15">
      <c r="B24" s="23">
        <v>7</v>
      </c>
      <c r="C24" s="306" t="str">
        <f>IF('단위공사별(집계)'!N13&gt;0,'단위공사별(집계)'!B13,"")</f>
        <v/>
      </c>
      <c r="D24" s="307"/>
      <c r="E24" s="24" t="str">
        <f>IF('단위공사별(집계)'!N13&gt;1,('단위공사별(집계)'!D13+'단위공사별(집계)'!E13+'단위공사별(집계)'!F13+'단위공사별(집계)'!G13+'단위공사별(집계)'!H13+'단위공사별(집계)'!I13)," ")</f>
        <v xml:space="preserve"> </v>
      </c>
      <c r="F24" s="29"/>
      <c r="G24" s="26" t="str">
        <f>IF('단위공사별(집계)'!N13&gt;0,('단위공사별(집계)'!L13+'단위공사별(집계)'!M13),"")</f>
        <v/>
      </c>
      <c r="H24" s="27" t="str">
        <f>IF('단위공사별(집계)'!N13&gt;0,'단위공사별(집계)'!N13,"")</f>
        <v/>
      </c>
      <c r="I24" s="28"/>
    </row>
    <row r="25" spans="2:9" ht="24.95" customHeight="1" x14ac:dyDescent="0.15">
      <c r="B25" s="23">
        <v>8</v>
      </c>
      <c r="C25" s="306" t="str">
        <f>IF('단위공사별(집계)'!N14&gt;0,'단위공사별(집계)'!B14,"")</f>
        <v/>
      </c>
      <c r="D25" s="307"/>
      <c r="E25" s="24" t="str">
        <f>IF('단위공사별(집계)'!N14&gt;1,('단위공사별(집계)'!D14+'단위공사별(집계)'!E14+'단위공사별(집계)'!F14+'단위공사별(집계)'!G14+'단위공사별(집계)'!H14+'단위공사별(집계)'!I14)," ")</f>
        <v xml:space="preserve"> </v>
      </c>
      <c r="F25" s="29"/>
      <c r="G25" s="26" t="str">
        <f>IF('단위공사별(집계)'!N14&gt;0,('단위공사별(집계)'!L14+'단위공사별(집계)'!M14),"")</f>
        <v/>
      </c>
      <c r="H25" s="27" t="str">
        <f>IF('단위공사별(집계)'!N14&gt;0,'단위공사별(집계)'!N14,"")</f>
        <v/>
      </c>
      <c r="I25" s="28"/>
    </row>
    <row r="26" spans="2:9" ht="24.95" customHeight="1" x14ac:dyDescent="0.15">
      <c r="B26" s="23">
        <v>9</v>
      </c>
      <c r="C26" s="306" t="str">
        <f>IF('단위공사별(집계)'!N15&gt;0,'단위공사별(집계)'!B15,"")</f>
        <v/>
      </c>
      <c r="D26" s="307"/>
      <c r="E26" s="24" t="str">
        <f>IF('단위공사별(집계)'!N15&gt;1,('단위공사별(집계)'!D15+'단위공사별(집계)'!E15+'단위공사별(집계)'!F15+'단위공사별(집계)'!G15+'단위공사별(집계)'!H15+'단위공사별(집계)'!I15)," ")</f>
        <v xml:space="preserve"> </v>
      </c>
      <c r="F26" s="29"/>
      <c r="G26" s="26" t="str">
        <f>IF('단위공사별(집계)'!N15&gt;0,('단위공사별(집계)'!L15+'단위공사별(집계)'!M15),"")</f>
        <v/>
      </c>
      <c r="H26" s="27" t="str">
        <f>IF('단위공사별(집계)'!N15&gt;0,'단위공사별(집계)'!N15,"")</f>
        <v/>
      </c>
      <c r="I26" s="28"/>
    </row>
    <row r="27" spans="2:9" ht="24.95" customHeight="1" x14ac:dyDescent="0.15">
      <c r="B27" s="23">
        <v>10</v>
      </c>
      <c r="C27" s="306" t="str">
        <f>IF('단위공사별(집계)'!N16&gt;0,'단위공사별(집계)'!B16,"")</f>
        <v/>
      </c>
      <c r="D27" s="307"/>
      <c r="E27" s="24" t="str">
        <f>IF('단위공사별(집계)'!N16&gt;1,('단위공사별(집계)'!D16+'단위공사별(집계)'!E16+'단위공사별(집계)'!F16+'단위공사별(집계)'!G16+'단위공사별(집계)'!H16+'단위공사별(집계)'!I16)," ")</f>
        <v xml:space="preserve"> </v>
      </c>
      <c r="F27" s="29"/>
      <c r="G27" s="26" t="str">
        <f>IF('단위공사별(집계)'!N16&gt;0,('단위공사별(집계)'!L16+'단위공사별(집계)'!M16),"")</f>
        <v/>
      </c>
      <c r="H27" s="27" t="str">
        <f>IF('단위공사별(집계)'!N16&gt;0,'단위공사별(집계)'!N16,"")</f>
        <v/>
      </c>
      <c r="I27" s="283"/>
    </row>
    <row r="28" spans="2:9" ht="24.95" hidden="1" customHeight="1" x14ac:dyDescent="0.15">
      <c r="B28" s="23">
        <v>11</v>
      </c>
      <c r="C28" s="306" t="str">
        <f>IF('단위공사별(집계)'!N17&gt;0,'단위공사별(집계)'!B17,"")</f>
        <v/>
      </c>
      <c r="D28" s="307"/>
      <c r="E28" s="24" t="str">
        <f>IF('단위공사별(집계)'!N17&gt;1,('단위공사별(집계)'!D17+'단위공사별(집계)'!E17+'단위공사별(집계)'!F17+'단위공사별(집계)'!G17+'단위공사별(집계)'!H17+'단위공사별(집계)'!I17)," ")</f>
        <v xml:space="preserve"> </v>
      </c>
      <c r="F28" s="29"/>
      <c r="G28" s="26" t="str">
        <f>IF('단위공사별(집계)'!N17&gt;0,('단위공사별(집계)'!L17+'단위공사별(집계)'!M17),"")</f>
        <v/>
      </c>
      <c r="H28" s="27" t="str">
        <f>IF('단위공사별(집계)'!N17&gt;0,'단위공사별(집계)'!N17,"")</f>
        <v/>
      </c>
      <c r="I28" s="283"/>
    </row>
    <row r="29" spans="2:9" ht="24.95" hidden="1" customHeight="1" x14ac:dyDescent="0.15">
      <c r="B29" s="23">
        <v>12</v>
      </c>
      <c r="C29" s="306" t="str">
        <f>IF('단위공사별(집계)'!N18&gt;0,'단위공사별(집계)'!B18,"")</f>
        <v/>
      </c>
      <c r="D29" s="307"/>
      <c r="E29" s="24" t="str">
        <f>IF('단위공사별(집계)'!N18&gt;1,('단위공사별(집계)'!D18+'단위공사별(집계)'!E18+'단위공사별(집계)'!F18+'단위공사별(집계)'!G18+'단위공사별(집계)'!H18+'단위공사별(집계)'!I18)," ")</f>
        <v xml:space="preserve"> </v>
      </c>
      <c r="F29" s="29"/>
      <c r="G29" s="26" t="str">
        <f>IF('단위공사별(집계)'!N18&gt;0,('단위공사별(집계)'!L18+'단위공사별(집계)'!M18),"")</f>
        <v/>
      </c>
      <c r="H29" s="27" t="str">
        <f>IF('단위공사별(집계)'!N18&gt;0,'단위공사별(집계)'!N18,"")</f>
        <v/>
      </c>
      <c r="I29" s="283"/>
    </row>
    <row r="30" spans="2:9" ht="24.95" hidden="1" customHeight="1" x14ac:dyDescent="0.15">
      <c r="B30" s="23">
        <v>13</v>
      </c>
      <c r="C30" s="306" t="str">
        <f>IF('단위공사별(집계)'!N19&gt;0,'단위공사별(집계)'!B19,"")</f>
        <v/>
      </c>
      <c r="D30" s="307"/>
      <c r="E30" s="24" t="str">
        <f>IF('단위공사별(집계)'!N19&gt;1,('단위공사별(집계)'!D19+'단위공사별(집계)'!E19+'단위공사별(집계)'!F19+'단위공사별(집계)'!G19+'단위공사별(집계)'!H19+'단위공사별(집계)'!I19)," ")</f>
        <v xml:space="preserve"> </v>
      </c>
      <c r="F30" s="29"/>
      <c r="G30" s="26" t="str">
        <f>IF('단위공사별(집계)'!N19&gt;0,('단위공사별(집계)'!L19+'단위공사별(집계)'!M19),"")</f>
        <v/>
      </c>
      <c r="H30" s="27" t="str">
        <f>IF('단위공사별(집계)'!N19&gt;0,'단위공사별(집계)'!N19,"")</f>
        <v/>
      </c>
      <c r="I30" s="283"/>
    </row>
    <row r="31" spans="2:9" ht="24.95" hidden="1" customHeight="1" x14ac:dyDescent="0.15">
      <c r="B31" s="23">
        <v>14</v>
      </c>
      <c r="C31" s="306" t="str">
        <f>IF('단위공사별(집계)'!N20&gt;0,'단위공사별(집계)'!B20,"")</f>
        <v/>
      </c>
      <c r="D31" s="307"/>
      <c r="E31" s="24" t="str">
        <f>IF('단위공사별(집계)'!N20&gt;1,('단위공사별(집계)'!D20+'단위공사별(집계)'!E20+'단위공사별(집계)'!F20+'단위공사별(집계)'!G20+'단위공사별(집계)'!H20+'단위공사별(집계)'!I20)," ")</f>
        <v xml:space="preserve"> </v>
      </c>
      <c r="F31" s="29"/>
      <c r="G31" s="26" t="str">
        <f>IF('단위공사별(집계)'!N20&gt;0,('단위공사별(집계)'!L20+'단위공사별(집계)'!M20),"")</f>
        <v/>
      </c>
      <c r="H31" s="27" t="str">
        <f>IF('단위공사별(집계)'!N20&gt;0,'단위공사별(집계)'!N20,"")</f>
        <v/>
      </c>
      <c r="I31" s="283"/>
    </row>
    <row r="32" spans="2:9" ht="24.95" hidden="1" customHeight="1" x14ac:dyDescent="0.15">
      <c r="B32" s="23">
        <v>15</v>
      </c>
      <c r="C32" s="306" t="str">
        <f>IF('단위공사별(집계)'!N21&gt;0,'단위공사별(집계)'!B21,"")</f>
        <v/>
      </c>
      <c r="D32" s="307"/>
      <c r="E32" s="24" t="str">
        <f>IF('단위공사별(집계)'!N21&gt;1,('단위공사별(집계)'!D21+'단위공사별(집계)'!E21+'단위공사별(집계)'!F21+'단위공사별(집계)'!G21+'단위공사별(집계)'!H21+'단위공사별(집계)'!I21)," ")</f>
        <v xml:space="preserve"> </v>
      </c>
      <c r="F32" s="29"/>
      <c r="G32" s="26" t="str">
        <f>IF('단위공사별(집계)'!N21&gt;0,('단위공사별(집계)'!L21+'단위공사별(집계)'!M21),"")</f>
        <v/>
      </c>
      <c r="H32" s="27" t="str">
        <f>IF('단위공사별(집계)'!N21&gt;0,'단위공사별(집계)'!N21,"")</f>
        <v/>
      </c>
      <c r="I32" s="283"/>
    </row>
    <row r="33" spans="2:9" ht="24.95" hidden="1" customHeight="1" x14ac:dyDescent="0.15">
      <c r="B33" s="23">
        <v>16</v>
      </c>
      <c r="C33" s="306" t="str">
        <f>IF('단위공사별(집계)'!N22&gt;0,'단위공사별(집계)'!B22,"")</f>
        <v/>
      </c>
      <c r="D33" s="307"/>
      <c r="E33" s="24" t="str">
        <f>IF('단위공사별(집계)'!N22&gt;1,('단위공사별(집계)'!D22+'단위공사별(집계)'!E22+'단위공사별(집계)'!F22+'단위공사별(집계)'!G22+'단위공사별(집계)'!H22+'단위공사별(집계)'!I22)," ")</f>
        <v xml:space="preserve"> </v>
      </c>
      <c r="F33" s="29"/>
      <c r="G33" s="26" t="str">
        <f>IF('단위공사별(집계)'!N22&gt;0,('단위공사별(집계)'!L22+'단위공사별(집계)'!M22),"")</f>
        <v/>
      </c>
      <c r="H33" s="27" t="str">
        <f>IF('단위공사별(집계)'!N22&gt;0,'단위공사별(집계)'!N22,"")</f>
        <v/>
      </c>
      <c r="I33" s="283"/>
    </row>
    <row r="34" spans="2:9" ht="24.95" hidden="1" customHeight="1" x14ac:dyDescent="0.15">
      <c r="B34" s="23">
        <v>17</v>
      </c>
      <c r="C34" s="306" t="str">
        <f>IF('단위공사별(집계)'!N23&gt;0,'단위공사별(집계)'!B23,"")</f>
        <v/>
      </c>
      <c r="D34" s="307"/>
      <c r="E34" s="24" t="str">
        <f>IF('단위공사별(집계)'!N23&gt;1,('단위공사별(집계)'!D23+'단위공사별(집계)'!E23+'단위공사별(집계)'!F23+'단위공사별(집계)'!G23+'단위공사별(집계)'!H23+'단위공사별(집계)'!I23)," ")</f>
        <v xml:space="preserve"> </v>
      </c>
      <c r="F34" s="29"/>
      <c r="G34" s="26" t="str">
        <f>IF('단위공사별(집계)'!N23&gt;0,('단위공사별(집계)'!L23+'단위공사별(집계)'!M23),"")</f>
        <v/>
      </c>
      <c r="H34" s="27" t="str">
        <f>IF('단위공사별(집계)'!N23&gt;0,'단위공사별(집계)'!N23,"")</f>
        <v/>
      </c>
      <c r="I34" s="283"/>
    </row>
    <row r="35" spans="2:9" ht="24.95" hidden="1" customHeight="1" x14ac:dyDescent="0.15">
      <c r="B35" s="23">
        <v>18</v>
      </c>
      <c r="C35" s="306" t="str">
        <f>IF('단위공사별(집계)'!N24&gt;0,'단위공사별(집계)'!B24,"")</f>
        <v/>
      </c>
      <c r="D35" s="307"/>
      <c r="E35" s="24" t="str">
        <f>IF('단위공사별(집계)'!N24&gt;1,('단위공사별(집계)'!D24+'단위공사별(집계)'!E24+'단위공사별(집계)'!F24+'단위공사별(집계)'!G24+'단위공사별(집계)'!H24+'단위공사별(집계)'!I24)," ")</f>
        <v xml:space="preserve"> </v>
      </c>
      <c r="F35" s="29"/>
      <c r="G35" s="26" t="str">
        <f>IF('단위공사별(집계)'!N24&gt;0,('단위공사별(집계)'!L24+'단위공사별(집계)'!M24),"")</f>
        <v/>
      </c>
      <c r="H35" s="27" t="str">
        <f>IF('단위공사별(집계)'!N24&gt;0,'단위공사별(집계)'!N24,"")</f>
        <v/>
      </c>
      <c r="I35" s="229"/>
    </row>
    <row r="36" spans="2:9" ht="24.95" hidden="1" customHeight="1" x14ac:dyDescent="0.15">
      <c r="B36" s="23">
        <v>19</v>
      </c>
      <c r="C36" s="306" t="str">
        <f>IF('단위공사별(집계)'!N25&gt;0,'단위공사별(집계)'!B25,"")</f>
        <v/>
      </c>
      <c r="D36" s="307"/>
      <c r="E36" s="24" t="str">
        <f>IF('단위공사별(집계)'!N25&gt;1,('단위공사별(집계)'!D25+'단위공사별(집계)'!E25+'단위공사별(집계)'!F25+'단위공사별(집계)'!G25+'단위공사별(집계)'!H25+'단위공사별(집계)'!I25)," ")</f>
        <v xml:space="preserve"> </v>
      </c>
      <c r="F36" s="29"/>
      <c r="G36" s="26" t="str">
        <f>IF('단위공사별(집계)'!N25&gt;0,('단위공사별(집계)'!L25+'단위공사별(집계)'!M25),"")</f>
        <v/>
      </c>
      <c r="H36" s="27" t="str">
        <f>IF('단위공사별(집계)'!N25&gt;0,'단위공사별(집계)'!N25,"")</f>
        <v/>
      </c>
      <c r="I36" s="283"/>
    </row>
    <row r="37" spans="2:9" ht="24.95" hidden="1" customHeight="1" x14ac:dyDescent="0.15">
      <c r="B37" s="23">
        <v>20</v>
      </c>
      <c r="C37" s="306" t="str">
        <f>IF('단위공사별(집계)'!N26&gt;0,'단위공사별(집계)'!B26,"")</f>
        <v/>
      </c>
      <c r="D37" s="307"/>
      <c r="E37" s="24" t="str">
        <f>IF('단위공사별(집계)'!N26&gt;1,('단위공사별(집계)'!D26+'단위공사별(집계)'!E26+'단위공사별(집계)'!F26+'단위공사별(집계)'!G26+'단위공사별(집계)'!H26+'단위공사별(집계)'!I26)," ")</f>
        <v xml:space="preserve"> </v>
      </c>
      <c r="F37" s="29"/>
      <c r="G37" s="26" t="str">
        <f>IF('단위공사별(집계)'!N26&gt;0,('단위공사별(집계)'!L26+'단위공사별(집계)'!M26),"")</f>
        <v/>
      </c>
      <c r="H37" s="27" t="str">
        <f>IF('단위공사별(집계)'!N26&gt;0,'단위공사별(집계)'!N26,"")</f>
        <v/>
      </c>
      <c r="I37" s="283"/>
    </row>
    <row r="38" spans="2:9" ht="24.95" hidden="1" customHeight="1" x14ac:dyDescent="0.15">
      <c r="B38" s="23">
        <v>21</v>
      </c>
      <c r="C38" s="306" t="str">
        <f>IF('단위공사별(집계)'!N27&gt;0,'단위공사별(집계)'!B27,"")</f>
        <v/>
      </c>
      <c r="D38" s="307"/>
      <c r="E38" s="24" t="str">
        <f>IF('단위공사별(집계)'!N27&gt;1,('단위공사별(집계)'!D27+'단위공사별(집계)'!E27+'단위공사별(집계)'!F27+'단위공사별(집계)'!G27+'단위공사별(집계)'!H27+'단위공사별(집계)'!I27)," ")</f>
        <v xml:space="preserve"> </v>
      </c>
      <c r="F38" s="29"/>
      <c r="G38" s="26" t="str">
        <f>IF('단위공사별(집계)'!N27&gt;0,('단위공사별(집계)'!L27+'단위공사별(집계)'!M27),"")</f>
        <v/>
      </c>
      <c r="H38" s="27" t="str">
        <f>IF('단위공사별(집계)'!N27&gt;0,'단위공사별(집계)'!N27,"")</f>
        <v/>
      </c>
      <c r="I38" s="283"/>
    </row>
    <row r="39" spans="2:9" ht="24.95" hidden="1" customHeight="1" x14ac:dyDescent="0.15">
      <c r="B39" s="23">
        <v>22</v>
      </c>
      <c r="C39" s="306" t="str">
        <f>IF('단위공사별(집계)'!N28&gt;0,'단위공사별(집계)'!B28,"")</f>
        <v/>
      </c>
      <c r="D39" s="307"/>
      <c r="E39" s="24" t="str">
        <f>IF('단위공사별(집계)'!N28&gt;1,('단위공사별(집계)'!D28+'단위공사별(집계)'!E28+'단위공사별(집계)'!F28+'단위공사별(집계)'!G28+'단위공사별(집계)'!H28+'단위공사별(집계)'!I28)," ")</f>
        <v xml:space="preserve"> </v>
      </c>
      <c r="F39" s="29"/>
      <c r="G39" s="26" t="str">
        <f>IF('단위공사별(집계)'!N28&gt;0,('단위공사별(집계)'!L28+'단위공사별(집계)'!M28),"")</f>
        <v/>
      </c>
      <c r="H39" s="27" t="str">
        <f>IF('단위공사별(집계)'!N28&gt;0,'단위공사별(집계)'!N28,"")</f>
        <v/>
      </c>
      <c r="I39" s="283"/>
    </row>
    <row r="40" spans="2:9" ht="24.95" hidden="1" customHeight="1" x14ac:dyDescent="0.15">
      <c r="B40" s="23">
        <v>23</v>
      </c>
      <c r="C40" s="306" t="str">
        <f>IF('단위공사별(집계)'!N29&gt;0,'단위공사별(집계)'!B29,"")</f>
        <v/>
      </c>
      <c r="D40" s="307"/>
      <c r="E40" s="24" t="str">
        <f>IF('단위공사별(집계)'!N29&gt;1,('단위공사별(집계)'!D29+'단위공사별(집계)'!E29+'단위공사별(집계)'!F29+'단위공사별(집계)'!G29+'단위공사별(집계)'!H29+'단위공사별(집계)'!I29)," ")</f>
        <v xml:space="preserve"> </v>
      </c>
      <c r="F40" s="29"/>
      <c r="G40" s="26" t="str">
        <f>IF('단위공사별(집계)'!N29&gt;0,('단위공사별(집계)'!L29+'단위공사별(집계)'!M29),"")</f>
        <v/>
      </c>
      <c r="H40" s="27" t="str">
        <f>IF('단위공사별(집계)'!N29&gt;0,'단위공사별(집계)'!N29,"")</f>
        <v/>
      </c>
      <c r="I40" s="229"/>
    </row>
    <row r="41" spans="2:9" ht="24.95" hidden="1" customHeight="1" x14ac:dyDescent="0.15">
      <c r="B41" s="23">
        <v>24</v>
      </c>
      <c r="C41" s="306" t="str">
        <f>IF('단위공사별(집계)'!N30&gt;0,'단위공사별(집계)'!B30,"")</f>
        <v/>
      </c>
      <c r="D41" s="307"/>
      <c r="E41" s="24" t="str">
        <f>IF('단위공사별(집계)'!N30&gt;1,('단위공사별(집계)'!D30+'단위공사별(집계)'!E30+'단위공사별(집계)'!F30+'단위공사별(집계)'!G30+'단위공사별(집계)'!H30+'단위공사별(집계)'!I30)," ")</f>
        <v xml:space="preserve"> </v>
      </c>
      <c r="F41" s="29"/>
      <c r="G41" s="26" t="str">
        <f>IF('단위공사별(집계)'!N30&gt;0,('단위공사별(집계)'!L30+'단위공사별(집계)'!M30),"")</f>
        <v/>
      </c>
      <c r="H41" s="27" t="str">
        <f>IF('단위공사별(집계)'!N30&gt;0,'단위공사별(집계)'!N30,"")</f>
        <v/>
      </c>
      <c r="I41" s="283"/>
    </row>
    <row r="42" spans="2:9" ht="24.95" hidden="1" customHeight="1" x14ac:dyDescent="0.15">
      <c r="B42" s="23">
        <v>25</v>
      </c>
      <c r="C42" s="306" t="str">
        <f>IF('단위공사별(집계)'!N31&gt;0,'단위공사별(집계)'!B31,"")</f>
        <v/>
      </c>
      <c r="D42" s="307"/>
      <c r="E42" s="24" t="str">
        <f>IF('단위공사별(집계)'!N31&gt;1,('단위공사별(집계)'!D31+'단위공사별(집계)'!E31+'단위공사별(집계)'!F31+'단위공사별(집계)'!G31+'단위공사별(집계)'!H31+'단위공사별(집계)'!I31)," ")</f>
        <v xml:space="preserve"> </v>
      </c>
      <c r="F42" s="29"/>
      <c r="G42" s="26" t="str">
        <f>IF('단위공사별(집계)'!N31&gt;0,('단위공사별(집계)'!L31+'단위공사별(집계)'!M31),"")</f>
        <v/>
      </c>
      <c r="H42" s="27" t="str">
        <f>IF('단위공사별(집계)'!N31&gt;0,'단위공사별(집계)'!N31,"")</f>
        <v/>
      </c>
      <c r="I42" s="283"/>
    </row>
    <row r="43" spans="2:9" ht="24.95" hidden="1" customHeight="1" x14ac:dyDescent="0.15">
      <c r="B43" s="23">
        <v>26</v>
      </c>
      <c r="C43" s="306" t="str">
        <f>IF('단위공사별(집계)'!N32&gt;0,'단위공사별(집계)'!B32,"")</f>
        <v/>
      </c>
      <c r="D43" s="307"/>
      <c r="E43" s="24" t="str">
        <f>IF('단위공사별(집계)'!N32&gt;1,('단위공사별(집계)'!D32+'단위공사별(집계)'!E32+'단위공사별(집계)'!F32+'단위공사별(집계)'!G32+'단위공사별(집계)'!H32+'단위공사별(집계)'!I32)," ")</f>
        <v xml:space="preserve"> </v>
      </c>
      <c r="F43" s="29"/>
      <c r="G43" s="26" t="str">
        <f>IF('단위공사별(집계)'!N32&gt;0,('단위공사별(집계)'!L32+'단위공사별(집계)'!M32),"")</f>
        <v/>
      </c>
      <c r="H43" s="27" t="str">
        <f>IF('단위공사별(집계)'!N32&gt;0,'단위공사별(집계)'!N32,"")</f>
        <v/>
      </c>
      <c r="I43" s="283"/>
    </row>
    <row r="44" spans="2:9" ht="24.95" hidden="1" customHeight="1" x14ac:dyDescent="0.15">
      <c r="B44" s="23">
        <v>27</v>
      </c>
      <c r="C44" s="306" t="str">
        <f>IF('단위공사별(집계)'!N33&gt;0,'단위공사별(집계)'!B33,"")</f>
        <v/>
      </c>
      <c r="D44" s="307"/>
      <c r="E44" s="24" t="str">
        <f>IF('단위공사별(집계)'!N33&gt;1,('단위공사별(집계)'!D33+'단위공사별(집계)'!E33+'단위공사별(집계)'!F33+'단위공사별(집계)'!G33+'단위공사별(집계)'!H33+'단위공사별(집계)'!I33)," ")</f>
        <v xml:space="preserve"> </v>
      </c>
      <c r="F44" s="29"/>
      <c r="G44" s="26" t="str">
        <f>IF('단위공사별(집계)'!N33&gt;0,('단위공사별(집계)'!L33+'단위공사별(집계)'!M33),"")</f>
        <v/>
      </c>
      <c r="H44" s="27" t="str">
        <f>IF('단위공사별(집계)'!N33&gt;0,'단위공사별(집계)'!N33,"")</f>
        <v/>
      </c>
      <c r="I44" s="283"/>
    </row>
    <row r="45" spans="2:9" ht="24.95" hidden="1" customHeight="1" x14ac:dyDescent="0.15">
      <c r="B45" s="23">
        <v>28</v>
      </c>
      <c r="C45" s="306" t="str">
        <f>IF('단위공사별(집계)'!N34&gt;0,'단위공사별(집계)'!B34,"")</f>
        <v/>
      </c>
      <c r="D45" s="307"/>
      <c r="E45" s="24" t="str">
        <f>IF('단위공사별(집계)'!N34&gt;1,('단위공사별(집계)'!D34+'단위공사별(집계)'!E34+'단위공사별(집계)'!F34+'단위공사별(집계)'!G34+'단위공사별(집계)'!H34+'단위공사별(집계)'!I34)," ")</f>
        <v xml:space="preserve"> </v>
      </c>
      <c r="F45" s="29"/>
      <c r="G45" s="26" t="str">
        <f>IF('단위공사별(집계)'!N34&gt;0,('단위공사별(집계)'!L34+'단위공사별(집계)'!M34),"")</f>
        <v/>
      </c>
      <c r="H45" s="27" t="str">
        <f>IF('단위공사별(집계)'!N34&gt;0,'단위공사별(집계)'!N34,"")</f>
        <v/>
      </c>
      <c r="I45" s="283"/>
    </row>
    <row r="46" spans="2:9" ht="24.95" hidden="1" customHeight="1" x14ac:dyDescent="0.15">
      <c r="B46" s="23">
        <v>29</v>
      </c>
      <c r="C46" s="306" t="str">
        <f>IF('단위공사별(집계)'!N35&gt;0,'단위공사별(집계)'!B35,"")</f>
        <v/>
      </c>
      <c r="D46" s="307"/>
      <c r="E46" s="24" t="str">
        <f>IF('단위공사별(집계)'!N35&gt;1,('단위공사별(집계)'!D35+'단위공사별(집계)'!E35+'단위공사별(집계)'!F35+'단위공사별(집계)'!G35+'단위공사별(집계)'!H35+'단위공사별(집계)'!I35)," ")</f>
        <v xml:space="preserve"> </v>
      </c>
      <c r="F46" s="29"/>
      <c r="G46" s="26" t="str">
        <f>IF('단위공사별(집계)'!N35&gt;0,('단위공사별(집계)'!L35+'단위공사별(집계)'!M35),"")</f>
        <v/>
      </c>
      <c r="H46" s="27" t="str">
        <f>IF('단위공사별(집계)'!N35&gt;0,'단위공사별(집계)'!N35,"")</f>
        <v/>
      </c>
      <c r="I46" s="283"/>
    </row>
    <row r="47" spans="2:9" ht="24.95" hidden="1" customHeight="1" x14ac:dyDescent="0.15">
      <c r="B47" s="23">
        <v>30</v>
      </c>
      <c r="C47" s="306" t="str">
        <f>IF('단위공사별(집계)'!N36&gt;0,'단위공사별(집계)'!B36,"")</f>
        <v/>
      </c>
      <c r="D47" s="307"/>
      <c r="E47" s="24" t="str">
        <f>IF('단위공사별(집계)'!N36&gt;1,('단위공사별(집계)'!D36+'단위공사별(집계)'!E36+'단위공사별(집계)'!F36+'단위공사별(집계)'!G36+'단위공사별(집계)'!H36+'단위공사별(집계)'!I36)," ")</f>
        <v xml:space="preserve"> </v>
      </c>
      <c r="F47" s="29"/>
      <c r="G47" s="26" t="str">
        <f>IF('단위공사별(집계)'!N36&gt;0,('단위공사별(집계)'!L36+'단위공사별(집계)'!M36),"")</f>
        <v/>
      </c>
      <c r="H47" s="27" t="str">
        <f>IF('단위공사별(집계)'!N36&gt;0,'단위공사별(집계)'!N36,"")</f>
        <v/>
      </c>
      <c r="I47" s="283"/>
    </row>
    <row r="48" spans="2:9" ht="24.95" hidden="1" customHeight="1" x14ac:dyDescent="0.15">
      <c r="B48" s="23">
        <v>31</v>
      </c>
      <c r="C48" s="306" t="str">
        <f>IF('단위공사별(집계)'!N37&gt;0,'단위공사별(집계)'!B37,"")</f>
        <v/>
      </c>
      <c r="D48" s="307"/>
      <c r="E48" s="24" t="str">
        <f>IF('단위공사별(집계)'!N37&gt;1,('단위공사별(집계)'!D37+'단위공사별(집계)'!E37+'단위공사별(집계)'!F37+'단위공사별(집계)'!G37+'단위공사별(집계)'!H37+'단위공사별(집계)'!I37)," ")</f>
        <v xml:space="preserve"> </v>
      </c>
      <c r="F48" s="29"/>
      <c r="G48" s="26" t="str">
        <f>IF('단위공사별(집계)'!N37&gt;0,('단위공사별(집계)'!L37+'단위공사별(집계)'!M37),"")</f>
        <v/>
      </c>
      <c r="H48" s="27" t="str">
        <f>IF('단위공사별(집계)'!N37&gt;0,'단위공사별(집계)'!N37,"")</f>
        <v/>
      </c>
      <c r="I48" s="283"/>
    </row>
    <row r="49" spans="2:9" ht="24.95" hidden="1" customHeight="1" x14ac:dyDescent="0.15">
      <c r="B49" s="23">
        <v>32</v>
      </c>
      <c r="C49" s="306" t="str">
        <f>IF('단위공사별(집계)'!N38&gt;0,'단위공사별(집계)'!B38,"")</f>
        <v/>
      </c>
      <c r="D49" s="307"/>
      <c r="E49" s="24" t="str">
        <f>IF('단위공사별(집계)'!N38&gt;1,('단위공사별(집계)'!D38+'단위공사별(집계)'!E38+'단위공사별(집계)'!F38+'단위공사별(집계)'!G38+'단위공사별(집계)'!H38+'단위공사별(집계)'!I38)," ")</f>
        <v xml:space="preserve"> </v>
      </c>
      <c r="F49" s="29"/>
      <c r="G49" s="26" t="str">
        <f>IF('단위공사별(집계)'!N38&gt;0,('단위공사별(집계)'!L38+'단위공사별(집계)'!M38),"")</f>
        <v/>
      </c>
      <c r="H49" s="27" t="str">
        <f>IF('단위공사별(집계)'!N38&gt;0,'단위공사별(집계)'!N38,"")</f>
        <v/>
      </c>
      <c r="I49" s="283"/>
    </row>
    <row r="50" spans="2:9" ht="24.95" hidden="1" customHeight="1" x14ac:dyDescent="0.15">
      <c r="B50" s="23">
        <v>33</v>
      </c>
      <c r="C50" s="306" t="str">
        <f>IF('단위공사별(집계)'!N39&gt;0,'단위공사별(집계)'!B39,"")</f>
        <v/>
      </c>
      <c r="D50" s="307"/>
      <c r="E50" s="24" t="str">
        <f>IF('단위공사별(집계)'!N39&gt;1,('단위공사별(집계)'!D39+'단위공사별(집계)'!E39+'단위공사별(집계)'!F39+'단위공사별(집계)'!G39+'단위공사별(집계)'!H39+'단위공사별(집계)'!I39)," ")</f>
        <v xml:space="preserve"> </v>
      </c>
      <c r="F50" s="29"/>
      <c r="G50" s="26" t="str">
        <f>IF('단위공사별(집계)'!N39&gt;0,('단위공사별(집계)'!L39+'단위공사별(집계)'!M39),"")</f>
        <v/>
      </c>
      <c r="H50" s="27" t="str">
        <f>IF('단위공사별(집계)'!N39&gt;0,'단위공사별(집계)'!N39,"")</f>
        <v/>
      </c>
      <c r="I50" s="283"/>
    </row>
    <row r="51" spans="2:9" ht="24.95" hidden="1" customHeight="1" x14ac:dyDescent="0.15">
      <c r="B51" s="23">
        <v>34</v>
      </c>
      <c r="C51" s="306" t="str">
        <f>IF('단위공사별(집계)'!N40&gt;0,'단위공사별(집계)'!B40,"")</f>
        <v/>
      </c>
      <c r="D51" s="307"/>
      <c r="E51" s="24" t="str">
        <f>IF('단위공사별(집계)'!N40&gt;1,('단위공사별(집계)'!D40+'단위공사별(집계)'!E40+'단위공사별(집계)'!F40+'단위공사별(집계)'!G40+'단위공사별(집계)'!H40+'단위공사별(집계)'!I40)," ")</f>
        <v xml:space="preserve"> </v>
      </c>
      <c r="F51" s="29"/>
      <c r="G51" s="26" t="str">
        <f>IF('단위공사별(집계)'!N40&gt;0,('단위공사별(집계)'!L40+'단위공사별(집계)'!M40),"")</f>
        <v/>
      </c>
      <c r="H51" s="27" t="str">
        <f>IF('단위공사별(집계)'!N40&gt;0,'단위공사별(집계)'!N40,"")</f>
        <v/>
      </c>
      <c r="I51" s="229"/>
    </row>
    <row r="52" spans="2:9" ht="24.95" hidden="1" customHeight="1" x14ac:dyDescent="0.15">
      <c r="B52" s="23">
        <v>35</v>
      </c>
      <c r="C52" s="306" t="str">
        <f>IF('단위공사별(집계)'!N41&gt;0,'단위공사별(집계)'!B41,"")</f>
        <v/>
      </c>
      <c r="D52" s="307"/>
      <c r="E52" s="24" t="str">
        <f>IF('단위공사별(집계)'!N41&gt;1,('단위공사별(집계)'!D41+'단위공사별(집계)'!E41+'단위공사별(집계)'!F41+'단위공사별(집계)'!G41+'단위공사별(집계)'!H41+'단위공사별(집계)'!I41)," ")</f>
        <v xml:space="preserve"> </v>
      </c>
      <c r="F52" s="29"/>
      <c r="G52" s="26" t="str">
        <f>IF('단위공사별(집계)'!N41&gt;0,('단위공사별(집계)'!L41+'단위공사별(집계)'!M41),"")</f>
        <v/>
      </c>
      <c r="H52" s="27" t="str">
        <f>IF('단위공사별(집계)'!N41&gt;0,'단위공사별(집계)'!N41,"")</f>
        <v/>
      </c>
      <c r="I52" s="229"/>
    </row>
    <row r="53" spans="2:9" ht="24.95" hidden="1" customHeight="1" x14ac:dyDescent="0.15">
      <c r="B53" s="23">
        <v>36</v>
      </c>
      <c r="C53" s="306" t="str">
        <f>IF('단위공사별(집계)'!N42&gt;0,'단위공사별(집계)'!B42,"")</f>
        <v/>
      </c>
      <c r="D53" s="307"/>
      <c r="E53" s="24" t="str">
        <f>IF('단위공사별(집계)'!N42&gt;1,('단위공사별(집계)'!D42+'단위공사별(집계)'!E42+'단위공사별(집계)'!F42+'단위공사별(집계)'!G42+'단위공사별(집계)'!H42+'단위공사별(집계)'!I42)," ")</f>
        <v xml:space="preserve"> </v>
      </c>
      <c r="F53" s="29"/>
      <c r="G53" s="26" t="str">
        <f>IF('단위공사별(집계)'!N42&gt;0,('단위공사별(집계)'!L42+'단위공사별(집계)'!M42),"")</f>
        <v/>
      </c>
      <c r="H53" s="27" t="str">
        <f>IF('단위공사별(집계)'!N42&gt;0,'단위공사별(집계)'!N42,"")</f>
        <v/>
      </c>
      <c r="I53" s="283"/>
    </row>
    <row r="54" spans="2:9" ht="24.95" hidden="1" customHeight="1" x14ac:dyDescent="0.15">
      <c r="B54" s="23">
        <v>37</v>
      </c>
      <c r="C54" s="306" t="str">
        <f>IF('단위공사별(집계)'!N43&gt;0,'단위공사별(집계)'!B43,"")</f>
        <v/>
      </c>
      <c r="D54" s="307"/>
      <c r="E54" s="24" t="str">
        <f>IF('단위공사별(집계)'!N43&gt;1,('단위공사별(집계)'!D43+'단위공사별(집계)'!E43+'단위공사별(집계)'!F43+'단위공사별(집계)'!G43+'단위공사별(집계)'!H43+'단위공사별(집계)'!I43)," ")</f>
        <v xml:space="preserve"> </v>
      </c>
      <c r="F54" s="29"/>
      <c r="G54" s="26" t="str">
        <f>IF('단위공사별(집계)'!N43&gt;0,('단위공사별(집계)'!L43+'단위공사별(집계)'!M43),"")</f>
        <v/>
      </c>
      <c r="H54" s="27" t="str">
        <f>IF('단위공사별(집계)'!N43&gt;0,'단위공사별(집계)'!N43,"")</f>
        <v/>
      </c>
      <c r="I54" s="283"/>
    </row>
    <row r="55" spans="2:9" ht="24.95" hidden="1" customHeight="1" x14ac:dyDescent="0.15">
      <c r="B55" s="23">
        <v>38</v>
      </c>
      <c r="C55" s="306" t="str">
        <f>IF('단위공사별(집계)'!N44&gt;0,'단위공사별(집계)'!B44,"")</f>
        <v/>
      </c>
      <c r="D55" s="307"/>
      <c r="E55" s="24" t="str">
        <f>IF('단위공사별(집계)'!N44&gt;1,('단위공사별(집계)'!D44+'단위공사별(집계)'!E44+'단위공사별(집계)'!F44+'단위공사별(집계)'!G44+'단위공사별(집계)'!H44+'단위공사별(집계)'!I44)," ")</f>
        <v xml:space="preserve"> </v>
      </c>
      <c r="F55" s="29"/>
      <c r="G55" s="26" t="str">
        <f>IF('단위공사별(집계)'!N44&gt;0,('단위공사별(집계)'!L44+'단위공사별(집계)'!M44),"")</f>
        <v/>
      </c>
      <c r="H55" s="27" t="str">
        <f>IF('단위공사별(집계)'!N44&gt;0,'단위공사별(집계)'!N44,"")</f>
        <v/>
      </c>
      <c r="I55" s="283"/>
    </row>
    <row r="56" spans="2:9" ht="24.95" hidden="1" customHeight="1" x14ac:dyDescent="0.15">
      <c r="B56" s="23">
        <v>39</v>
      </c>
      <c r="C56" s="306" t="str">
        <f>IF('단위공사별(집계)'!N45&gt;0,'단위공사별(집계)'!B45,"")</f>
        <v/>
      </c>
      <c r="D56" s="307"/>
      <c r="E56" s="24" t="str">
        <f>IF('단위공사별(집계)'!N45&gt;1,('단위공사별(집계)'!D45+'단위공사별(집계)'!E45+'단위공사별(집계)'!F45+'단위공사별(집계)'!G45+'단위공사별(집계)'!H45+'단위공사별(집계)'!I45)," ")</f>
        <v xml:space="preserve"> </v>
      </c>
      <c r="F56" s="29"/>
      <c r="G56" s="26" t="str">
        <f>IF('단위공사별(집계)'!N45&gt;0,('단위공사별(집계)'!L45+'단위공사별(집계)'!M45),"")</f>
        <v/>
      </c>
      <c r="H56" s="27" t="str">
        <f>IF('단위공사별(집계)'!N45&gt;0,'단위공사별(집계)'!N45,"")</f>
        <v/>
      </c>
      <c r="I56" s="283"/>
    </row>
    <row r="57" spans="2:9" ht="24.95" hidden="1" customHeight="1" x14ac:dyDescent="0.15">
      <c r="B57" s="23">
        <v>40</v>
      </c>
      <c r="C57" s="306" t="str">
        <f>IF('단위공사별(집계)'!N46&gt;0,'단위공사별(집계)'!B46,"")</f>
        <v/>
      </c>
      <c r="D57" s="307"/>
      <c r="E57" s="24" t="str">
        <f>IF('단위공사별(집계)'!N46&gt;1,('단위공사별(집계)'!D46+'단위공사별(집계)'!E46+'단위공사별(집계)'!F46+'단위공사별(집계)'!G46+'단위공사별(집계)'!H46+'단위공사별(집계)'!I46)," ")</f>
        <v xml:space="preserve"> </v>
      </c>
      <c r="F57" s="29"/>
      <c r="G57" s="26" t="str">
        <f>IF('단위공사별(집계)'!N46&gt;0,('단위공사별(집계)'!L46+'단위공사별(집계)'!M46),"")</f>
        <v/>
      </c>
      <c r="H57" s="27" t="str">
        <f>IF('단위공사별(집계)'!N46&gt;0,'단위공사별(집계)'!N46,"")</f>
        <v/>
      </c>
      <c r="I57" s="283"/>
    </row>
    <row r="58" spans="2:9" ht="24.95" hidden="1" customHeight="1" x14ac:dyDescent="0.15">
      <c r="B58" s="23">
        <v>41</v>
      </c>
      <c r="C58" s="306" t="str">
        <f>IF('단위공사별(집계)'!N47&gt;0,'단위공사별(집계)'!B47,"")</f>
        <v/>
      </c>
      <c r="D58" s="307"/>
      <c r="E58" s="24" t="str">
        <f>IF('단위공사별(집계)'!N47&gt;1,('단위공사별(집계)'!D47+'단위공사별(집계)'!E47+'단위공사별(집계)'!F47+'단위공사별(집계)'!G47+'단위공사별(집계)'!H47+'단위공사별(집계)'!I47)," ")</f>
        <v xml:space="preserve"> </v>
      </c>
      <c r="F58" s="29"/>
      <c r="G58" s="26" t="str">
        <f>IF('단위공사별(집계)'!N47&gt;0,('단위공사별(집계)'!L47+'단위공사별(집계)'!M47),"")</f>
        <v/>
      </c>
      <c r="H58" s="27" t="str">
        <f>IF('단위공사별(집계)'!N47&gt;0,'단위공사별(집계)'!N47,"")</f>
        <v/>
      </c>
      <c r="I58" s="283"/>
    </row>
    <row r="59" spans="2:9" ht="24.95" hidden="1" customHeight="1" x14ac:dyDescent="0.15">
      <c r="B59" s="23">
        <v>42</v>
      </c>
      <c r="C59" s="306" t="str">
        <f>IF('단위공사별(집계)'!N48&gt;0,'단위공사별(집계)'!B48,"")</f>
        <v/>
      </c>
      <c r="D59" s="307"/>
      <c r="E59" s="24" t="str">
        <f>IF('단위공사별(집계)'!N48&gt;1,('단위공사별(집계)'!D48+'단위공사별(집계)'!E48+'단위공사별(집계)'!F48+'단위공사별(집계)'!G48+'단위공사별(집계)'!H48+'단위공사별(집계)'!I48)," ")</f>
        <v xml:space="preserve"> </v>
      </c>
      <c r="F59" s="29"/>
      <c r="G59" s="26" t="str">
        <f>IF('단위공사별(집계)'!N48&gt;0,('단위공사별(집계)'!L48+'단위공사별(집계)'!M48),"")</f>
        <v/>
      </c>
      <c r="H59" s="27" t="str">
        <f>IF('단위공사별(집계)'!N48&gt;0,'단위공사별(집계)'!N48,"")</f>
        <v/>
      </c>
      <c r="I59" s="283"/>
    </row>
    <row r="60" spans="2:9" ht="24.95" hidden="1" customHeight="1" x14ac:dyDescent="0.15">
      <c r="B60" s="23">
        <v>43</v>
      </c>
      <c r="C60" s="306" t="str">
        <f>IF('단위공사별(집계)'!N49&gt;0,'단위공사별(집계)'!B49,"")</f>
        <v/>
      </c>
      <c r="D60" s="307"/>
      <c r="E60" s="24" t="str">
        <f>IF('단위공사별(집계)'!N49&gt;1,('단위공사별(집계)'!D49+'단위공사별(집계)'!E49+'단위공사별(집계)'!F49+'단위공사별(집계)'!G49+'단위공사별(집계)'!H49+'단위공사별(집계)'!I49)," ")</f>
        <v xml:space="preserve"> </v>
      </c>
      <c r="F60" s="29"/>
      <c r="G60" s="26" t="str">
        <f>IF('단위공사별(집계)'!N49&gt;0,('단위공사별(집계)'!L49+'단위공사별(집계)'!M49),"")</f>
        <v/>
      </c>
      <c r="H60" s="27" t="str">
        <f>IF('단위공사별(집계)'!N49&gt;0,'단위공사별(집계)'!N49,"")</f>
        <v/>
      </c>
      <c r="I60" s="283"/>
    </row>
    <row r="61" spans="2:9" ht="24.95" hidden="1" customHeight="1" x14ac:dyDescent="0.15">
      <c r="B61" s="23">
        <v>44</v>
      </c>
      <c r="C61" s="306" t="str">
        <f>IF('단위공사별(집계)'!N50&gt;0,'단위공사별(집계)'!B50,"")</f>
        <v/>
      </c>
      <c r="D61" s="307"/>
      <c r="E61" s="24" t="str">
        <f>IF('단위공사별(집계)'!N50&gt;1,('단위공사별(집계)'!D50+'단위공사별(집계)'!E50+'단위공사별(집계)'!F50+'단위공사별(집계)'!G50+'단위공사별(집계)'!H50+'단위공사별(집계)'!I50)," ")</f>
        <v xml:space="preserve"> </v>
      </c>
      <c r="F61" s="29"/>
      <c r="G61" s="26" t="str">
        <f>IF('단위공사별(집계)'!N50&gt;0,('단위공사별(집계)'!L50+'단위공사별(집계)'!M50),"")</f>
        <v/>
      </c>
      <c r="H61" s="27" t="str">
        <f>IF('단위공사별(집계)'!N50&gt;0,'단위공사별(집계)'!N50,"")</f>
        <v/>
      </c>
      <c r="I61" s="283"/>
    </row>
    <row r="62" spans="2:9" ht="24.95" hidden="1" customHeight="1" x14ac:dyDescent="0.15">
      <c r="B62" s="23">
        <v>45</v>
      </c>
      <c r="C62" s="306" t="str">
        <f>IF('단위공사별(집계)'!N51&gt;0,'단위공사별(집계)'!B51,"")</f>
        <v/>
      </c>
      <c r="D62" s="307"/>
      <c r="E62" s="24" t="str">
        <f>IF('단위공사별(집계)'!N51&gt;1,('단위공사별(집계)'!D51+'단위공사별(집계)'!E51+'단위공사별(집계)'!F51+'단위공사별(집계)'!G51+'단위공사별(집계)'!H51+'단위공사별(집계)'!I51)," ")</f>
        <v xml:space="preserve"> </v>
      </c>
      <c r="F62" s="29"/>
      <c r="G62" s="26" t="str">
        <f>IF('단위공사별(집계)'!N51&gt;0,('단위공사별(집계)'!L51+'단위공사별(집계)'!M51),"")</f>
        <v/>
      </c>
      <c r="H62" s="27" t="str">
        <f>IF('단위공사별(집계)'!N51&gt;0,'단위공사별(집계)'!N51,"")</f>
        <v/>
      </c>
      <c r="I62" s="283"/>
    </row>
    <row r="63" spans="2:9" ht="24.95" hidden="1" customHeight="1" x14ac:dyDescent="0.15">
      <c r="B63" s="23">
        <v>46</v>
      </c>
      <c r="C63" s="306" t="str">
        <f>IF('단위공사별(집계)'!N52&gt;0,'단위공사별(집계)'!B52,"")</f>
        <v/>
      </c>
      <c r="D63" s="307"/>
      <c r="E63" s="24" t="str">
        <f>IF('단위공사별(집계)'!N52&gt;1,('단위공사별(집계)'!D52+'단위공사별(집계)'!E52+'단위공사별(집계)'!F52+'단위공사별(집계)'!G52+'단위공사별(집계)'!H52+'단위공사별(집계)'!I52)," ")</f>
        <v xml:space="preserve"> </v>
      </c>
      <c r="F63" s="29"/>
      <c r="G63" s="26" t="str">
        <f>IF('단위공사별(집계)'!N52&gt;0,('단위공사별(집계)'!L52+'단위공사별(집계)'!M52),"")</f>
        <v/>
      </c>
      <c r="H63" s="27" t="str">
        <f>IF('단위공사별(집계)'!N52&gt;0,'단위공사별(집계)'!N52,"")</f>
        <v/>
      </c>
      <c r="I63" s="283"/>
    </row>
    <row r="64" spans="2:9" ht="24.95" hidden="1" customHeight="1" x14ac:dyDescent="0.15">
      <c r="B64" s="23">
        <v>47</v>
      </c>
      <c r="C64" s="306" t="str">
        <f>IF('단위공사별(집계)'!N53&gt;0,'단위공사별(집계)'!B53,"")</f>
        <v/>
      </c>
      <c r="D64" s="307"/>
      <c r="E64" s="24" t="str">
        <f>IF('단위공사별(집계)'!N53&gt;1,('단위공사별(집계)'!D53+'단위공사별(집계)'!E53+'단위공사별(집계)'!F53+'단위공사별(집계)'!G53+'단위공사별(집계)'!H53+'단위공사별(집계)'!I53)," ")</f>
        <v xml:space="preserve"> </v>
      </c>
      <c r="F64" s="29"/>
      <c r="G64" s="26" t="str">
        <f>IF('단위공사별(집계)'!N53&gt;0,('단위공사별(집계)'!L53+'단위공사별(집계)'!M53),"")</f>
        <v/>
      </c>
      <c r="H64" s="27" t="str">
        <f>IF('단위공사별(집계)'!N53&gt;0,'단위공사별(집계)'!N53,"")</f>
        <v/>
      </c>
      <c r="I64" s="283"/>
    </row>
    <row r="65" spans="2:10" ht="24.95" hidden="1" customHeight="1" x14ac:dyDescent="0.15">
      <c r="B65" s="23">
        <v>48</v>
      </c>
      <c r="C65" s="306" t="str">
        <f>IF('단위공사별(집계)'!N54&gt;0,'단위공사별(집계)'!B54,"")</f>
        <v/>
      </c>
      <c r="D65" s="307"/>
      <c r="E65" s="24" t="str">
        <f>IF('단위공사별(집계)'!N54&gt;1,('단위공사별(집계)'!D54+'단위공사별(집계)'!E54+'단위공사별(집계)'!F54+'단위공사별(집계)'!G54+'단위공사별(집계)'!H54+'단위공사별(집계)'!I54)," ")</f>
        <v xml:space="preserve"> </v>
      </c>
      <c r="F65" s="29"/>
      <c r="G65" s="26" t="str">
        <f>IF('단위공사별(집계)'!N54&gt;0,('단위공사별(집계)'!L54+'단위공사별(집계)'!M54),"")</f>
        <v/>
      </c>
      <c r="H65" s="27" t="str">
        <f>IF('단위공사별(집계)'!N54&gt;0,'단위공사별(집계)'!N54,"")</f>
        <v/>
      </c>
      <c r="I65" s="283"/>
    </row>
    <row r="66" spans="2:10" ht="24.95" hidden="1" customHeight="1" x14ac:dyDescent="0.15">
      <c r="B66" s="23">
        <v>49</v>
      </c>
      <c r="C66" s="306" t="str">
        <f>IF('단위공사별(집계)'!N55&gt;0,'단위공사별(집계)'!B55,"")</f>
        <v/>
      </c>
      <c r="D66" s="307"/>
      <c r="E66" s="24" t="str">
        <f>IF('단위공사별(집계)'!N55&gt;1,('단위공사별(집계)'!D55+'단위공사별(집계)'!E55+'단위공사별(집계)'!F55+'단위공사별(집계)'!G55+'단위공사별(집계)'!H55+'단위공사별(집계)'!I55)," ")</f>
        <v xml:space="preserve"> </v>
      </c>
      <c r="F66" s="29"/>
      <c r="G66" s="26" t="str">
        <f>IF('단위공사별(집계)'!N55&gt;0,('단위공사별(집계)'!L55+'단위공사별(집계)'!M55),"")</f>
        <v/>
      </c>
      <c r="H66" s="27" t="str">
        <f>IF('단위공사별(집계)'!N55&gt;0,'단위공사별(집계)'!N55,"")</f>
        <v/>
      </c>
      <c r="I66" s="283"/>
    </row>
    <row r="67" spans="2:10" ht="24.95" hidden="1" customHeight="1" x14ac:dyDescent="0.15">
      <c r="B67" s="23">
        <v>50</v>
      </c>
      <c r="C67" s="306" t="str">
        <f>IF('단위공사별(집계)'!N56&gt;0,'단위공사별(집계)'!B56,"")</f>
        <v/>
      </c>
      <c r="D67" s="307"/>
      <c r="E67" s="24" t="str">
        <f>IF('단위공사별(집계)'!N56&gt;1,('단위공사별(집계)'!D56+'단위공사별(집계)'!E56+'단위공사별(집계)'!F56+'단위공사별(집계)'!G56+'단위공사별(집계)'!H56+'단위공사별(집계)'!I56)," ")</f>
        <v xml:space="preserve"> </v>
      </c>
      <c r="F67" s="29"/>
      <c r="G67" s="26" t="str">
        <f>IF('단위공사별(집계)'!N56&gt;0,('단위공사별(집계)'!L56+'단위공사별(집계)'!M56),"")</f>
        <v/>
      </c>
      <c r="H67" s="27" t="str">
        <f>IF('단위공사별(집계)'!N56&gt;0,'단위공사별(집계)'!N56,"")</f>
        <v/>
      </c>
      <c r="I67" s="283"/>
    </row>
    <row r="68" spans="2:10" ht="24.95" customHeight="1" x14ac:dyDescent="0.15">
      <c r="B68" s="358" t="s">
        <v>15</v>
      </c>
      <c r="C68" s="359"/>
      <c r="D68" s="360"/>
      <c r="E68" s="30">
        <f>SUM(E18:E67)</f>
        <v>488460000</v>
      </c>
      <c r="F68" s="31">
        <f>SUM(F18:F67)</f>
        <v>125378750</v>
      </c>
      <c r="G68" s="31">
        <f>SUM(G18:G67)</f>
        <v>73203000</v>
      </c>
      <c r="H68" s="32">
        <f>SUM(H18:H67)-41750</f>
        <v>687000000</v>
      </c>
      <c r="I68" s="33"/>
      <c r="J68" s="34"/>
    </row>
    <row r="69" spans="2:10" ht="4.5" customHeight="1" x14ac:dyDescent="0.15">
      <c r="B69" s="35"/>
      <c r="C69" s="36"/>
      <c r="D69" s="36"/>
      <c r="E69" s="34"/>
      <c r="F69" s="34"/>
      <c r="G69" s="34"/>
      <c r="H69" s="34"/>
    </row>
    <row r="70" spans="2:10" ht="24" customHeight="1" x14ac:dyDescent="0.15">
      <c r="B70" s="36"/>
      <c r="C70" s="36"/>
      <c r="D70" s="36"/>
      <c r="E70" s="34"/>
      <c r="F70" s="337" t="s">
        <v>16</v>
      </c>
      <c r="G70" s="338"/>
      <c r="H70" s="37"/>
    </row>
    <row r="71" spans="2:10" ht="15" customHeight="1" x14ac:dyDescent="0.15">
      <c r="B71" s="36"/>
      <c r="C71" s="36"/>
      <c r="D71" s="36"/>
      <c r="E71" s="34"/>
      <c r="F71" s="34"/>
      <c r="G71" s="34"/>
      <c r="H71" s="34"/>
    </row>
    <row r="72" spans="2:10" ht="22.5" customHeight="1" x14ac:dyDescent="0.15">
      <c r="B72" s="325" t="s">
        <v>17</v>
      </c>
      <c r="C72" s="328" t="s">
        <v>18</v>
      </c>
      <c r="D72" s="329"/>
      <c r="E72" s="330"/>
      <c r="F72" s="331" t="s">
        <v>19</v>
      </c>
      <c r="G72" s="332"/>
      <c r="H72" s="332"/>
      <c r="I72" s="333"/>
    </row>
    <row r="73" spans="2:10" ht="22.5" customHeight="1" x14ac:dyDescent="0.15">
      <c r="B73" s="326"/>
      <c r="C73" s="334" t="s">
        <v>20</v>
      </c>
      <c r="D73" s="335"/>
      <c r="E73" s="336"/>
      <c r="F73" s="38" t="s">
        <v>21</v>
      </c>
      <c r="G73" s="341"/>
      <c r="H73" s="342"/>
      <c r="I73" s="343"/>
    </row>
    <row r="74" spans="2:10" ht="22.5" customHeight="1" x14ac:dyDescent="0.15">
      <c r="B74" s="326"/>
      <c r="C74" s="344"/>
      <c r="D74" s="345"/>
      <c r="E74" s="346"/>
      <c r="F74" s="39" t="s">
        <v>22</v>
      </c>
      <c r="G74" s="347"/>
      <c r="H74" s="348"/>
      <c r="I74" s="349"/>
    </row>
    <row r="75" spans="2:10" ht="22.5" customHeight="1" x14ac:dyDescent="0.15">
      <c r="B75" s="326"/>
      <c r="C75" s="350"/>
      <c r="D75" s="351"/>
      <c r="E75" s="352"/>
      <c r="F75" s="39" t="s">
        <v>23</v>
      </c>
      <c r="G75" s="347"/>
      <c r="H75" s="348"/>
      <c r="I75" s="349"/>
    </row>
    <row r="76" spans="2:10" ht="22.5" customHeight="1" x14ac:dyDescent="0.15">
      <c r="B76" s="327"/>
      <c r="C76" s="355"/>
      <c r="D76" s="356"/>
      <c r="E76" s="357"/>
      <c r="F76" s="40" t="s">
        <v>24</v>
      </c>
      <c r="G76" s="322"/>
      <c r="H76" s="323"/>
      <c r="I76" s="324"/>
    </row>
  </sheetData>
  <mergeCells count="76">
    <mergeCell ref="C65:D65"/>
    <mergeCell ref="C66:D66"/>
    <mergeCell ref="C61:D61"/>
    <mergeCell ref="C33:D33"/>
    <mergeCell ref="C62:D62"/>
    <mergeCell ref="C63:D63"/>
    <mergeCell ref="C64:D64"/>
    <mergeCell ref="C51:D51"/>
    <mergeCell ref="C52:D52"/>
    <mergeCell ref="C53:D53"/>
    <mergeCell ref="C46:D46"/>
    <mergeCell ref="C47:D47"/>
    <mergeCell ref="C48:D48"/>
    <mergeCell ref="C49:D49"/>
    <mergeCell ref="C50:D50"/>
    <mergeCell ref="C75:E75"/>
    <mergeCell ref="G75:I75"/>
    <mergeCell ref="B14:C14"/>
    <mergeCell ref="C76:E76"/>
    <mergeCell ref="C26:D26"/>
    <mergeCell ref="B68:D68"/>
    <mergeCell ref="C27:D27"/>
    <mergeCell ref="C28:D28"/>
    <mergeCell ref="C57:D57"/>
    <mergeCell ref="C58:D58"/>
    <mergeCell ref="C59:D59"/>
    <mergeCell ref="C60:D60"/>
    <mergeCell ref="C54:D54"/>
    <mergeCell ref="C55:D55"/>
    <mergeCell ref="C56:D56"/>
    <mergeCell ref="C67:D67"/>
    <mergeCell ref="C16:D17"/>
    <mergeCell ref="G76:I76"/>
    <mergeCell ref="B72:B76"/>
    <mergeCell ref="C72:E72"/>
    <mergeCell ref="F72:I72"/>
    <mergeCell ref="C73:E73"/>
    <mergeCell ref="F70:G70"/>
    <mergeCell ref="C18:D18"/>
    <mergeCell ref="C19:D19"/>
    <mergeCell ref="C20:D20"/>
    <mergeCell ref="C21:D21"/>
    <mergeCell ref="C34:D34"/>
    <mergeCell ref="C35:D35"/>
    <mergeCell ref="G73:I73"/>
    <mergeCell ref="C74:E74"/>
    <mergeCell ref="G74:I74"/>
    <mergeCell ref="C29:D29"/>
    <mergeCell ref="B2:I2"/>
    <mergeCell ref="B4:D4"/>
    <mergeCell ref="B5:C5"/>
    <mergeCell ref="B6:C6"/>
    <mergeCell ref="B7:B8"/>
    <mergeCell ref="B9:C9"/>
    <mergeCell ref="I16:I17"/>
    <mergeCell ref="C22:D22"/>
    <mergeCell ref="C23:D23"/>
    <mergeCell ref="C24:D24"/>
    <mergeCell ref="C25:D25"/>
    <mergeCell ref="E16:H16"/>
    <mergeCell ref="B10:C10"/>
    <mergeCell ref="B11:C11"/>
    <mergeCell ref="B16:B17"/>
    <mergeCell ref="C30:D30"/>
    <mergeCell ref="C31:D31"/>
    <mergeCell ref="C32:D32"/>
    <mergeCell ref="C44:D44"/>
    <mergeCell ref="C45:D45"/>
    <mergeCell ref="C36:D36"/>
    <mergeCell ref="C37:D37"/>
    <mergeCell ref="C38:D38"/>
    <mergeCell ref="C39:D39"/>
    <mergeCell ref="C40:D40"/>
    <mergeCell ref="C42:D42"/>
    <mergeCell ref="C43:D43"/>
    <mergeCell ref="C41:D41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54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9"/>
  <sheetViews>
    <sheetView showGridLines="0" zoomScale="80" workbookViewId="0">
      <pane ySplit="6" topLeftCell="A7" activePane="bottomLeft" state="frozen"/>
      <selection activeCell="C39" sqref="C39:E39"/>
      <selection pane="bottomLeft" activeCell="I43" sqref="I43"/>
    </sheetView>
  </sheetViews>
  <sheetFormatPr defaultRowHeight="19.5" customHeight="1" x14ac:dyDescent="0.15"/>
  <cols>
    <col min="1" max="1" width="0.5" style="41" customWidth="1"/>
    <col min="2" max="2" width="5.25" style="41" bestFit="1" customWidth="1"/>
    <col min="3" max="3" width="7.375" style="41" customWidth="1"/>
    <col min="4" max="4" width="8.875" style="41" customWidth="1"/>
    <col min="5" max="5" width="17.75" style="41" customWidth="1"/>
    <col min="6" max="6" width="6.375" style="42" customWidth="1"/>
    <col min="7" max="7" width="8.875" style="43" customWidth="1"/>
    <col min="8" max="8" width="9.75" style="44" customWidth="1"/>
    <col min="9" max="9" width="17.5" style="44" bestFit="1" customWidth="1"/>
    <col min="10" max="10" width="15.625" style="41" customWidth="1"/>
    <col min="11" max="11" width="13.75" style="45" bestFit="1" customWidth="1"/>
    <col min="12" max="12" width="10.875" style="41" bestFit="1" customWidth="1"/>
    <col min="13" max="16384" width="9" style="41"/>
  </cols>
  <sheetData>
    <row r="2" spans="2:11" s="53" customFormat="1" ht="26.25" customHeight="1" x14ac:dyDescent="0.15">
      <c r="B2" s="46"/>
      <c r="C2" s="47" t="s">
        <v>25</v>
      </c>
      <c r="D2" s="48"/>
      <c r="E2" s="48"/>
      <c r="F2" s="49"/>
      <c r="G2" s="50"/>
      <c r="H2" s="51"/>
      <c r="I2" s="51"/>
      <c r="J2" s="48"/>
      <c r="K2" s="52"/>
    </row>
    <row r="3" spans="2:11" s="53" customFormat="1" ht="19.5" customHeight="1" x14ac:dyDescent="0.15">
      <c r="B3" s="46"/>
      <c r="C3" s="47"/>
      <c r="D3" s="48"/>
      <c r="E3" s="48"/>
      <c r="F3" s="49"/>
      <c r="G3" s="50"/>
      <c r="H3" s="51"/>
      <c r="I3" s="51"/>
      <c r="J3" s="48"/>
      <c r="K3" s="52"/>
    </row>
    <row r="4" spans="2:11" ht="30" customHeight="1" x14ac:dyDescent="0.15">
      <c r="B4" s="54" t="s">
        <v>26</v>
      </c>
      <c r="D4" s="55"/>
      <c r="J4" s="42"/>
    </row>
    <row r="5" spans="2:11" s="42" customFormat="1" ht="8.25" customHeight="1" x14ac:dyDescent="0.15">
      <c r="B5" s="56"/>
      <c r="C5" s="361"/>
      <c r="D5" s="362"/>
      <c r="E5" s="363"/>
      <c r="F5" s="57"/>
      <c r="G5" s="58"/>
      <c r="H5" s="58"/>
      <c r="I5" s="58"/>
      <c r="J5" s="59"/>
      <c r="K5" s="60"/>
    </row>
    <row r="6" spans="2:11" s="42" customFormat="1" ht="22.5" customHeight="1" thickBot="1" x14ac:dyDescent="0.2">
      <c r="B6" s="61" t="s">
        <v>27</v>
      </c>
      <c r="C6" s="364" t="s">
        <v>28</v>
      </c>
      <c r="D6" s="365"/>
      <c r="E6" s="366"/>
      <c r="F6" s="62" t="s">
        <v>29</v>
      </c>
      <c r="G6" s="63" t="s">
        <v>30</v>
      </c>
      <c r="H6" s="63" t="s">
        <v>31</v>
      </c>
      <c r="I6" s="63" t="s">
        <v>32</v>
      </c>
      <c r="J6" s="64" t="s">
        <v>33</v>
      </c>
      <c r="K6" s="60"/>
    </row>
    <row r="7" spans="2:11" ht="19.5" customHeight="1" thickTop="1" x14ac:dyDescent="0.15">
      <c r="B7" s="376">
        <v>1</v>
      </c>
      <c r="C7" s="378" t="s">
        <v>34</v>
      </c>
      <c r="D7" s="371" t="s">
        <v>35</v>
      </c>
      <c r="E7" s="65" t="s">
        <v>36</v>
      </c>
      <c r="F7" s="66" t="s">
        <v>37</v>
      </c>
      <c r="G7" s="67">
        <v>1</v>
      </c>
      <c r="H7" s="68"/>
      <c r="I7" s="68">
        <f>SUM(단위장비1:단위장비50!H9)</f>
        <v>1100000</v>
      </c>
      <c r="J7" s="69" t="s">
        <v>38</v>
      </c>
    </row>
    <row r="8" spans="2:11" ht="19.5" customHeight="1" x14ac:dyDescent="0.15">
      <c r="B8" s="376"/>
      <c r="C8" s="371"/>
      <c r="D8" s="371"/>
      <c r="E8" s="70" t="s">
        <v>39</v>
      </c>
      <c r="F8" s="71" t="s">
        <v>40</v>
      </c>
      <c r="G8" s="72">
        <v>1</v>
      </c>
      <c r="H8" s="73"/>
      <c r="I8" s="73">
        <f>SUM(단위장비1:단위장비50!H47)</f>
        <v>345460000</v>
      </c>
      <c r="J8" s="74" t="s">
        <v>41</v>
      </c>
    </row>
    <row r="9" spans="2:11" ht="19.5" customHeight="1" x14ac:dyDescent="0.15">
      <c r="B9" s="376"/>
      <c r="C9" s="371"/>
      <c r="D9" s="371"/>
      <c r="E9" s="70" t="s">
        <v>42</v>
      </c>
      <c r="F9" s="71" t="s">
        <v>40</v>
      </c>
      <c r="G9" s="75">
        <v>1</v>
      </c>
      <c r="H9" s="73"/>
      <c r="I9" s="73">
        <f>SUM(단위장비1:단위장비50!H67)</f>
        <v>81700000</v>
      </c>
      <c r="J9" s="74" t="s">
        <v>43</v>
      </c>
    </row>
    <row r="10" spans="2:11" ht="19.5" customHeight="1" x14ac:dyDescent="0.15">
      <c r="B10" s="376"/>
      <c r="C10" s="371"/>
      <c r="D10" s="371"/>
      <c r="E10" s="76" t="s">
        <v>44</v>
      </c>
      <c r="F10" s="77" t="s">
        <v>40</v>
      </c>
      <c r="G10" s="78">
        <v>1</v>
      </c>
      <c r="H10" s="79"/>
      <c r="I10" s="79">
        <f>SUM(단위장비1:단위장비50!H15)</f>
        <v>0</v>
      </c>
      <c r="J10" s="80" t="s">
        <v>45</v>
      </c>
    </row>
    <row r="11" spans="2:11" ht="19.5" customHeight="1" x14ac:dyDescent="0.15">
      <c r="B11" s="376"/>
      <c r="C11" s="371"/>
      <c r="D11" s="372"/>
      <c r="E11" s="81" t="s">
        <v>46</v>
      </c>
      <c r="F11" s="367"/>
      <c r="G11" s="368"/>
      <c r="H11" s="369"/>
      <c r="I11" s="82">
        <f>SUM(I7:I10)</f>
        <v>428260000</v>
      </c>
      <c r="J11" s="74"/>
    </row>
    <row r="12" spans="2:11" ht="19.5" customHeight="1" x14ac:dyDescent="0.15">
      <c r="B12" s="376"/>
      <c r="C12" s="371"/>
      <c r="D12" s="370" t="s">
        <v>47</v>
      </c>
      <c r="E12" s="83" t="s">
        <v>48</v>
      </c>
      <c r="F12" s="77" t="s">
        <v>49</v>
      </c>
      <c r="G12" s="79">
        <f>SUM(단위장비1:단위장비50!F69)</f>
        <v>10</v>
      </c>
      <c r="H12" s="79">
        <f>IF(단위장비1!G69&gt;0,단위장비1!G69,"")</f>
        <v>300000</v>
      </c>
      <c r="I12" s="79">
        <f>SUM(단위장비1:단위장비50!H69)</f>
        <v>3000000</v>
      </c>
      <c r="J12" s="74" t="s">
        <v>50</v>
      </c>
    </row>
    <row r="13" spans="2:11" ht="19.5" customHeight="1" x14ac:dyDescent="0.15">
      <c r="B13" s="376"/>
      <c r="C13" s="371"/>
      <c r="D13" s="371"/>
      <c r="E13" s="70" t="s">
        <v>51</v>
      </c>
      <c r="F13" s="71" t="s">
        <v>49</v>
      </c>
      <c r="G13" s="73">
        <f>SUM(단위장비1:단위장비50!F70)</f>
        <v>82</v>
      </c>
      <c r="H13" s="73">
        <f>IF(단위장비1!G70&gt;0,단위장비1!G70,"")</f>
        <v>350000</v>
      </c>
      <c r="I13" s="73">
        <f>SUM(단위장비1:단위장비50!H70)</f>
        <v>28700000</v>
      </c>
      <c r="J13" s="74"/>
    </row>
    <row r="14" spans="2:11" ht="19.5" customHeight="1" x14ac:dyDescent="0.15">
      <c r="B14" s="376"/>
      <c r="C14" s="371"/>
      <c r="D14" s="371"/>
      <c r="E14" s="70" t="s">
        <v>52</v>
      </c>
      <c r="F14" s="71" t="s">
        <v>49</v>
      </c>
      <c r="G14" s="73">
        <f>SUM(단위장비1:단위장비50!F71)</f>
        <v>52</v>
      </c>
      <c r="H14" s="73">
        <f>IF(단위장비1!G71&gt;0,단위장비1!G71,"")</f>
        <v>300000</v>
      </c>
      <c r="I14" s="73">
        <f>SUM(단위장비1:단위장비50!H71)</f>
        <v>15600000</v>
      </c>
      <c r="J14" s="74"/>
    </row>
    <row r="15" spans="2:11" ht="19.5" customHeight="1" x14ac:dyDescent="0.15">
      <c r="B15" s="376"/>
      <c r="C15" s="371"/>
      <c r="D15" s="371"/>
      <c r="E15" s="70" t="s">
        <v>53</v>
      </c>
      <c r="F15" s="71" t="s">
        <v>49</v>
      </c>
      <c r="G15" s="73">
        <f>SUM(단위장비1:단위장비50!F72)</f>
        <v>38</v>
      </c>
      <c r="H15" s="73">
        <f>IF(단위장비1!G72&gt;0,단위장비1!G72,"")</f>
        <v>300000</v>
      </c>
      <c r="I15" s="73">
        <f>SUM(단위장비1:단위장비50!H72)</f>
        <v>11400000</v>
      </c>
      <c r="J15" s="74" t="s">
        <v>54</v>
      </c>
    </row>
    <row r="16" spans="2:11" ht="19.5" customHeight="1" x14ac:dyDescent="0.15">
      <c r="B16" s="376"/>
      <c r="C16" s="371"/>
      <c r="D16" s="371"/>
      <c r="E16" s="83" t="s">
        <v>55</v>
      </c>
      <c r="F16" s="77" t="s">
        <v>49</v>
      </c>
      <c r="G16" s="79">
        <f>SUM(단위장비1:단위장비50!F73)</f>
        <v>0</v>
      </c>
      <c r="H16" s="79">
        <f>IF(단위장비1!G73&gt;0,단위장비1!G73,"")</f>
        <v>300000</v>
      </c>
      <c r="I16" s="79">
        <f>SUM(단위장비1:단위장비50!H73)</f>
        <v>0</v>
      </c>
      <c r="J16" s="74"/>
    </row>
    <row r="17" spans="2:10" ht="19.5" customHeight="1" x14ac:dyDescent="0.15">
      <c r="B17" s="376"/>
      <c r="C17" s="371"/>
      <c r="D17" s="371"/>
      <c r="E17" s="83" t="s">
        <v>56</v>
      </c>
      <c r="F17" s="77" t="s">
        <v>49</v>
      </c>
      <c r="G17" s="79">
        <f>SUM(단위장비1:단위장비50!F74)</f>
        <v>0</v>
      </c>
      <c r="H17" s="79">
        <f>IF(단위장비1!G74&gt;0,단위장비1!G74,"")</f>
        <v>300000</v>
      </c>
      <c r="I17" s="79">
        <f>SUM(단위장비1:단위장비50!H74)</f>
        <v>0</v>
      </c>
      <c r="J17" s="74"/>
    </row>
    <row r="18" spans="2:10" ht="19.5" customHeight="1" x14ac:dyDescent="0.15">
      <c r="B18" s="376"/>
      <c r="C18" s="371"/>
      <c r="D18" s="371"/>
      <c r="E18" s="70" t="s">
        <v>57</v>
      </c>
      <c r="F18" s="71" t="s">
        <v>49</v>
      </c>
      <c r="G18" s="73">
        <f>SUM(단위장비1:단위장비50!F75)</f>
        <v>0</v>
      </c>
      <c r="H18" s="73">
        <f>IF(단위장비1!G75&gt;0,단위장비1!G75,"")</f>
        <v>300000</v>
      </c>
      <c r="I18" s="73">
        <f>SUM(단위장비1:단위장비50!H75)</f>
        <v>0</v>
      </c>
      <c r="J18" s="74"/>
    </row>
    <row r="19" spans="2:10" ht="19.5" customHeight="1" x14ac:dyDescent="0.15">
      <c r="B19" s="376"/>
      <c r="C19" s="371"/>
      <c r="D19" s="371"/>
      <c r="E19" s="70" t="s">
        <v>58</v>
      </c>
      <c r="F19" s="71" t="s">
        <v>49</v>
      </c>
      <c r="G19" s="73">
        <f>SUM(단위장비1:단위장비50!F76)</f>
        <v>0</v>
      </c>
      <c r="H19" s="73">
        <f>IF(단위장비1!G76&gt;0,단위장비1!G76,"")</f>
        <v>300000</v>
      </c>
      <c r="I19" s="73">
        <f>SUM(단위장비1:단위장비50!H76)</f>
        <v>0</v>
      </c>
      <c r="J19" s="74"/>
    </row>
    <row r="20" spans="2:10" ht="19.5" customHeight="1" x14ac:dyDescent="0.15">
      <c r="B20" s="376"/>
      <c r="C20" s="371"/>
      <c r="D20" s="372"/>
      <c r="E20" s="81" t="s">
        <v>46</v>
      </c>
      <c r="F20" s="367"/>
      <c r="G20" s="368"/>
      <c r="H20" s="369"/>
      <c r="I20" s="82">
        <f>SUM(I12:I19)</f>
        <v>58700000</v>
      </c>
      <c r="J20" s="74"/>
    </row>
    <row r="21" spans="2:10" ht="19.5" customHeight="1" x14ac:dyDescent="0.15">
      <c r="B21" s="376"/>
      <c r="C21" s="371"/>
      <c r="D21" s="84" t="s">
        <v>59</v>
      </c>
      <c r="E21" s="85"/>
      <c r="F21" s="367"/>
      <c r="G21" s="368"/>
      <c r="H21" s="369"/>
      <c r="I21" s="86">
        <f>(SUM(단위장비1:단위장비50!H79))+(SUM(단위장비1:단위장비50!H80))</f>
        <v>73044000</v>
      </c>
      <c r="J21" s="87"/>
    </row>
    <row r="22" spans="2:10" ht="19.5" customHeight="1" x14ac:dyDescent="0.15">
      <c r="B22" s="377"/>
      <c r="C22" s="379"/>
      <c r="D22" s="88"/>
      <c r="E22" s="89" t="s">
        <v>60</v>
      </c>
      <c r="F22" s="373"/>
      <c r="G22" s="374"/>
      <c r="H22" s="375"/>
      <c r="I22" s="90">
        <f>I20+I11+I21</f>
        <v>560004000</v>
      </c>
      <c r="J22" s="91"/>
    </row>
    <row r="23" spans="2:10" ht="19.5" customHeight="1" x14ac:dyDescent="0.15">
      <c r="B23" s="380">
        <v>2</v>
      </c>
      <c r="C23" s="381" t="s">
        <v>61</v>
      </c>
      <c r="D23" s="384" t="s">
        <v>35</v>
      </c>
      <c r="E23" s="92" t="s">
        <v>62</v>
      </c>
      <c r="F23" s="93" t="s">
        <v>40</v>
      </c>
      <c r="G23" s="94">
        <v>1</v>
      </c>
      <c r="H23" s="94"/>
      <c r="I23" s="94">
        <f>전기!H57-I24</f>
        <v>63825000</v>
      </c>
      <c r="J23" s="95"/>
    </row>
    <row r="24" spans="2:10" ht="19.5" customHeight="1" x14ac:dyDescent="0.15">
      <c r="B24" s="376"/>
      <c r="C24" s="382"/>
      <c r="D24" s="385"/>
      <c r="E24" s="76" t="s">
        <v>44</v>
      </c>
      <c r="F24" s="96" t="s">
        <v>40</v>
      </c>
      <c r="G24" s="97">
        <v>1</v>
      </c>
      <c r="H24" s="97"/>
      <c r="I24" s="97">
        <f>전기!H14</f>
        <v>0</v>
      </c>
      <c r="J24" s="80" t="s">
        <v>45</v>
      </c>
    </row>
    <row r="25" spans="2:10" ht="19.5" customHeight="1" x14ac:dyDescent="0.15">
      <c r="B25" s="376"/>
      <c r="C25" s="383"/>
      <c r="D25" s="370" t="s">
        <v>47</v>
      </c>
      <c r="E25" s="83" t="s">
        <v>63</v>
      </c>
      <c r="F25" s="77" t="s">
        <v>49</v>
      </c>
      <c r="G25" s="79">
        <f>전기!F58</f>
        <v>4</v>
      </c>
      <c r="H25" s="79">
        <f>IF(전기!G58&gt;0,전기!G58,"")</f>
        <v>300000</v>
      </c>
      <c r="I25" s="79">
        <f>전기!H58</f>
        <v>1200000</v>
      </c>
      <c r="J25" s="74"/>
    </row>
    <row r="26" spans="2:10" ht="19.5" customHeight="1" x14ac:dyDescent="0.15">
      <c r="B26" s="376"/>
      <c r="C26" s="383"/>
      <c r="D26" s="371"/>
      <c r="E26" s="70" t="s">
        <v>64</v>
      </c>
      <c r="F26" s="71" t="s">
        <v>65</v>
      </c>
      <c r="G26" s="73">
        <f>전기!F59</f>
        <v>100</v>
      </c>
      <c r="H26" s="73">
        <f>IF(전기!G59&gt;0,전기!G59,"")</f>
        <v>350000</v>
      </c>
      <c r="I26" s="73">
        <f>전기!H59</f>
        <v>35000000</v>
      </c>
      <c r="J26" s="74"/>
    </row>
    <row r="27" spans="2:10" ht="19.5" customHeight="1" x14ac:dyDescent="0.15">
      <c r="B27" s="376"/>
      <c r="C27" s="383"/>
      <c r="D27" s="371"/>
      <c r="E27" s="70" t="s">
        <v>66</v>
      </c>
      <c r="F27" s="71" t="s">
        <v>67</v>
      </c>
      <c r="G27" s="73">
        <f>전기!F60</f>
        <v>10</v>
      </c>
      <c r="H27" s="73">
        <f>IF(전기!G60&gt;0,전기!G60,"")</f>
        <v>300000</v>
      </c>
      <c r="I27" s="73">
        <f>전기!H60</f>
        <v>3000000</v>
      </c>
      <c r="J27" s="74"/>
    </row>
    <row r="28" spans="2:10" ht="19.5" customHeight="1" x14ac:dyDescent="0.15">
      <c r="B28" s="376"/>
      <c r="C28" s="383"/>
      <c r="D28" s="371"/>
      <c r="E28" s="70" t="s">
        <v>53</v>
      </c>
      <c r="F28" s="71" t="s">
        <v>49</v>
      </c>
      <c r="G28" s="73">
        <f>전기!F61</f>
        <v>20</v>
      </c>
      <c r="H28" s="73">
        <f>IF(전기!G61&gt;0,전기!G61,"")</f>
        <v>300000</v>
      </c>
      <c r="I28" s="73">
        <f>전기!H61</f>
        <v>6000000</v>
      </c>
      <c r="J28" s="74"/>
    </row>
    <row r="29" spans="2:10" ht="19.5" customHeight="1" x14ac:dyDescent="0.15">
      <c r="B29" s="376"/>
      <c r="C29" s="383"/>
      <c r="D29" s="371"/>
      <c r="E29" s="83" t="s">
        <v>55</v>
      </c>
      <c r="F29" s="77" t="s">
        <v>49</v>
      </c>
      <c r="G29" s="79">
        <f>전기!F62</f>
        <v>0</v>
      </c>
      <c r="H29" s="79">
        <f>IF(전기!G62&gt;0,전기!G62,"")</f>
        <v>300000</v>
      </c>
      <c r="I29" s="79">
        <f>전기!H62</f>
        <v>0</v>
      </c>
      <c r="J29" s="74"/>
    </row>
    <row r="30" spans="2:10" ht="19.5" customHeight="1" x14ac:dyDescent="0.15">
      <c r="B30" s="376"/>
      <c r="C30" s="383"/>
      <c r="D30" s="371"/>
      <c r="E30" s="83" t="s">
        <v>56</v>
      </c>
      <c r="F30" s="77" t="s">
        <v>49</v>
      </c>
      <c r="G30" s="79">
        <f>전기!F63</f>
        <v>0</v>
      </c>
      <c r="H30" s="79">
        <f>IF(전기!G63&gt;0,전기!G63,"")</f>
        <v>300000</v>
      </c>
      <c r="I30" s="79">
        <f>전기!H63</f>
        <v>0</v>
      </c>
      <c r="J30" s="74"/>
    </row>
    <row r="31" spans="2:10" ht="19.5" customHeight="1" x14ac:dyDescent="0.15">
      <c r="B31" s="376"/>
      <c r="C31" s="383"/>
      <c r="D31" s="371"/>
      <c r="E31" s="70" t="s">
        <v>68</v>
      </c>
      <c r="F31" s="71" t="s">
        <v>67</v>
      </c>
      <c r="G31" s="73">
        <f>전기!F64</f>
        <v>0</v>
      </c>
      <c r="H31" s="73">
        <f>IF(전기!G64&gt;0,전기!G64,"")</f>
        <v>300000</v>
      </c>
      <c r="I31" s="73">
        <f>전기!H64</f>
        <v>0</v>
      </c>
      <c r="J31" s="74"/>
    </row>
    <row r="32" spans="2:10" ht="19.5" customHeight="1" x14ac:dyDescent="0.15">
      <c r="B32" s="376"/>
      <c r="C32" s="383"/>
      <c r="D32" s="372"/>
      <c r="E32" s="81" t="s">
        <v>69</v>
      </c>
      <c r="F32" s="367"/>
      <c r="G32" s="368"/>
      <c r="H32" s="369"/>
      <c r="I32" s="82">
        <f>SUM(I25:I31)</f>
        <v>45200000</v>
      </c>
      <c r="J32" s="74"/>
    </row>
    <row r="33" spans="2:13" ht="19.5" customHeight="1" x14ac:dyDescent="0.15">
      <c r="B33" s="376"/>
      <c r="C33" s="371"/>
      <c r="D33" s="84" t="s">
        <v>70</v>
      </c>
      <c r="E33" s="85"/>
      <c r="F33" s="367"/>
      <c r="G33" s="368"/>
      <c r="H33" s="369"/>
      <c r="I33" s="86">
        <f>전기!H67+전기!H68</f>
        <v>16353750</v>
      </c>
      <c r="J33" s="87"/>
    </row>
    <row r="34" spans="2:13" ht="19.5" customHeight="1" x14ac:dyDescent="0.15">
      <c r="B34" s="377"/>
      <c r="C34" s="379"/>
      <c r="D34" s="88"/>
      <c r="E34" s="89" t="s">
        <v>71</v>
      </c>
      <c r="F34" s="373"/>
      <c r="G34" s="374"/>
      <c r="H34" s="375"/>
      <c r="I34" s="90">
        <f>I32+I23+I33+I24</f>
        <v>125378750</v>
      </c>
      <c r="J34" s="91"/>
    </row>
    <row r="35" spans="2:13" ht="19.5" customHeight="1" x14ac:dyDescent="0.15">
      <c r="B35" s="386">
        <v>3</v>
      </c>
      <c r="C35" s="389" t="s">
        <v>72</v>
      </c>
      <c r="D35" s="390"/>
      <c r="E35" s="391"/>
      <c r="F35" s="389"/>
      <c r="G35" s="390"/>
      <c r="H35" s="391"/>
      <c r="I35" s="98">
        <f>I23+I11+I24</f>
        <v>492085000</v>
      </c>
      <c r="J35" s="95"/>
    </row>
    <row r="36" spans="2:13" ht="19.5" customHeight="1" x14ac:dyDescent="0.15">
      <c r="B36" s="387"/>
      <c r="C36" s="367" t="s">
        <v>73</v>
      </c>
      <c r="D36" s="368"/>
      <c r="E36" s="369"/>
      <c r="F36" s="367"/>
      <c r="G36" s="368"/>
      <c r="H36" s="369"/>
      <c r="I36" s="82">
        <f>I32+I20</f>
        <v>103900000</v>
      </c>
      <c r="J36" s="74"/>
    </row>
    <row r="37" spans="2:13" ht="19.5" customHeight="1" thickBot="1" x14ac:dyDescent="0.2">
      <c r="B37" s="388"/>
      <c r="C37" s="392" t="s">
        <v>74</v>
      </c>
      <c r="D37" s="392"/>
      <c r="E37" s="393"/>
      <c r="F37" s="394"/>
      <c r="G37" s="392"/>
      <c r="H37" s="393"/>
      <c r="I37" s="99">
        <f>I36+I35</f>
        <v>595985000</v>
      </c>
      <c r="J37" s="100"/>
    </row>
    <row r="38" spans="2:13" ht="20.25" customHeight="1" x14ac:dyDescent="0.15">
      <c r="B38" s="101">
        <v>4</v>
      </c>
      <c r="C38" s="372" t="s">
        <v>75</v>
      </c>
      <c r="D38" s="395"/>
      <c r="E38" s="396"/>
      <c r="F38" s="397"/>
      <c r="G38" s="398"/>
      <c r="H38" s="399"/>
      <c r="I38" s="102">
        <v>1500000</v>
      </c>
      <c r="J38" s="103"/>
    </row>
    <row r="39" spans="2:13" ht="22.5" customHeight="1" x14ac:dyDescent="0.15">
      <c r="B39" s="104">
        <v>5</v>
      </c>
      <c r="C39" s="367" t="s">
        <v>76</v>
      </c>
      <c r="D39" s="368"/>
      <c r="E39" s="369"/>
      <c r="F39" s="400" t="s">
        <v>77</v>
      </c>
      <c r="G39" s="401"/>
      <c r="H39" s="402"/>
      <c r="I39" s="105">
        <f>CEILING(MIN(I47:I48),1000)</f>
        <v>159000</v>
      </c>
      <c r="J39" s="106">
        <f>I30+I29+I25+I24+I17+I16+I12+I10</f>
        <v>4200000</v>
      </c>
      <c r="K39" s="107"/>
      <c r="M39" s="107"/>
    </row>
    <row r="40" spans="2:13" ht="20.25" customHeight="1" x14ac:dyDescent="0.15">
      <c r="B40" s="104">
        <v>6</v>
      </c>
      <c r="C40" s="367" t="s">
        <v>78</v>
      </c>
      <c r="D40" s="368"/>
      <c r="E40" s="369"/>
      <c r="F40" s="403"/>
      <c r="G40" s="404"/>
      <c r="H40" s="405"/>
      <c r="I40" s="82">
        <f>전기!H67+(SUM(단위장비1:단위장비50!H79))</f>
        <v>29799250</v>
      </c>
      <c r="J40" s="74"/>
    </row>
    <row r="41" spans="2:13" ht="20.25" customHeight="1" x14ac:dyDescent="0.15">
      <c r="B41" s="108">
        <v>7</v>
      </c>
      <c r="C41" s="373" t="s">
        <v>79</v>
      </c>
      <c r="D41" s="374"/>
      <c r="E41" s="375"/>
      <c r="F41" s="406"/>
      <c r="G41" s="407"/>
      <c r="H41" s="408"/>
      <c r="I41" s="86">
        <f>전기!H68+(SUM(단위장비1:단위장비50!H80))</f>
        <v>59598500</v>
      </c>
      <c r="J41" s="87"/>
      <c r="K41" s="41"/>
    </row>
    <row r="42" spans="2:13" ht="28.5" customHeight="1" thickBot="1" x14ac:dyDescent="0.2">
      <c r="B42" s="109"/>
      <c r="C42" s="409" t="s">
        <v>80</v>
      </c>
      <c r="D42" s="409"/>
      <c r="E42" s="409"/>
      <c r="F42" s="410" t="s">
        <v>81</v>
      </c>
      <c r="G42" s="411"/>
      <c r="H42" s="412"/>
      <c r="I42" s="110">
        <f>I22+I34+I38+I39-41750</f>
        <v>687000000</v>
      </c>
      <c r="J42" s="111"/>
      <c r="K42" s="41"/>
    </row>
    <row r="43" spans="2:13" ht="19.5" customHeight="1" x14ac:dyDescent="0.15">
      <c r="B43" s="112" t="s">
        <v>82</v>
      </c>
      <c r="C43" s="42"/>
      <c r="D43" s="42"/>
      <c r="E43" s="42"/>
    </row>
    <row r="44" spans="2:13" ht="19.5" customHeight="1" x14ac:dyDescent="0.15">
      <c r="B44" s="41" t="s">
        <v>83</v>
      </c>
      <c r="C44" s="42"/>
      <c r="D44" s="42"/>
      <c r="E44" s="42"/>
    </row>
    <row r="45" spans="2:13" ht="19.5" customHeight="1" x14ac:dyDescent="0.15">
      <c r="C45" s="42"/>
      <c r="D45" s="42"/>
      <c r="E45" s="42"/>
    </row>
    <row r="46" spans="2:13" ht="19.5" customHeight="1" x14ac:dyDescent="0.15">
      <c r="C46" s="42"/>
      <c r="D46" s="42"/>
      <c r="E46" s="413" t="s">
        <v>84</v>
      </c>
      <c r="F46" s="416" t="s">
        <v>85</v>
      </c>
      <c r="G46" s="417"/>
      <c r="H46" s="418"/>
      <c r="I46" s="113" t="s">
        <v>86</v>
      </c>
      <c r="J46" s="114" t="s">
        <v>87</v>
      </c>
      <c r="K46" s="115" t="s">
        <v>88</v>
      </c>
    </row>
    <row r="47" spans="2:13" ht="19.5" customHeight="1" x14ac:dyDescent="0.15">
      <c r="C47" s="42"/>
      <c r="D47" s="42"/>
      <c r="E47" s="414"/>
      <c r="F47" s="419" t="s">
        <v>89</v>
      </c>
      <c r="G47" s="420"/>
      <c r="H47" s="420"/>
      <c r="I47" s="82">
        <f>IF(J47&lt;500000000,J47*0.0315,1)+IF(J47&gt;500000000,J47*0.0253+3300000)*IF(J47&gt;5000000000,0,1)+IF(J47&gt;5000000000,J47*0.026,0)</f>
        <v>18416371.5</v>
      </c>
      <c r="J47" s="116">
        <f>SUM(I7:I10,I12:I19,I23:I31,I38)</f>
        <v>597485000</v>
      </c>
      <c r="K47" s="116" t="s">
        <v>90</v>
      </c>
    </row>
    <row r="48" spans="2:13" ht="19.5" customHeight="1" x14ac:dyDescent="0.15">
      <c r="E48" s="415"/>
      <c r="F48" s="419" t="s">
        <v>91</v>
      </c>
      <c r="G48" s="420"/>
      <c r="H48" s="420"/>
      <c r="I48" s="82">
        <f>(IF(J48&lt;500000000,J48*0.0315,1)+IF(J48&gt;500000000,J48*0.0253+3300000)*IF(J48&gt;5000000000,0,1)+IF(J48&gt;5000000000,J48*0.026,0))*1.2</f>
        <v>158760</v>
      </c>
      <c r="J48" s="117">
        <f>SUM(I10,I24,I12,I16:I17,I25,I29:I30)</f>
        <v>4200000</v>
      </c>
      <c r="K48" s="116" t="s">
        <v>92</v>
      </c>
    </row>
    <row r="49" spans="7:7" ht="19.5" customHeight="1" x14ac:dyDescent="0.15">
      <c r="G49" s="118" t="s">
        <v>93</v>
      </c>
    </row>
  </sheetData>
  <mergeCells count="38">
    <mergeCell ref="C41:E41"/>
    <mergeCell ref="F41:H41"/>
    <mergeCell ref="C42:E42"/>
    <mergeCell ref="F42:H42"/>
    <mergeCell ref="E46:E48"/>
    <mergeCell ref="F46:H46"/>
    <mergeCell ref="F47:H47"/>
    <mergeCell ref="F48:H48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F21:H21"/>
    <mergeCell ref="F22:H22"/>
    <mergeCell ref="B7:B22"/>
    <mergeCell ref="C7:C22"/>
    <mergeCell ref="D7:D11"/>
    <mergeCell ref="C5:E5"/>
    <mergeCell ref="C6:E6"/>
    <mergeCell ref="F11:H11"/>
    <mergeCell ref="D12:D20"/>
    <mergeCell ref="F20:H20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B62"/>
  <sheetViews>
    <sheetView zoomScale="85" zoomScaleNormal="85" workbookViewId="0">
      <selection activeCell="A17" sqref="A17:XFD56"/>
    </sheetView>
  </sheetViews>
  <sheetFormatPr defaultRowHeight="17.25" customHeight="1" x14ac:dyDescent="0.15"/>
  <cols>
    <col min="1" max="1" width="5" style="119" customWidth="1"/>
    <col min="2" max="2" width="29.875" style="119" customWidth="1"/>
    <col min="3" max="3" width="6.25" style="119" customWidth="1"/>
    <col min="4" max="8" width="11.875" style="119" customWidth="1"/>
    <col min="9" max="9" width="13" style="119" customWidth="1"/>
    <col min="10" max="11" width="16.625" style="119" bestFit="1" customWidth="1"/>
    <col min="12" max="12" width="13.75" style="119" bestFit="1" customWidth="1"/>
    <col min="13" max="13" width="15" style="119" bestFit="1" customWidth="1"/>
    <col min="14" max="14" width="19" style="119" customWidth="1"/>
    <col min="15" max="15" width="9.625" style="119" customWidth="1"/>
    <col min="16" max="16" width="12.625" style="119" hidden="1" customWidth="1"/>
    <col min="17" max="17" width="10" style="119" customWidth="1"/>
    <col min="18" max="16384" width="9" style="119"/>
  </cols>
  <sheetData>
    <row r="2" spans="1:28" ht="31.5" customHeight="1" x14ac:dyDescent="0.15">
      <c r="A2" s="47" t="s">
        <v>94</v>
      </c>
    </row>
    <row r="3" spans="1:28" ht="17.25" customHeight="1" thickBot="1" x14ac:dyDescent="0.2">
      <c r="N3" s="119" t="s">
        <v>95</v>
      </c>
    </row>
    <row r="4" spans="1:28" s="125" customFormat="1" ht="8.25" customHeight="1" x14ac:dyDescent="0.15">
      <c r="A4" s="120"/>
      <c r="B4" s="120"/>
      <c r="C4" s="120"/>
      <c r="D4" s="421"/>
      <c r="E4" s="422"/>
      <c r="F4" s="422"/>
      <c r="G4" s="422"/>
      <c r="H4" s="422"/>
      <c r="I4" s="422"/>
      <c r="J4" s="423"/>
      <c r="K4" s="121"/>
      <c r="L4" s="121"/>
      <c r="M4" s="122"/>
      <c r="N4" s="123"/>
      <c r="O4" s="124"/>
    </row>
    <row r="5" spans="1:28" s="125" customFormat="1" ht="25.5" customHeight="1" x14ac:dyDescent="0.15">
      <c r="A5" s="126"/>
      <c r="B5" s="126"/>
      <c r="C5" s="126"/>
      <c r="D5" s="127"/>
      <c r="E5" s="128"/>
      <c r="F5" s="128"/>
      <c r="G5" s="128"/>
      <c r="H5" s="128"/>
      <c r="I5" s="129" t="s">
        <v>96</v>
      </c>
      <c r="J5" s="130"/>
      <c r="K5" s="25"/>
      <c r="L5" s="25" t="s">
        <v>97</v>
      </c>
      <c r="M5" s="131" t="s">
        <v>78</v>
      </c>
      <c r="N5" s="132"/>
      <c r="O5" s="133"/>
    </row>
    <row r="6" spans="1:28" s="125" customFormat="1" ht="25.5" customHeight="1" thickBot="1" x14ac:dyDescent="0.2">
      <c r="A6" s="134" t="s">
        <v>27</v>
      </c>
      <c r="B6" s="134" t="s">
        <v>98</v>
      </c>
      <c r="C6" s="134" t="s">
        <v>12</v>
      </c>
      <c r="D6" s="135" t="s">
        <v>35</v>
      </c>
      <c r="E6" s="136" t="s">
        <v>99</v>
      </c>
      <c r="F6" s="136" t="s">
        <v>66</v>
      </c>
      <c r="G6" s="136" t="s">
        <v>100</v>
      </c>
      <c r="H6" s="136" t="s">
        <v>68</v>
      </c>
      <c r="I6" s="137" t="s">
        <v>101</v>
      </c>
      <c r="J6" s="138" t="s">
        <v>102</v>
      </c>
      <c r="K6" s="139" t="s">
        <v>103</v>
      </c>
      <c r="L6" s="139" t="s">
        <v>104</v>
      </c>
      <c r="M6" s="140" t="s">
        <v>105</v>
      </c>
      <c r="N6" s="141" t="s">
        <v>106</v>
      </c>
      <c r="O6" s="142" t="s">
        <v>11</v>
      </c>
    </row>
    <row r="7" spans="1:28" s="152" customFormat="1" ht="25.5" customHeight="1" thickTop="1" x14ac:dyDescent="0.15">
      <c r="A7" s="274">
        <f>IF(B7&gt;0,1,"")</f>
        <v>1</v>
      </c>
      <c r="B7" s="143" t="str">
        <f>단위장비1!C$1</f>
        <v>I/RACE GRAD 선별</v>
      </c>
      <c r="C7" s="275" t="s">
        <v>107</v>
      </c>
      <c r="D7" s="144">
        <f>단위장비1!H68</f>
        <v>6575000</v>
      </c>
      <c r="E7" s="145">
        <f>단위장비1!H69</f>
        <v>600000</v>
      </c>
      <c r="F7" s="145">
        <f>단위장비1!$H$70+단위장비1!$H$71+단위장비1!$H$72+단위장비1!$H$76</f>
        <v>8200000</v>
      </c>
      <c r="G7" s="145">
        <f>단위장비1!$H$73+단위장비1!$H$74</f>
        <v>0</v>
      </c>
      <c r="H7" s="145">
        <f>단위장비1!H75</f>
        <v>0</v>
      </c>
      <c r="I7" s="146">
        <f>IF($B7&gt;0,'원가항목별(집계)'!I$38*$P7/$P$57,0)</f>
        <v>47360.152784622966</v>
      </c>
      <c r="J7" s="147">
        <f t="shared" ref="J7:J16" si="0">SUM(D7:I7)</f>
        <v>15422360.152784623</v>
      </c>
      <c r="K7" s="148">
        <f>IF(B7&gt;0,'원가항목별(집계)'!I$34*P7/P$57,0)</f>
        <v>3958637.8372966978</v>
      </c>
      <c r="L7" s="148">
        <f>IF($B7&gt;0,'원가항목별(집계)'!I$39*$P7/$P$57,0)</f>
        <v>5020.1761951700346</v>
      </c>
      <c r="M7" s="149">
        <f>단위장비1!$H$79+단위장비1!$H$80</f>
        <v>2306250</v>
      </c>
      <c r="N7" s="150">
        <f>SUM(J7:M7)</f>
        <v>21692268.166276492</v>
      </c>
      <c r="O7" s="151"/>
      <c r="P7" s="152">
        <f>D7+E7+F7+G7+H7+M7</f>
        <v>17681250</v>
      </c>
    </row>
    <row r="8" spans="1:28" s="152" customFormat="1" ht="25.5" customHeight="1" x14ac:dyDescent="0.15">
      <c r="A8" s="272">
        <f t="shared" ref="A8:A16" si="1">IF(B8&gt;0,A7+1,"")</f>
        <v>2</v>
      </c>
      <c r="B8" s="153" t="str">
        <f>단위장비2!C$1</f>
        <v>O/RACE GRAD 선별</v>
      </c>
      <c r="C8" s="273" t="s">
        <v>107</v>
      </c>
      <c r="D8" s="154">
        <f>단위장비2!H68</f>
        <v>75525000</v>
      </c>
      <c r="E8" s="155">
        <f>단위장비2!H69</f>
        <v>600000</v>
      </c>
      <c r="F8" s="155">
        <f>단위장비2!$H$70+단위장비2!$H$71+단위장비2!$H$72+단위장비2!$H$76</f>
        <v>12400000</v>
      </c>
      <c r="G8" s="155">
        <f>단위장비2!$H$73+단위장비2!$H$74</f>
        <v>0</v>
      </c>
      <c r="H8" s="155">
        <f>단위장비2!H75</f>
        <v>0</v>
      </c>
      <c r="I8" s="156">
        <f>IF($B8&gt;0,'원가항목별(집계)'!I$38*$P8/$P$57,0)</f>
        <v>272686.66830951208</v>
      </c>
      <c r="J8" s="157">
        <f t="shared" si="0"/>
        <v>88797686.66830951</v>
      </c>
      <c r="K8" s="158">
        <f>IF(B8&gt;0,'원가항목별(집계)'!I$34*P8/P$57,0)</f>
        <v>22792742.409540825</v>
      </c>
      <c r="L8" s="158">
        <f>IF($B8&gt;0,'원가항목별(집계)'!I$39*$P8/$P$57,0)</f>
        <v>28904.78684080828</v>
      </c>
      <c r="M8" s="159">
        <f>단위장비2!$H$79+단위장비2!$H$80</f>
        <v>13278750</v>
      </c>
      <c r="N8" s="160">
        <f t="shared" ref="N8:N16" si="2">SUM(J8:M8)</f>
        <v>124898083.86469115</v>
      </c>
      <c r="O8" s="161"/>
      <c r="P8" s="152">
        <f t="shared" ref="P8:P56" si="3">D8+E8+F8+G8+H8+M8</f>
        <v>101803750</v>
      </c>
    </row>
    <row r="9" spans="1:28" s="152" customFormat="1" ht="25.5" customHeight="1" x14ac:dyDescent="0.15">
      <c r="A9" s="272">
        <f t="shared" si="1"/>
        <v>3</v>
      </c>
      <c r="B9" s="153" t="str">
        <f>단위장비3!C$1</f>
        <v xml:space="preserve"> </v>
      </c>
      <c r="C9" s="273" t="s">
        <v>108</v>
      </c>
      <c r="D9" s="154">
        <f>단위장비3!H68</f>
        <v>0</v>
      </c>
      <c r="E9" s="155">
        <f>단위장비3!H69</f>
        <v>0</v>
      </c>
      <c r="F9" s="155">
        <f>단위장비3!$H$70+단위장비3!$H$71+단위장비3!$H$72+단위장비3!$H$76</f>
        <v>0</v>
      </c>
      <c r="G9" s="155">
        <f>단위장비3!$H$73+단위장비3!$H$74</f>
        <v>0</v>
      </c>
      <c r="H9" s="155">
        <f>단위장비3!H75</f>
        <v>0</v>
      </c>
      <c r="I9" s="156">
        <f>IF($B9&gt;0,'원가항목별(집계)'!I$38*$P9/$P$57,0)</f>
        <v>0</v>
      </c>
      <c r="J9" s="157">
        <f t="shared" si="0"/>
        <v>0</v>
      </c>
      <c r="K9" s="158">
        <f>IF(B9&gt;0,'원가항목별(집계)'!I$34*P9/P$57,0)</f>
        <v>0</v>
      </c>
      <c r="L9" s="158">
        <f>IF($B9&gt;0,'원가항목별(집계)'!I$39*$P9/$P$57,0)</f>
        <v>0</v>
      </c>
      <c r="M9" s="159">
        <f>단위장비3!$H$79+단위장비3!$H$80</f>
        <v>0</v>
      </c>
      <c r="N9" s="160">
        <f t="shared" si="2"/>
        <v>0</v>
      </c>
      <c r="O9" s="161"/>
      <c r="P9" s="152">
        <f t="shared" si="3"/>
        <v>0</v>
      </c>
    </row>
    <row r="10" spans="1:28" s="152" customFormat="1" ht="25.5" customHeight="1" x14ac:dyDescent="0.15">
      <c r="A10" s="272">
        <f t="shared" si="1"/>
        <v>4</v>
      </c>
      <c r="B10" s="153" t="str">
        <f>단위장비4!C$1</f>
        <v>스테킹 MC</v>
      </c>
      <c r="C10" s="273" t="s">
        <v>108</v>
      </c>
      <c r="D10" s="154">
        <f>단위장비4!H68</f>
        <v>19625000</v>
      </c>
      <c r="E10" s="155">
        <f>단위장비4!H69</f>
        <v>900000</v>
      </c>
      <c r="F10" s="155">
        <f>단위장비4!$H$70+단위장비4!$H$71+단위장비4!$H$72+단위장비4!$H$76</f>
        <v>11900000</v>
      </c>
      <c r="G10" s="155">
        <f>단위장비4!$H$73+단위장비4!$H$74</f>
        <v>0</v>
      </c>
      <c r="H10" s="155">
        <f>단위장비4!H75</f>
        <v>0</v>
      </c>
      <c r="I10" s="156">
        <f>IF($B10&gt;0,'원가항목별(집계)'!I$38*$P10/$P$57,0)</f>
        <v>99879.86692952193</v>
      </c>
      <c r="J10" s="157">
        <f t="shared" si="0"/>
        <v>32524879.866929524</v>
      </c>
      <c r="K10" s="158">
        <f>IF(B10&gt;0,'원가항목별(집계)'!I$34*P10/P$57,0)</f>
        <v>8348541.9105265317</v>
      </c>
      <c r="L10" s="158">
        <f>IF($B10&gt;0,'원가항목별(집계)'!I$39*$P10/$P$57,0)</f>
        <v>10587.265894529324</v>
      </c>
      <c r="M10" s="159">
        <f>단위장비4!$H$79+단위장비4!$H$80</f>
        <v>4863750</v>
      </c>
      <c r="N10" s="160">
        <f t="shared" si="2"/>
        <v>45747759.043350585</v>
      </c>
      <c r="O10" s="161"/>
      <c r="P10" s="152">
        <f t="shared" si="3"/>
        <v>37288750</v>
      </c>
    </row>
    <row r="11" spans="1:28" s="152" customFormat="1" ht="25.5" customHeight="1" x14ac:dyDescent="0.15">
      <c r="A11" s="272">
        <f t="shared" si="1"/>
        <v>5</v>
      </c>
      <c r="B11" s="153" t="str">
        <f>단위장비5!C$1</f>
        <v>CG SUB 조립기</v>
      </c>
      <c r="C11" s="273" t="s">
        <v>108</v>
      </c>
      <c r="D11" s="154">
        <f>단위장비5!H68</f>
        <v>151585000</v>
      </c>
      <c r="E11" s="155">
        <f>단위장비5!H69</f>
        <v>900000</v>
      </c>
      <c r="F11" s="155">
        <f>단위장비5!$H$70+단위장비5!$H$71+단위장비5!$H$72+단위장비5!$H$76</f>
        <v>23200000</v>
      </c>
      <c r="G11" s="155">
        <f>단위장비5!$H$73+단위장비5!$H$74</f>
        <v>0</v>
      </c>
      <c r="H11" s="155">
        <f>단위장비5!H75</f>
        <v>0</v>
      </c>
      <c r="I11" s="156">
        <f>IF($B11&gt;0,'원가항목별(집계)'!I$38*$P11/$P$57,0)</f>
        <v>541168.67915229173</v>
      </c>
      <c r="J11" s="157">
        <f t="shared" si="0"/>
        <v>176226168.67915228</v>
      </c>
      <c r="K11" s="158">
        <f>IF(B11&gt;0,'원가항목별(집계)'!I$34*P11/P$57,0)</f>
        <v>45234035.020843603</v>
      </c>
      <c r="L11" s="158">
        <f>IF($B11&gt;0,'원가항목별(집계)'!I$39*$P11/$P$57,0)</f>
        <v>57363.87999014293</v>
      </c>
      <c r="M11" s="159">
        <f>단위장비5!$H$79+단위장비5!$H$80</f>
        <v>26352750</v>
      </c>
      <c r="N11" s="160">
        <f t="shared" si="2"/>
        <v>247870317.57998601</v>
      </c>
      <c r="O11" s="161"/>
      <c r="P11" s="152">
        <f t="shared" si="3"/>
        <v>202037750</v>
      </c>
    </row>
    <row r="12" spans="1:28" s="152" customFormat="1" ht="25.5" customHeight="1" x14ac:dyDescent="0.15">
      <c r="A12" s="272">
        <f t="shared" si="1"/>
        <v>6</v>
      </c>
      <c r="B12" s="153" t="str">
        <f>단위장비6!C$1</f>
        <v>철거/시운전/현지 설치 및 시운전</v>
      </c>
      <c r="C12" s="273" t="s">
        <v>108</v>
      </c>
      <c r="D12" s="154">
        <f>단위장비6!H68</f>
        <v>174950000</v>
      </c>
      <c r="E12" s="155">
        <f>단위장비6!H69</f>
        <v>0</v>
      </c>
      <c r="F12" s="155">
        <f>단위장비6!$H$70+단위장비6!$H$71+단위장비6!$H$72+단위장비6!$H$76</f>
        <v>0</v>
      </c>
      <c r="G12" s="155">
        <f>단위장비6!$H$73+단위장비6!$H$74</f>
        <v>0</v>
      </c>
      <c r="H12" s="155">
        <f>단위장비6!H75</f>
        <v>0</v>
      </c>
      <c r="I12" s="156">
        <f>IF($B12&gt;0,'원가항목별(집계)'!I$38*$P12/$P$57,0)</f>
        <v>538904.63282405131</v>
      </c>
      <c r="J12" s="157">
        <f t="shared" si="0"/>
        <v>175488904.63282406</v>
      </c>
      <c r="K12" s="158">
        <f>IF(B12&gt;0,'원가항목별(집계)'!I$34*P12/P$57,0)</f>
        <v>45044792.821792342</v>
      </c>
      <c r="L12" s="158">
        <f>IF($B12&gt;0,'원가항목별(집계)'!I$39*$P12/$P$57,0)</f>
        <v>57123.891079349436</v>
      </c>
      <c r="M12" s="159">
        <f>단위장비6!$H$79+단위장비6!$H$80</f>
        <v>26242500</v>
      </c>
      <c r="N12" s="160">
        <f t="shared" si="2"/>
        <v>246833321.34569573</v>
      </c>
      <c r="O12" s="161"/>
      <c r="P12" s="152">
        <f t="shared" si="3"/>
        <v>201192500</v>
      </c>
    </row>
    <row r="13" spans="1:28" s="152" customFormat="1" ht="25.5" customHeight="1" x14ac:dyDescent="0.15">
      <c r="A13" s="272" t="str">
        <f t="shared" si="1"/>
        <v/>
      </c>
      <c r="B13" s="153">
        <f>단위장비7!C$1</f>
        <v>0</v>
      </c>
      <c r="C13" s="273" t="s">
        <v>108</v>
      </c>
      <c r="D13" s="154">
        <f>단위장비7!H68</f>
        <v>0</v>
      </c>
      <c r="E13" s="155">
        <f>단위장비7!H69</f>
        <v>0</v>
      </c>
      <c r="F13" s="155">
        <f>단위장비7!$H$70+단위장비7!$H$71+단위장비7!$H$72+단위장비7!$H$76</f>
        <v>0</v>
      </c>
      <c r="G13" s="155">
        <f>단위장비7!$H$73+단위장비7!$H$74</f>
        <v>0</v>
      </c>
      <c r="H13" s="155">
        <f>단위장비7!H75</f>
        <v>0</v>
      </c>
      <c r="I13" s="156">
        <f>IF($B13&gt;0,'원가항목별(집계)'!I$38*$P13/$P$57,0)</f>
        <v>0</v>
      </c>
      <c r="J13" s="157">
        <f t="shared" si="0"/>
        <v>0</v>
      </c>
      <c r="K13" s="158">
        <f>IF(B13&gt;0,'원가항목별(집계)'!I$34*P13/P$57,0)</f>
        <v>0</v>
      </c>
      <c r="L13" s="158">
        <f>IF($B13&gt;0,'원가항목별(집계)'!I$39*$P13/$P$57,0)</f>
        <v>0</v>
      </c>
      <c r="M13" s="159">
        <f>단위장비7!$H$79+단위장비7!$H$80</f>
        <v>0</v>
      </c>
      <c r="N13" s="160">
        <f t="shared" si="2"/>
        <v>0</v>
      </c>
      <c r="O13" s="161"/>
      <c r="P13" s="152">
        <f t="shared" si="3"/>
        <v>0</v>
      </c>
    </row>
    <row r="14" spans="1:28" s="152" customFormat="1" ht="25.5" customHeight="1" x14ac:dyDescent="0.15">
      <c r="A14" s="272" t="str">
        <f t="shared" si="1"/>
        <v/>
      </c>
      <c r="B14" s="153">
        <f>단위장비8!C$1</f>
        <v>0</v>
      </c>
      <c r="C14" s="273" t="s">
        <v>108</v>
      </c>
      <c r="D14" s="154">
        <f>단위장비8!H68</f>
        <v>0</v>
      </c>
      <c r="E14" s="155">
        <f>단위장비8!H69</f>
        <v>0</v>
      </c>
      <c r="F14" s="155">
        <f>단위장비8!$H$70+단위장비8!$H$71+단위장비8!$H$72+단위장비8!$H$76</f>
        <v>0</v>
      </c>
      <c r="G14" s="155">
        <f>단위장비8!$H$73+단위장비8!$H$74</f>
        <v>0</v>
      </c>
      <c r="H14" s="155">
        <f>단위장비8!H75</f>
        <v>0</v>
      </c>
      <c r="I14" s="156">
        <f>IF($B14&gt;0,'원가항목별(집계)'!I$38*$P14/$P$57,0)</f>
        <v>0</v>
      </c>
      <c r="J14" s="157">
        <f t="shared" si="0"/>
        <v>0</v>
      </c>
      <c r="K14" s="158">
        <f>IF(B14&gt;0,'원가항목별(집계)'!I$34*P14/P$57,0)</f>
        <v>0</v>
      </c>
      <c r="L14" s="158">
        <f>IF($B14&gt;0,'원가항목별(집계)'!I$39*$P14/$P$57,0)</f>
        <v>0</v>
      </c>
      <c r="M14" s="159">
        <f>단위장비8!$H$79+단위장비8!$H$80</f>
        <v>0</v>
      </c>
      <c r="N14" s="160">
        <f t="shared" si="2"/>
        <v>0</v>
      </c>
      <c r="O14" s="161"/>
      <c r="P14" s="152">
        <f t="shared" si="3"/>
        <v>0</v>
      </c>
    </row>
    <row r="15" spans="1:28" s="152" customFormat="1" ht="25.5" customHeight="1" x14ac:dyDescent="0.15">
      <c r="A15" s="272" t="str">
        <f t="shared" si="1"/>
        <v/>
      </c>
      <c r="B15" s="153">
        <f>단위장비9!C$1</f>
        <v>0</v>
      </c>
      <c r="C15" s="273" t="s">
        <v>108</v>
      </c>
      <c r="D15" s="154">
        <f>단위장비9!H68</f>
        <v>0</v>
      </c>
      <c r="E15" s="276">
        <f>단위장비9!H69</f>
        <v>0</v>
      </c>
      <c r="F15" s="155">
        <f>단위장비9!$H$70+단위장비9!$H$71+단위장비9!$H$72+단위장비9!$H$76</f>
        <v>0</v>
      </c>
      <c r="G15" s="155">
        <f>단위장비9!$H$73+단위장비9!$H$74</f>
        <v>0</v>
      </c>
      <c r="H15" s="155">
        <f>단위장비9!H75</f>
        <v>0</v>
      </c>
      <c r="I15" s="156">
        <f>IF($B15&gt;0,'원가항목별(집계)'!I$38*$P15/$P$57,0)</f>
        <v>0</v>
      </c>
      <c r="J15" s="157">
        <f t="shared" si="0"/>
        <v>0</v>
      </c>
      <c r="K15" s="158">
        <f>IF(B15&gt;0,'원가항목별(집계)'!I$34*P15/P$57,0)</f>
        <v>0</v>
      </c>
      <c r="L15" s="158">
        <f>IF($B15&gt;0,'원가항목별(집계)'!I$39*$P15/$P$57,0)</f>
        <v>0</v>
      </c>
      <c r="M15" s="159">
        <f>단위장비9!$H$79+단위장비9!$H$80</f>
        <v>0</v>
      </c>
      <c r="N15" s="160">
        <f t="shared" si="2"/>
        <v>0</v>
      </c>
      <c r="O15" s="161"/>
      <c r="P15" s="152">
        <f t="shared" si="3"/>
        <v>0</v>
      </c>
    </row>
    <row r="16" spans="1:28" s="152" customFormat="1" ht="24.75" customHeight="1" x14ac:dyDescent="0.15">
      <c r="A16" s="272" t="str">
        <f t="shared" si="1"/>
        <v/>
      </c>
      <c r="B16" s="153">
        <f>단위장비10!C$1</f>
        <v>0</v>
      </c>
      <c r="C16" s="273" t="s">
        <v>108</v>
      </c>
      <c r="D16" s="154">
        <f>단위장비10!H68</f>
        <v>0</v>
      </c>
      <c r="E16" s="276">
        <f>단위장비10!H69</f>
        <v>0</v>
      </c>
      <c r="F16" s="155">
        <f>단위장비10!$H$70+단위장비10!$H$71+단위장비10!$H$72+단위장비10!$H$76</f>
        <v>0</v>
      </c>
      <c r="G16" s="155">
        <f>단위장비10!$H$73+단위장비10!$H$74</f>
        <v>0</v>
      </c>
      <c r="H16" s="155">
        <f>단위장비10!H75</f>
        <v>0</v>
      </c>
      <c r="I16" s="156">
        <f>IF($B16&gt;0,'원가항목별(집계)'!I$38*$P16/$P$57,0)</f>
        <v>0</v>
      </c>
      <c r="J16" s="157">
        <f t="shared" si="0"/>
        <v>0</v>
      </c>
      <c r="K16" s="158">
        <f>IF(B16&gt;0,'원가항목별(집계)'!I$34*P16/P$57,0)</f>
        <v>0</v>
      </c>
      <c r="L16" s="158">
        <f>IF($B16&gt;0,'원가항목별(집계)'!I$39*$P16/$P$57,0)</f>
        <v>0</v>
      </c>
      <c r="M16" s="159">
        <f>단위장비10!$H$79+단위장비10!$H$80</f>
        <v>0</v>
      </c>
      <c r="N16" s="160">
        <f t="shared" si="2"/>
        <v>0</v>
      </c>
      <c r="O16" s="161"/>
      <c r="P16" s="152">
        <f t="shared" si="3"/>
        <v>0</v>
      </c>
      <c r="AB16" s="152" t="s">
        <v>238</v>
      </c>
    </row>
    <row r="17" spans="1:16" s="152" customFormat="1" ht="24.75" hidden="1" customHeight="1" x14ac:dyDescent="0.15">
      <c r="A17" s="272" t="str">
        <f t="shared" ref="A17:A55" si="4">IF(B17&gt;0,A16+1,"")</f>
        <v/>
      </c>
      <c r="B17" s="153">
        <f>단위장비11!C$1</f>
        <v>0</v>
      </c>
      <c r="C17" s="273" t="s">
        <v>108</v>
      </c>
      <c r="D17" s="154">
        <f>단위장비11!H68</f>
        <v>0</v>
      </c>
      <c r="E17" s="155">
        <f>단위장비11!H69</f>
        <v>0</v>
      </c>
      <c r="F17" s="155">
        <f>단위장비11!$H$70+단위장비11!$H$71+단위장비11!$H$72+단위장비11!$H$76</f>
        <v>0</v>
      </c>
      <c r="G17" s="155">
        <f>단위장비11!$H$73+단위장비11!$H$74</f>
        <v>0</v>
      </c>
      <c r="H17" s="155">
        <f>단위장비11!H75</f>
        <v>0</v>
      </c>
      <c r="I17" s="156">
        <f>IF($B17&gt;0,'원가항목별(집계)'!I$38*$P17/$P$57,0)</f>
        <v>0</v>
      </c>
      <c r="J17" s="157">
        <f t="shared" ref="J17:J56" si="5">SUM(D17:I17)</f>
        <v>0</v>
      </c>
      <c r="K17" s="158">
        <f>IF(B17&gt;0,'원가항목별(집계)'!I$34*P17/P$57,0)</f>
        <v>0</v>
      </c>
      <c r="L17" s="158">
        <f>IF($B17&gt;0,'원가항목별(집계)'!I$39*$P17/$P$57,0)</f>
        <v>0</v>
      </c>
      <c r="M17" s="159">
        <f>단위장비11!$H$79+단위장비11!$H$80</f>
        <v>0</v>
      </c>
      <c r="N17" s="160">
        <f t="shared" ref="N17:N56" si="6">SUM(J17:M17)</f>
        <v>0</v>
      </c>
      <c r="O17" s="161"/>
      <c r="P17" s="152">
        <f t="shared" si="3"/>
        <v>0</v>
      </c>
    </row>
    <row r="18" spans="1:16" s="152" customFormat="1" ht="24.75" hidden="1" customHeight="1" x14ac:dyDescent="0.15">
      <c r="A18" s="272" t="str">
        <f t="shared" si="4"/>
        <v/>
      </c>
      <c r="B18" s="153">
        <f>단위장비12!C$1</f>
        <v>0</v>
      </c>
      <c r="C18" s="273" t="s">
        <v>108</v>
      </c>
      <c r="D18" s="154">
        <f>단위장비12!H68</f>
        <v>0</v>
      </c>
      <c r="E18" s="276">
        <f>단위장비12!H69</f>
        <v>0</v>
      </c>
      <c r="F18" s="155">
        <f>단위장비12!$H$70+단위장비12!$H$71+단위장비12!$H$72+단위장비12!$H$76</f>
        <v>0</v>
      </c>
      <c r="G18" s="155">
        <f>단위장비12!$H$73+단위장비12!$H$74</f>
        <v>0</v>
      </c>
      <c r="H18" s="155">
        <f>단위장비12!H75</f>
        <v>0</v>
      </c>
      <c r="I18" s="156">
        <f>IF($B18&gt;0,'원가항목별(집계)'!I$38*$P18/$P$57,0)</f>
        <v>0</v>
      </c>
      <c r="J18" s="157">
        <f t="shared" si="5"/>
        <v>0</v>
      </c>
      <c r="K18" s="158">
        <f>IF(B18&gt;0,'원가항목별(집계)'!I$34*P18/P$57,0)</f>
        <v>0</v>
      </c>
      <c r="L18" s="158">
        <f>IF($B18&gt;0,'원가항목별(집계)'!I$39*$P18/$P$57,0)</f>
        <v>0</v>
      </c>
      <c r="M18" s="159">
        <f>단위장비12!$H$79+단위장비12!$H$80</f>
        <v>0</v>
      </c>
      <c r="N18" s="160">
        <f t="shared" si="6"/>
        <v>0</v>
      </c>
      <c r="O18" s="161"/>
      <c r="P18" s="152">
        <f t="shared" si="3"/>
        <v>0</v>
      </c>
    </row>
    <row r="19" spans="1:16" s="152" customFormat="1" ht="24.75" hidden="1" customHeight="1" x14ac:dyDescent="0.15">
      <c r="A19" s="272" t="str">
        <f t="shared" si="4"/>
        <v/>
      </c>
      <c r="B19" s="153">
        <f>단위장비13!C$1</f>
        <v>0</v>
      </c>
      <c r="C19" s="273" t="s">
        <v>108</v>
      </c>
      <c r="D19" s="154">
        <f>단위장비13!H68</f>
        <v>0</v>
      </c>
      <c r="E19" s="276">
        <f>단위장비13!H69</f>
        <v>0</v>
      </c>
      <c r="F19" s="155">
        <f>단위장비13!$H$70+단위장비13!$H$71+단위장비13!$H$72+단위장비13!$H$76</f>
        <v>0</v>
      </c>
      <c r="G19" s="155">
        <f>단위장비13!$H$73+단위장비13!$H$74</f>
        <v>0</v>
      </c>
      <c r="H19" s="155">
        <f>단위장비13!H75</f>
        <v>0</v>
      </c>
      <c r="I19" s="156">
        <f>IF($B19&gt;0,'원가항목별(집계)'!I$38*$P19/$P$57,0)</f>
        <v>0</v>
      </c>
      <c r="J19" s="157">
        <f t="shared" si="5"/>
        <v>0</v>
      </c>
      <c r="K19" s="158">
        <f>IF(B19&gt;0,'원가항목별(집계)'!I$34*P19/P$57,0)</f>
        <v>0</v>
      </c>
      <c r="L19" s="158">
        <f>IF($B19&gt;0,'원가항목별(집계)'!I$39*$P19/$P$57,0)</f>
        <v>0</v>
      </c>
      <c r="M19" s="159">
        <f>단위장비13!$H$79+단위장비13!$H$80</f>
        <v>0</v>
      </c>
      <c r="N19" s="160">
        <f t="shared" si="6"/>
        <v>0</v>
      </c>
      <c r="O19" s="161"/>
      <c r="P19" s="152">
        <f t="shared" si="3"/>
        <v>0</v>
      </c>
    </row>
    <row r="20" spans="1:16" s="152" customFormat="1" ht="24.75" hidden="1" customHeight="1" x14ac:dyDescent="0.15">
      <c r="A20" s="272" t="str">
        <f t="shared" si="4"/>
        <v/>
      </c>
      <c r="B20" s="153">
        <f>단위장비14!C$1</f>
        <v>0</v>
      </c>
      <c r="C20" s="273" t="s">
        <v>108</v>
      </c>
      <c r="D20" s="154">
        <f>단위장비14!H68</f>
        <v>0</v>
      </c>
      <c r="E20" s="155">
        <f>단위장비14!H69</f>
        <v>0</v>
      </c>
      <c r="F20" s="155">
        <f>단위장비14!$H$70+단위장비14!$H$71+단위장비14!$H$72+단위장비14!$H$76</f>
        <v>0</v>
      </c>
      <c r="G20" s="155">
        <f>단위장비14!$H$73+단위장비14!$H$74</f>
        <v>0</v>
      </c>
      <c r="H20" s="155">
        <f>단위장비14!H75</f>
        <v>0</v>
      </c>
      <c r="I20" s="156">
        <f>IF($B20&gt;0,'원가항목별(집계)'!I$38*$P20/$P$57,0)</f>
        <v>0</v>
      </c>
      <c r="J20" s="157">
        <f t="shared" si="5"/>
        <v>0</v>
      </c>
      <c r="K20" s="158">
        <f>IF(B20&gt;0,'원가항목별(집계)'!I$34*P20/P$57,0)</f>
        <v>0</v>
      </c>
      <c r="L20" s="158">
        <f>IF($B20&gt;0,'원가항목별(집계)'!I$39*$P20/$P$57,0)</f>
        <v>0</v>
      </c>
      <c r="M20" s="159">
        <f>단위장비14!$H$79+단위장비14!$H$80</f>
        <v>0</v>
      </c>
      <c r="N20" s="160">
        <f t="shared" si="6"/>
        <v>0</v>
      </c>
      <c r="O20" s="161"/>
      <c r="P20" s="152">
        <f t="shared" si="3"/>
        <v>0</v>
      </c>
    </row>
    <row r="21" spans="1:16" s="152" customFormat="1" ht="24.75" hidden="1" customHeight="1" x14ac:dyDescent="0.15">
      <c r="A21" s="272" t="str">
        <f t="shared" si="4"/>
        <v/>
      </c>
      <c r="B21" s="153">
        <f>단위장비15!C$1</f>
        <v>0</v>
      </c>
      <c r="C21" s="273" t="s">
        <v>108</v>
      </c>
      <c r="D21" s="154">
        <f>단위장비15!H68</f>
        <v>0</v>
      </c>
      <c r="E21" s="276">
        <f>단위장비15!H69</f>
        <v>0</v>
      </c>
      <c r="F21" s="155">
        <f>단위장비15!$H$70+단위장비15!$H$71+단위장비15!$H$72+단위장비15!$H$76</f>
        <v>0</v>
      </c>
      <c r="G21" s="155">
        <f>단위장비15!$H$73+단위장비15!$H$74</f>
        <v>0</v>
      </c>
      <c r="H21" s="155">
        <f>단위장비15!H75</f>
        <v>0</v>
      </c>
      <c r="I21" s="156">
        <f>IF($B21&gt;0,'원가항목별(집계)'!I$38*$P21/$P$57,0)</f>
        <v>0</v>
      </c>
      <c r="J21" s="157">
        <f t="shared" si="5"/>
        <v>0</v>
      </c>
      <c r="K21" s="158">
        <f>IF(B21&gt;0,'원가항목별(집계)'!I$34*P21/P$57,0)</f>
        <v>0</v>
      </c>
      <c r="L21" s="158">
        <f>IF($B21&gt;0,'원가항목별(집계)'!I$39*$P21/$P$57,0)</f>
        <v>0</v>
      </c>
      <c r="M21" s="159">
        <f>단위장비15!$H$79+단위장비15!$H$80</f>
        <v>0</v>
      </c>
      <c r="N21" s="160">
        <f t="shared" si="6"/>
        <v>0</v>
      </c>
      <c r="O21" s="161"/>
      <c r="P21" s="152">
        <f t="shared" si="3"/>
        <v>0</v>
      </c>
    </row>
    <row r="22" spans="1:16" s="152" customFormat="1" ht="24.75" hidden="1" customHeight="1" x14ac:dyDescent="0.15">
      <c r="A22" s="272" t="str">
        <f t="shared" si="4"/>
        <v/>
      </c>
      <c r="B22" s="153">
        <f>단위장비16!C$1</f>
        <v>0</v>
      </c>
      <c r="C22" s="273" t="s">
        <v>108</v>
      </c>
      <c r="D22" s="154">
        <f>단위장비16!H68</f>
        <v>0</v>
      </c>
      <c r="E22" s="155">
        <f>단위장비16!H69</f>
        <v>0</v>
      </c>
      <c r="F22" s="155">
        <f>단위장비16!$H$70+단위장비16!$H$71+단위장비16!$H$72+단위장비16!$H$76</f>
        <v>0</v>
      </c>
      <c r="G22" s="155">
        <f>단위장비16!$H$73+단위장비16!$H$74</f>
        <v>0</v>
      </c>
      <c r="H22" s="155">
        <f>단위장비16!H75</f>
        <v>0</v>
      </c>
      <c r="I22" s="156">
        <f>IF($B22&gt;0,'원가항목별(집계)'!I$38*$P22/$P$57,0)</f>
        <v>0</v>
      </c>
      <c r="J22" s="157">
        <f t="shared" si="5"/>
        <v>0</v>
      </c>
      <c r="K22" s="158">
        <f>IF(B22&gt;0,'원가항목별(집계)'!I$34*P22/P$57,0)</f>
        <v>0</v>
      </c>
      <c r="L22" s="158">
        <f>IF($B22&gt;0,'원가항목별(집계)'!I$39*$P22/$P$57,0)</f>
        <v>0</v>
      </c>
      <c r="M22" s="159">
        <f>단위장비16!$H$79+단위장비16!$H$80</f>
        <v>0</v>
      </c>
      <c r="N22" s="160">
        <f t="shared" si="6"/>
        <v>0</v>
      </c>
      <c r="O22" s="161"/>
      <c r="P22" s="152">
        <f t="shared" si="3"/>
        <v>0</v>
      </c>
    </row>
    <row r="23" spans="1:16" s="152" customFormat="1" ht="24.75" hidden="1" customHeight="1" x14ac:dyDescent="0.15">
      <c r="A23" s="272" t="str">
        <f t="shared" si="4"/>
        <v/>
      </c>
      <c r="B23" s="153">
        <f>단위장비17!C$1</f>
        <v>0</v>
      </c>
      <c r="C23" s="273" t="s">
        <v>108</v>
      </c>
      <c r="D23" s="154">
        <f>단위장비17!H68</f>
        <v>0</v>
      </c>
      <c r="E23" s="155">
        <f>단위장비17!H69</f>
        <v>0</v>
      </c>
      <c r="F23" s="155">
        <f>단위장비17!$H$70+단위장비17!$H$71+단위장비17!$H$72+단위장비17!$H$76</f>
        <v>0</v>
      </c>
      <c r="G23" s="155">
        <f>단위장비17!$H$73+단위장비17!$H$74</f>
        <v>0</v>
      </c>
      <c r="H23" s="155">
        <f>단위장비17!H75</f>
        <v>0</v>
      </c>
      <c r="I23" s="156">
        <f>IF($B23&gt;0,'원가항목별(집계)'!I$38*$P23/$P$57,0)</f>
        <v>0</v>
      </c>
      <c r="J23" s="157">
        <f t="shared" si="5"/>
        <v>0</v>
      </c>
      <c r="K23" s="158">
        <f>IF(B23&gt;0,'원가항목별(집계)'!I$34*P23/P$57,0)</f>
        <v>0</v>
      </c>
      <c r="L23" s="158">
        <f>IF($B23&gt;0,'원가항목별(집계)'!I$39*$P23/$P$57,0)</f>
        <v>0</v>
      </c>
      <c r="M23" s="159">
        <f>단위장비17!$H$79+단위장비17!$H$80</f>
        <v>0</v>
      </c>
      <c r="N23" s="160">
        <f t="shared" si="6"/>
        <v>0</v>
      </c>
      <c r="O23" s="161"/>
      <c r="P23" s="152">
        <f t="shared" si="3"/>
        <v>0</v>
      </c>
    </row>
    <row r="24" spans="1:16" s="152" customFormat="1" ht="24.75" hidden="1" customHeight="1" x14ac:dyDescent="0.15">
      <c r="A24" s="272" t="str">
        <f t="shared" si="4"/>
        <v/>
      </c>
      <c r="B24" s="153">
        <f>단위장비18!C$1</f>
        <v>0</v>
      </c>
      <c r="C24" s="273" t="s">
        <v>108</v>
      </c>
      <c r="D24" s="154">
        <f>단위장비18!H68</f>
        <v>0</v>
      </c>
      <c r="E24" s="155">
        <f>단위장비18!H69</f>
        <v>0</v>
      </c>
      <c r="F24" s="155">
        <f>단위장비18!$H$70+단위장비18!$H$71+단위장비18!$H$72+단위장비18!$H$76</f>
        <v>0</v>
      </c>
      <c r="G24" s="155">
        <f>단위장비18!$H$73+단위장비18!$H$74</f>
        <v>0</v>
      </c>
      <c r="H24" s="155">
        <f>단위장비18!H75</f>
        <v>0</v>
      </c>
      <c r="I24" s="156">
        <f>IF($B24&gt;0,'원가항목별(집계)'!I$38*$P24/$P$57,0)</f>
        <v>0</v>
      </c>
      <c r="J24" s="157">
        <f t="shared" si="5"/>
        <v>0</v>
      </c>
      <c r="K24" s="158">
        <f>IF(B24&gt;0,'원가항목별(집계)'!I$34*P24/P$57,0)</f>
        <v>0</v>
      </c>
      <c r="L24" s="158">
        <f>IF($B24&gt;0,'원가항목별(집계)'!I$39*$P24/$P$57,0)</f>
        <v>0</v>
      </c>
      <c r="M24" s="159">
        <f>단위장비18!$H$79+단위장비18!$H$80</f>
        <v>0</v>
      </c>
      <c r="N24" s="160">
        <f t="shared" si="6"/>
        <v>0</v>
      </c>
      <c r="O24" s="161"/>
      <c r="P24" s="152">
        <f t="shared" si="3"/>
        <v>0</v>
      </c>
    </row>
    <row r="25" spans="1:16" s="152" customFormat="1" ht="24.75" hidden="1" customHeight="1" x14ac:dyDescent="0.15">
      <c r="A25" s="272" t="str">
        <f t="shared" si="4"/>
        <v/>
      </c>
      <c r="B25" s="153">
        <f>단위장비19!C$1</f>
        <v>0</v>
      </c>
      <c r="C25" s="273" t="s">
        <v>108</v>
      </c>
      <c r="D25" s="154">
        <f>단위장비19!H68</f>
        <v>0</v>
      </c>
      <c r="E25" s="155">
        <f>단위장비19!H69</f>
        <v>0</v>
      </c>
      <c r="F25" s="155">
        <f>단위장비19!$H$70+단위장비19!$H$71+단위장비19!$H$72+단위장비19!$H$76</f>
        <v>0</v>
      </c>
      <c r="G25" s="155">
        <f>단위장비19!$H$73+단위장비19!$H$74</f>
        <v>0</v>
      </c>
      <c r="H25" s="155">
        <f>단위장비19!H75</f>
        <v>0</v>
      </c>
      <c r="I25" s="156">
        <f>IF($B25&gt;0,'원가항목별(집계)'!I$38*$P25/$P$57,0)</f>
        <v>0</v>
      </c>
      <c r="J25" s="157">
        <f t="shared" si="5"/>
        <v>0</v>
      </c>
      <c r="K25" s="158">
        <f>IF(B25&gt;0,'원가항목별(집계)'!I$34*P25/P$57,0)</f>
        <v>0</v>
      </c>
      <c r="L25" s="158">
        <f>IF($B25&gt;0,'원가항목별(집계)'!I$39*$P25/$P$57,0)</f>
        <v>0</v>
      </c>
      <c r="M25" s="159">
        <f>단위장비19!$H$79+단위장비19!$H$80</f>
        <v>0</v>
      </c>
      <c r="N25" s="160">
        <f t="shared" si="6"/>
        <v>0</v>
      </c>
      <c r="O25" s="161"/>
      <c r="P25" s="152">
        <f t="shared" si="3"/>
        <v>0</v>
      </c>
    </row>
    <row r="26" spans="1:16" s="152" customFormat="1" ht="24.75" hidden="1" customHeight="1" x14ac:dyDescent="0.15">
      <c r="A26" s="272" t="str">
        <f t="shared" si="4"/>
        <v/>
      </c>
      <c r="B26" s="153">
        <f>단위장비20!C$1</f>
        <v>0</v>
      </c>
      <c r="C26" s="273" t="s">
        <v>108</v>
      </c>
      <c r="D26" s="154">
        <f>단위장비20!H68</f>
        <v>0</v>
      </c>
      <c r="E26" s="155">
        <f>단위장비20!H69</f>
        <v>0</v>
      </c>
      <c r="F26" s="155">
        <f>단위장비20!$H$70+단위장비20!$H$71+단위장비20!$H$72+단위장비20!$H$76</f>
        <v>0</v>
      </c>
      <c r="G26" s="155">
        <f>단위장비20!$H$73+단위장비20!$H$74</f>
        <v>0</v>
      </c>
      <c r="H26" s="155">
        <f>단위장비20!H75</f>
        <v>0</v>
      </c>
      <c r="I26" s="156">
        <f>IF($B26&gt;0,'원가항목별(집계)'!I$38*$P26/$P$57,0)</f>
        <v>0</v>
      </c>
      <c r="J26" s="157">
        <f t="shared" si="5"/>
        <v>0</v>
      </c>
      <c r="K26" s="158">
        <f>IF(B26&gt;0,'원가항목별(집계)'!I$34*P26/P$57,0)</f>
        <v>0</v>
      </c>
      <c r="L26" s="158">
        <f>IF($B26&gt;0,'원가항목별(집계)'!I$39*$P26/$P$57,0)</f>
        <v>0</v>
      </c>
      <c r="M26" s="159">
        <f>단위장비20!$H$79+단위장비20!$H$80</f>
        <v>0</v>
      </c>
      <c r="N26" s="160">
        <f t="shared" si="6"/>
        <v>0</v>
      </c>
      <c r="O26" s="161"/>
      <c r="P26" s="152">
        <f t="shared" si="3"/>
        <v>0</v>
      </c>
    </row>
    <row r="27" spans="1:16" s="152" customFormat="1" ht="24.75" hidden="1" customHeight="1" x14ac:dyDescent="0.15">
      <c r="A27" s="272" t="str">
        <f t="shared" si="4"/>
        <v/>
      </c>
      <c r="B27" s="153">
        <f>단위장비21!C$1</f>
        <v>0</v>
      </c>
      <c r="C27" s="273" t="s">
        <v>108</v>
      </c>
      <c r="D27" s="154">
        <f>단위장비21!H68</f>
        <v>0</v>
      </c>
      <c r="E27" s="155">
        <f>단위장비21!H69</f>
        <v>0</v>
      </c>
      <c r="F27" s="155">
        <f>단위장비21!$H$70+단위장비21!$H$71+단위장비21!$H$72+단위장비21!$H$76</f>
        <v>0</v>
      </c>
      <c r="G27" s="155">
        <f>단위장비21!$H$73+단위장비21!$H$74</f>
        <v>0</v>
      </c>
      <c r="H27" s="155">
        <f>단위장비21!H75</f>
        <v>0</v>
      </c>
      <c r="I27" s="156">
        <f>IF($B27&gt;0,'원가항목별(집계)'!I$38*$P27/$P$57,0)</f>
        <v>0</v>
      </c>
      <c r="J27" s="157">
        <f t="shared" si="5"/>
        <v>0</v>
      </c>
      <c r="K27" s="158">
        <f>IF(B27&gt;0,'원가항목별(집계)'!I$34*P27/P$57,0)</f>
        <v>0</v>
      </c>
      <c r="L27" s="158">
        <f>IF($B27&gt;0,'원가항목별(집계)'!I$39*$P27/$P$57,0)</f>
        <v>0</v>
      </c>
      <c r="M27" s="159">
        <f>단위장비21!$H$79+단위장비21!$H$80</f>
        <v>0</v>
      </c>
      <c r="N27" s="160">
        <f t="shared" si="6"/>
        <v>0</v>
      </c>
      <c r="O27" s="161"/>
      <c r="P27" s="152">
        <f t="shared" si="3"/>
        <v>0</v>
      </c>
    </row>
    <row r="28" spans="1:16" s="152" customFormat="1" ht="24.75" hidden="1" customHeight="1" x14ac:dyDescent="0.15">
      <c r="A28" s="272" t="str">
        <f t="shared" si="4"/>
        <v/>
      </c>
      <c r="B28" s="153">
        <f>단위장비22!C$1</f>
        <v>0</v>
      </c>
      <c r="C28" s="273" t="s">
        <v>108</v>
      </c>
      <c r="D28" s="154">
        <f>단위장비22!H68</f>
        <v>0</v>
      </c>
      <c r="E28" s="155">
        <f>단위장비22!H69</f>
        <v>0</v>
      </c>
      <c r="F28" s="155">
        <f>단위장비22!$H$70+단위장비22!$H$71+단위장비22!$H$72+단위장비22!$H$76</f>
        <v>0</v>
      </c>
      <c r="G28" s="155">
        <f>단위장비22!$H$73+단위장비22!$H$74</f>
        <v>0</v>
      </c>
      <c r="H28" s="155">
        <f>단위장비22!H75</f>
        <v>0</v>
      </c>
      <c r="I28" s="156">
        <f>IF($B28&gt;0,'원가항목별(집계)'!I$38*$P28/$P$57,0)</f>
        <v>0</v>
      </c>
      <c r="J28" s="157">
        <f t="shared" si="5"/>
        <v>0</v>
      </c>
      <c r="K28" s="158">
        <f>IF(B28&gt;0,'원가항목별(집계)'!I$34*P28/P$57,0)</f>
        <v>0</v>
      </c>
      <c r="L28" s="158">
        <f>IF($B28&gt;0,'원가항목별(집계)'!I$39*$P28/$P$57,0)</f>
        <v>0</v>
      </c>
      <c r="M28" s="159">
        <f>단위장비22!$H$79+단위장비22!$H$80</f>
        <v>0</v>
      </c>
      <c r="N28" s="160">
        <f t="shared" si="6"/>
        <v>0</v>
      </c>
      <c r="O28" s="161"/>
      <c r="P28" s="152">
        <f t="shared" si="3"/>
        <v>0</v>
      </c>
    </row>
    <row r="29" spans="1:16" s="152" customFormat="1" ht="24.75" hidden="1" customHeight="1" x14ac:dyDescent="0.15">
      <c r="A29" s="272">
        <v>23</v>
      </c>
      <c r="B29" s="153">
        <f>단위장비23!C$1</f>
        <v>0</v>
      </c>
      <c r="C29" s="273" t="s">
        <v>108</v>
      </c>
      <c r="D29" s="154">
        <f>단위장비23!H68</f>
        <v>0</v>
      </c>
      <c r="E29" s="155">
        <f>단위장비23!H69</f>
        <v>0</v>
      </c>
      <c r="F29" s="155">
        <f>단위장비23!$H$70+단위장비23!$H$71+단위장비23!$H$72+단위장비23!$H$76</f>
        <v>0</v>
      </c>
      <c r="G29" s="155">
        <f>단위장비23!$H$73+단위장비23!$H$74</f>
        <v>0</v>
      </c>
      <c r="H29" s="155">
        <f>단위장비23!H75</f>
        <v>0</v>
      </c>
      <c r="I29" s="156">
        <f>IF($B29&gt;0,'원가항목별(집계)'!I$38*$P29/$P$57,0)</f>
        <v>0</v>
      </c>
      <c r="J29" s="157">
        <f t="shared" si="5"/>
        <v>0</v>
      </c>
      <c r="K29" s="158">
        <f>IF(B29&gt;0,'원가항목별(집계)'!I$34*P29/P$57,0)</f>
        <v>0</v>
      </c>
      <c r="L29" s="158">
        <f>IF($B29&gt;0,'원가항목별(집계)'!I$39*$P29/$P$57,0)</f>
        <v>0</v>
      </c>
      <c r="M29" s="159">
        <f>단위장비23!$H$79+단위장비23!$H$80</f>
        <v>0</v>
      </c>
      <c r="N29" s="160">
        <f t="shared" si="6"/>
        <v>0</v>
      </c>
      <c r="O29" s="161"/>
      <c r="P29" s="152">
        <f t="shared" si="3"/>
        <v>0</v>
      </c>
    </row>
    <row r="30" spans="1:16" s="152" customFormat="1" ht="24.75" hidden="1" customHeight="1" x14ac:dyDescent="0.15">
      <c r="A30" s="272">
        <v>24</v>
      </c>
      <c r="B30" s="153">
        <f>단위장비24!C$1</f>
        <v>0</v>
      </c>
      <c r="C30" s="273" t="s">
        <v>108</v>
      </c>
      <c r="D30" s="154">
        <f>단위장비24!H68</f>
        <v>0</v>
      </c>
      <c r="E30" s="155">
        <f>단위장비24!H69</f>
        <v>0</v>
      </c>
      <c r="F30" s="155">
        <f>단위장비24!$H$70+단위장비24!$H$71+단위장비24!$H$72+단위장비24!$H$76</f>
        <v>0</v>
      </c>
      <c r="G30" s="155">
        <f>단위장비24!$H$73+단위장비24!$H$74</f>
        <v>0</v>
      </c>
      <c r="H30" s="155">
        <f>단위장비24!H75</f>
        <v>0</v>
      </c>
      <c r="I30" s="156">
        <f>IF($B30&gt;0,'원가항목별(집계)'!I$38*$P30/$P$57,0)</f>
        <v>0</v>
      </c>
      <c r="J30" s="157">
        <f t="shared" si="5"/>
        <v>0</v>
      </c>
      <c r="K30" s="158">
        <f>IF(B30&gt;0,'원가항목별(집계)'!I$34*P30/P$57,0)</f>
        <v>0</v>
      </c>
      <c r="L30" s="158">
        <f>IF($B30&gt;0,'원가항목별(집계)'!I$39*$P30/$P$57,0)</f>
        <v>0</v>
      </c>
      <c r="M30" s="159">
        <f>단위장비24!$H$79+단위장비24!$H$80</f>
        <v>0</v>
      </c>
      <c r="N30" s="160">
        <f t="shared" si="6"/>
        <v>0</v>
      </c>
      <c r="O30" s="161"/>
      <c r="P30" s="152">
        <f t="shared" si="3"/>
        <v>0</v>
      </c>
    </row>
    <row r="31" spans="1:16" s="152" customFormat="1" ht="24.75" hidden="1" customHeight="1" x14ac:dyDescent="0.15">
      <c r="A31" s="272" t="str">
        <f t="shared" si="4"/>
        <v/>
      </c>
      <c r="B31" s="153">
        <f>단위장비25!C$1</f>
        <v>0</v>
      </c>
      <c r="C31" s="273" t="s">
        <v>108</v>
      </c>
      <c r="D31" s="154">
        <f>단위장비25!H68</f>
        <v>0</v>
      </c>
      <c r="E31" s="155">
        <f>단위장비25!H69</f>
        <v>0</v>
      </c>
      <c r="F31" s="155">
        <f>단위장비25!$H$70+단위장비25!$H$71+단위장비25!$H$72+단위장비25!$H$76</f>
        <v>0</v>
      </c>
      <c r="G31" s="155">
        <f>단위장비25!$H$73+단위장비25!$H$74</f>
        <v>0</v>
      </c>
      <c r="H31" s="155">
        <f>단위장비25!H75</f>
        <v>0</v>
      </c>
      <c r="I31" s="156">
        <f>IF($B31&gt;0,'원가항목별(집계)'!I$38*$P31/$P$57,0)</f>
        <v>0</v>
      </c>
      <c r="J31" s="157">
        <f t="shared" si="5"/>
        <v>0</v>
      </c>
      <c r="K31" s="158">
        <f>IF(B31&gt;0,'원가항목별(집계)'!I$34*P31/P$57,0)</f>
        <v>0</v>
      </c>
      <c r="L31" s="158">
        <f>IF($B31&gt;0,'원가항목별(집계)'!I$39*$P31/$P$57,0)</f>
        <v>0</v>
      </c>
      <c r="M31" s="159">
        <f>단위장비25!$H$79+단위장비25!$H$80</f>
        <v>0</v>
      </c>
      <c r="N31" s="160">
        <f t="shared" si="6"/>
        <v>0</v>
      </c>
      <c r="O31" s="161"/>
      <c r="P31" s="152">
        <f t="shared" si="3"/>
        <v>0</v>
      </c>
    </row>
    <row r="32" spans="1:16" s="152" customFormat="1" ht="24.75" hidden="1" customHeight="1" x14ac:dyDescent="0.15">
      <c r="A32" s="272" t="str">
        <f t="shared" si="4"/>
        <v/>
      </c>
      <c r="B32" s="153">
        <f>단위장비26!C$1</f>
        <v>0</v>
      </c>
      <c r="C32" s="273" t="s">
        <v>108</v>
      </c>
      <c r="D32" s="154">
        <f>단위장비26!H68</f>
        <v>0</v>
      </c>
      <c r="E32" s="155">
        <f>단위장비26!H69</f>
        <v>0</v>
      </c>
      <c r="F32" s="155">
        <f>단위장비26!$H$70+단위장비26!$H$71+단위장비26!$H$72+단위장비26!$H$76</f>
        <v>0</v>
      </c>
      <c r="G32" s="155">
        <f>단위장비26!$H$73+단위장비26!$H$74</f>
        <v>0</v>
      </c>
      <c r="H32" s="155">
        <f>단위장비26!H75</f>
        <v>0</v>
      </c>
      <c r="I32" s="156">
        <f>IF($B32&gt;0,'원가항목별(집계)'!I$38*$P32/$P$57,0)</f>
        <v>0</v>
      </c>
      <c r="J32" s="157">
        <f t="shared" si="5"/>
        <v>0</v>
      </c>
      <c r="K32" s="158">
        <f>IF(B32&gt;0,'원가항목별(집계)'!I$34*P32/P$57,0)</f>
        <v>0</v>
      </c>
      <c r="L32" s="158">
        <f>IF($B32&gt;0,'원가항목별(집계)'!I$39*$P32/$P$57,0)</f>
        <v>0</v>
      </c>
      <c r="M32" s="159">
        <f>단위장비26!$H$79+단위장비26!$H$80</f>
        <v>0</v>
      </c>
      <c r="N32" s="160">
        <f t="shared" si="6"/>
        <v>0</v>
      </c>
      <c r="O32" s="161"/>
      <c r="P32" s="152">
        <f t="shared" si="3"/>
        <v>0</v>
      </c>
    </row>
    <row r="33" spans="1:16" s="152" customFormat="1" ht="24.75" hidden="1" customHeight="1" x14ac:dyDescent="0.15">
      <c r="A33" s="272" t="str">
        <f t="shared" si="4"/>
        <v/>
      </c>
      <c r="B33" s="153">
        <f>단위장비27!C$1</f>
        <v>0</v>
      </c>
      <c r="C33" s="273" t="s">
        <v>108</v>
      </c>
      <c r="D33" s="154">
        <f>단위장비27!H68</f>
        <v>0</v>
      </c>
      <c r="E33" s="155">
        <f>단위장비27!H69</f>
        <v>0</v>
      </c>
      <c r="F33" s="155">
        <f>단위장비27!$H$70+단위장비27!$H$71+단위장비27!$H$72+단위장비27!$H$76</f>
        <v>0</v>
      </c>
      <c r="G33" s="155">
        <f>단위장비27!$H$73+단위장비27!$H$74</f>
        <v>0</v>
      </c>
      <c r="H33" s="155">
        <f>단위장비27!H75</f>
        <v>0</v>
      </c>
      <c r="I33" s="156">
        <f>IF($B33&gt;0,'원가항목별(집계)'!I$38*$P33/$P$57,0)</f>
        <v>0</v>
      </c>
      <c r="J33" s="157">
        <f t="shared" si="5"/>
        <v>0</v>
      </c>
      <c r="K33" s="158">
        <f>IF(B33&gt;0,'원가항목별(집계)'!I$34*P33/P$57,0)</f>
        <v>0</v>
      </c>
      <c r="L33" s="158">
        <f>IF($B33&gt;0,'원가항목별(집계)'!I$39*$P33/$P$57,0)</f>
        <v>0</v>
      </c>
      <c r="M33" s="159">
        <f>단위장비27!$H$79+단위장비27!$H$80</f>
        <v>0</v>
      </c>
      <c r="N33" s="160">
        <f t="shared" si="6"/>
        <v>0</v>
      </c>
      <c r="O33" s="161"/>
      <c r="P33" s="152">
        <f t="shared" si="3"/>
        <v>0</v>
      </c>
    </row>
    <row r="34" spans="1:16" s="152" customFormat="1" ht="24.75" hidden="1" customHeight="1" x14ac:dyDescent="0.15">
      <c r="A34" s="272" t="str">
        <f t="shared" si="4"/>
        <v/>
      </c>
      <c r="B34" s="153">
        <f>단위장비28!C$1</f>
        <v>0</v>
      </c>
      <c r="C34" s="273" t="s">
        <v>108</v>
      </c>
      <c r="D34" s="154">
        <f>단위장비28!H68</f>
        <v>0</v>
      </c>
      <c r="E34" s="155">
        <f>단위장비28!H69</f>
        <v>0</v>
      </c>
      <c r="F34" s="155">
        <f>단위장비28!$H$70+단위장비28!$H$71+단위장비28!$H$72+단위장비28!$H$76</f>
        <v>0</v>
      </c>
      <c r="G34" s="155">
        <f>단위장비28!$H$73+단위장비28!$H$74</f>
        <v>0</v>
      </c>
      <c r="H34" s="155">
        <f>단위장비28!H75</f>
        <v>0</v>
      </c>
      <c r="I34" s="156">
        <f>IF($B34&gt;0,'원가항목별(집계)'!I$38*$P34/$P$57,0)</f>
        <v>0</v>
      </c>
      <c r="J34" s="157">
        <f t="shared" si="5"/>
        <v>0</v>
      </c>
      <c r="K34" s="158">
        <f>IF(B34&gt;0,'원가항목별(집계)'!I$34*P34/P$57,0)</f>
        <v>0</v>
      </c>
      <c r="L34" s="158">
        <f>IF($B34&gt;0,'원가항목별(집계)'!I$39*$P34/$P$57,0)</f>
        <v>0</v>
      </c>
      <c r="M34" s="159">
        <f>단위장비28!$H$79+단위장비28!$H$80</f>
        <v>0</v>
      </c>
      <c r="N34" s="160">
        <f t="shared" si="6"/>
        <v>0</v>
      </c>
      <c r="O34" s="161"/>
      <c r="P34" s="152">
        <f t="shared" si="3"/>
        <v>0</v>
      </c>
    </row>
    <row r="35" spans="1:16" s="152" customFormat="1" ht="24.75" hidden="1" customHeight="1" x14ac:dyDescent="0.15">
      <c r="A35" s="272" t="str">
        <f t="shared" si="4"/>
        <v/>
      </c>
      <c r="B35" s="153">
        <f>단위장비29!C$1</f>
        <v>0</v>
      </c>
      <c r="C35" s="273" t="s">
        <v>108</v>
      </c>
      <c r="D35" s="154">
        <f>단위장비29!H68</f>
        <v>0</v>
      </c>
      <c r="E35" s="155">
        <f>단위장비29!H69</f>
        <v>0</v>
      </c>
      <c r="F35" s="155">
        <f>단위장비29!$H$70+단위장비29!$H$71+단위장비29!$H$72+단위장비29!$H$76</f>
        <v>0</v>
      </c>
      <c r="G35" s="155">
        <f>단위장비29!$H$73+단위장비29!$H$74</f>
        <v>0</v>
      </c>
      <c r="H35" s="155">
        <f>단위장비29!H75</f>
        <v>0</v>
      </c>
      <c r="I35" s="156">
        <f>IF($B35&gt;0,'원가항목별(집계)'!I$38*$P35/$P$57,0)</f>
        <v>0</v>
      </c>
      <c r="J35" s="157">
        <f t="shared" si="5"/>
        <v>0</v>
      </c>
      <c r="K35" s="158">
        <f>IF(B35&gt;0,'원가항목별(집계)'!I$34*P35/P$57,0)</f>
        <v>0</v>
      </c>
      <c r="L35" s="158">
        <f>IF($B35&gt;0,'원가항목별(집계)'!I$39*$P35/$P$57,0)</f>
        <v>0</v>
      </c>
      <c r="M35" s="159">
        <f>단위장비29!$H$79+단위장비29!$H$80</f>
        <v>0</v>
      </c>
      <c r="N35" s="160">
        <f t="shared" si="6"/>
        <v>0</v>
      </c>
      <c r="O35" s="161"/>
      <c r="P35" s="152">
        <f t="shared" si="3"/>
        <v>0</v>
      </c>
    </row>
    <row r="36" spans="1:16" s="152" customFormat="1" ht="24.75" hidden="1" customHeight="1" x14ac:dyDescent="0.15">
      <c r="A36" s="272" t="str">
        <f t="shared" si="4"/>
        <v/>
      </c>
      <c r="B36" s="153">
        <f>단위장비30!C$1</f>
        <v>0</v>
      </c>
      <c r="C36" s="273" t="s">
        <v>108</v>
      </c>
      <c r="D36" s="154">
        <f>단위장비30!H68</f>
        <v>0</v>
      </c>
      <c r="E36" s="155">
        <f>단위장비30!H69</f>
        <v>0</v>
      </c>
      <c r="F36" s="155">
        <f>단위장비30!$H$70+단위장비30!$H$71+단위장비30!$H$72+단위장비30!$H$76</f>
        <v>0</v>
      </c>
      <c r="G36" s="155">
        <f>단위장비30!$H$73+단위장비30!$H$74</f>
        <v>0</v>
      </c>
      <c r="H36" s="155">
        <f>단위장비30!H75</f>
        <v>0</v>
      </c>
      <c r="I36" s="156">
        <f>IF($B36&gt;0,'원가항목별(집계)'!I$38*$P36/$P$57,0)</f>
        <v>0</v>
      </c>
      <c r="J36" s="157">
        <f t="shared" si="5"/>
        <v>0</v>
      </c>
      <c r="K36" s="158">
        <f>IF(B36&gt;0,'원가항목별(집계)'!I$34*P36/P$57,0)</f>
        <v>0</v>
      </c>
      <c r="L36" s="158">
        <f>IF($B36&gt;0,'원가항목별(집계)'!I$39*$P36/$P$57,0)</f>
        <v>0</v>
      </c>
      <c r="M36" s="159">
        <f>단위장비30!$H$79+단위장비30!$H$80</f>
        <v>0</v>
      </c>
      <c r="N36" s="160">
        <f t="shared" si="6"/>
        <v>0</v>
      </c>
      <c r="O36" s="161"/>
      <c r="P36" s="152">
        <f t="shared" si="3"/>
        <v>0</v>
      </c>
    </row>
    <row r="37" spans="1:16" s="152" customFormat="1" ht="24.75" hidden="1" customHeight="1" x14ac:dyDescent="0.15">
      <c r="A37" s="272" t="str">
        <f t="shared" si="4"/>
        <v/>
      </c>
      <c r="B37" s="153">
        <f>단위장비31!C$1</f>
        <v>0</v>
      </c>
      <c r="C37" s="273" t="s">
        <v>108</v>
      </c>
      <c r="D37" s="154">
        <f>단위장비31!H68</f>
        <v>0</v>
      </c>
      <c r="E37" s="155">
        <f>단위장비31!H69</f>
        <v>0</v>
      </c>
      <c r="F37" s="155">
        <f>단위장비31!$H$70+단위장비31!$H$71+단위장비31!$H$72+단위장비31!$H$76</f>
        <v>0</v>
      </c>
      <c r="G37" s="155">
        <f>단위장비31!$H$73+단위장비31!$H$74</f>
        <v>0</v>
      </c>
      <c r="H37" s="155">
        <f>단위장비31!H75</f>
        <v>0</v>
      </c>
      <c r="I37" s="156">
        <f>IF($B37&gt;0,'원가항목별(집계)'!I$38*$P37/$P$57,0)</f>
        <v>0</v>
      </c>
      <c r="J37" s="157">
        <f t="shared" si="5"/>
        <v>0</v>
      </c>
      <c r="K37" s="158">
        <f>IF(B37&gt;0,'원가항목별(집계)'!I$34*P37/P$57,0)</f>
        <v>0</v>
      </c>
      <c r="L37" s="158">
        <f>IF($B37&gt;0,'원가항목별(집계)'!I$39*$P37/$P$57,0)</f>
        <v>0</v>
      </c>
      <c r="M37" s="159">
        <f>단위장비31!$H$79+단위장비31!$H$80</f>
        <v>0</v>
      </c>
      <c r="N37" s="160">
        <f t="shared" si="6"/>
        <v>0</v>
      </c>
      <c r="O37" s="161"/>
      <c r="P37" s="152">
        <f t="shared" si="3"/>
        <v>0</v>
      </c>
    </row>
    <row r="38" spans="1:16" s="152" customFormat="1" ht="24.75" hidden="1" customHeight="1" x14ac:dyDescent="0.15">
      <c r="A38" s="272" t="str">
        <f t="shared" si="4"/>
        <v/>
      </c>
      <c r="B38" s="153">
        <f>단위장비32!C$1</f>
        <v>0</v>
      </c>
      <c r="C38" s="273" t="s">
        <v>108</v>
      </c>
      <c r="D38" s="154">
        <f>단위장비32!H68</f>
        <v>0</v>
      </c>
      <c r="E38" s="155">
        <f>단위장비32!H69</f>
        <v>0</v>
      </c>
      <c r="F38" s="155">
        <f>단위장비32!$H$70+단위장비32!$H$71+단위장비32!$H$72+단위장비32!$H$76</f>
        <v>0</v>
      </c>
      <c r="G38" s="155">
        <f>단위장비32!$H$73+단위장비32!$H$74</f>
        <v>0</v>
      </c>
      <c r="H38" s="155">
        <f>단위장비32!H75</f>
        <v>0</v>
      </c>
      <c r="I38" s="156">
        <f>IF($B38&gt;0,'원가항목별(집계)'!I$38*$P38/$P$57,0)</f>
        <v>0</v>
      </c>
      <c r="J38" s="157">
        <f t="shared" si="5"/>
        <v>0</v>
      </c>
      <c r="K38" s="158">
        <f>IF(B38&gt;0,'원가항목별(집계)'!I$34*P38/P$57,0)</f>
        <v>0</v>
      </c>
      <c r="L38" s="158">
        <f>IF($B38&gt;0,'원가항목별(집계)'!I$39*$P38/$P$57,0)</f>
        <v>0</v>
      </c>
      <c r="M38" s="159">
        <f>단위장비32!$H$79+단위장비32!$H$80</f>
        <v>0</v>
      </c>
      <c r="N38" s="160">
        <f t="shared" si="6"/>
        <v>0</v>
      </c>
      <c r="O38" s="161"/>
      <c r="P38" s="152">
        <f t="shared" si="3"/>
        <v>0</v>
      </c>
    </row>
    <row r="39" spans="1:16" s="152" customFormat="1" ht="24.75" hidden="1" customHeight="1" x14ac:dyDescent="0.15">
      <c r="A39" s="272" t="str">
        <f t="shared" si="4"/>
        <v/>
      </c>
      <c r="B39" s="153">
        <f>단위장비33!C$1</f>
        <v>0</v>
      </c>
      <c r="C39" s="273" t="s">
        <v>108</v>
      </c>
      <c r="D39" s="154">
        <f>단위장비33!H68</f>
        <v>0</v>
      </c>
      <c r="E39" s="155">
        <f>단위장비33!H69</f>
        <v>0</v>
      </c>
      <c r="F39" s="155">
        <f>단위장비33!$H$70+단위장비33!$H$71+단위장비33!$H$72+단위장비33!$H$76</f>
        <v>0</v>
      </c>
      <c r="G39" s="155">
        <f>단위장비33!$H$73+단위장비33!$H$74</f>
        <v>0</v>
      </c>
      <c r="H39" s="155">
        <f>단위장비33!H75</f>
        <v>0</v>
      </c>
      <c r="I39" s="156">
        <f>IF($B39&gt;0,'원가항목별(집계)'!I$38*$P39/$P$57,0)</f>
        <v>0</v>
      </c>
      <c r="J39" s="157">
        <f t="shared" si="5"/>
        <v>0</v>
      </c>
      <c r="K39" s="158">
        <f>IF(B39&gt;0,'원가항목별(집계)'!I$34*P39/P$57,0)</f>
        <v>0</v>
      </c>
      <c r="L39" s="158">
        <f>IF($B39&gt;0,'원가항목별(집계)'!I$39*$P39/$P$57,0)</f>
        <v>0</v>
      </c>
      <c r="M39" s="159">
        <f>단위장비33!$H$79+단위장비33!$H$80</f>
        <v>0</v>
      </c>
      <c r="N39" s="160">
        <f t="shared" si="6"/>
        <v>0</v>
      </c>
      <c r="O39" s="161"/>
      <c r="P39" s="152">
        <f t="shared" si="3"/>
        <v>0</v>
      </c>
    </row>
    <row r="40" spans="1:16" s="152" customFormat="1" ht="24.75" hidden="1" customHeight="1" x14ac:dyDescent="0.15">
      <c r="A40" s="272">
        <v>34</v>
      </c>
      <c r="B40" s="153">
        <f>단위장비34!C$1</f>
        <v>0</v>
      </c>
      <c r="C40" s="273" t="s">
        <v>108</v>
      </c>
      <c r="D40" s="154">
        <f>단위장비34!H68</f>
        <v>0</v>
      </c>
      <c r="E40" s="155">
        <f>단위장비34!H69</f>
        <v>0</v>
      </c>
      <c r="F40" s="155">
        <f>단위장비34!$H$70+단위장비34!$H$71+단위장비34!$H$72+단위장비34!$H$76</f>
        <v>0</v>
      </c>
      <c r="G40" s="155">
        <f>단위장비34!$H$73+단위장비34!$H$74</f>
        <v>0</v>
      </c>
      <c r="H40" s="155">
        <f>단위장비34!H75</f>
        <v>0</v>
      </c>
      <c r="I40" s="156">
        <f>IF($B40&gt;0,'원가항목별(집계)'!I$38*$P40/$P$57,0)</f>
        <v>0</v>
      </c>
      <c r="J40" s="157">
        <f t="shared" si="5"/>
        <v>0</v>
      </c>
      <c r="K40" s="158">
        <f>IF(B40&gt;0,'원가항목별(집계)'!I$34*P40/P$57,0)</f>
        <v>0</v>
      </c>
      <c r="L40" s="158">
        <f>IF($B40&gt;0,'원가항목별(집계)'!I$39*$P40/$P$57,0)</f>
        <v>0</v>
      </c>
      <c r="M40" s="159">
        <f>단위장비34!$H$79+단위장비34!$H$80</f>
        <v>0</v>
      </c>
      <c r="N40" s="160">
        <f t="shared" si="6"/>
        <v>0</v>
      </c>
      <c r="O40" s="161"/>
      <c r="P40" s="152">
        <f t="shared" si="3"/>
        <v>0</v>
      </c>
    </row>
    <row r="41" spans="1:16" s="152" customFormat="1" ht="24.75" hidden="1" customHeight="1" x14ac:dyDescent="0.15">
      <c r="A41" s="272">
        <v>35</v>
      </c>
      <c r="B41" s="153">
        <f>단위장비35!C$1</f>
        <v>0</v>
      </c>
      <c r="C41" s="273" t="s">
        <v>108</v>
      </c>
      <c r="D41" s="154">
        <f>단위장비35!H68</f>
        <v>0</v>
      </c>
      <c r="E41" s="155">
        <f>단위장비35!H69</f>
        <v>0</v>
      </c>
      <c r="F41" s="155">
        <f>단위장비35!$H$70+단위장비35!$H$71+단위장비35!$H$72+단위장비35!$H$76</f>
        <v>0</v>
      </c>
      <c r="G41" s="155">
        <f>단위장비35!$H$73+단위장비35!$H$74</f>
        <v>0</v>
      </c>
      <c r="H41" s="155">
        <f>단위장비35!H75</f>
        <v>0</v>
      </c>
      <c r="I41" s="156">
        <f>IF($B41&gt;0,'원가항목별(집계)'!I$38*$P41/$P$57,0)</f>
        <v>0</v>
      </c>
      <c r="J41" s="157">
        <f t="shared" si="5"/>
        <v>0</v>
      </c>
      <c r="K41" s="158">
        <f>IF(B41&gt;0,'원가항목별(집계)'!I$34*P41/P$57,0)</f>
        <v>0</v>
      </c>
      <c r="L41" s="158">
        <f>IF($B41&gt;0,'원가항목별(집계)'!I$39*$P41/$P$57,0)</f>
        <v>0</v>
      </c>
      <c r="M41" s="159">
        <f>단위장비35!$H$79+단위장비35!$H$80</f>
        <v>0</v>
      </c>
      <c r="N41" s="160">
        <f t="shared" si="6"/>
        <v>0</v>
      </c>
      <c r="O41" s="161"/>
      <c r="P41" s="152">
        <f t="shared" si="3"/>
        <v>0</v>
      </c>
    </row>
    <row r="42" spans="1:16" s="152" customFormat="1" ht="24.75" hidden="1" customHeight="1" x14ac:dyDescent="0.15">
      <c r="A42" s="272">
        <v>36</v>
      </c>
      <c r="B42" s="153">
        <f>단위장비36!C$1</f>
        <v>0</v>
      </c>
      <c r="C42" s="273" t="s">
        <v>108</v>
      </c>
      <c r="D42" s="154">
        <f>단위장비36!H68</f>
        <v>0</v>
      </c>
      <c r="E42" s="155">
        <f>단위장비36!H69</f>
        <v>0</v>
      </c>
      <c r="F42" s="155">
        <f>단위장비36!$H$70+단위장비36!$H$71+단위장비36!$H$72+단위장비36!$H$76</f>
        <v>0</v>
      </c>
      <c r="G42" s="155">
        <f>단위장비36!$H$73+단위장비36!$H$74</f>
        <v>0</v>
      </c>
      <c r="H42" s="155">
        <f>단위장비36!H75</f>
        <v>0</v>
      </c>
      <c r="I42" s="156">
        <f>IF($B42&gt;0,'원가항목별(집계)'!I$38*$P42/$P$57,0)</f>
        <v>0</v>
      </c>
      <c r="J42" s="157">
        <f t="shared" si="5"/>
        <v>0</v>
      </c>
      <c r="K42" s="158">
        <f>IF(B42&gt;0,'원가항목별(집계)'!I$34*P42/P$57,0)</f>
        <v>0</v>
      </c>
      <c r="L42" s="158">
        <f>IF($B42&gt;0,'원가항목별(집계)'!I$39*$P42/$P$57,0)</f>
        <v>0</v>
      </c>
      <c r="M42" s="159">
        <f>단위장비36!$H$79+단위장비36!$H$80</f>
        <v>0</v>
      </c>
      <c r="N42" s="160">
        <f t="shared" si="6"/>
        <v>0</v>
      </c>
      <c r="O42" s="161"/>
      <c r="P42" s="152">
        <f t="shared" si="3"/>
        <v>0</v>
      </c>
    </row>
    <row r="43" spans="1:16" s="152" customFormat="1" ht="24.75" hidden="1" customHeight="1" x14ac:dyDescent="0.15">
      <c r="A43" s="272" t="str">
        <f t="shared" si="4"/>
        <v/>
      </c>
      <c r="B43" s="153">
        <f>단위장비37!C$1</f>
        <v>0</v>
      </c>
      <c r="C43" s="273" t="s">
        <v>108</v>
      </c>
      <c r="D43" s="154">
        <f>단위장비37!H68</f>
        <v>0</v>
      </c>
      <c r="E43" s="155">
        <f>단위장비37!H69</f>
        <v>0</v>
      </c>
      <c r="F43" s="155">
        <f>단위장비37!$H$70+단위장비37!$H$71+단위장비37!$H$72+단위장비37!$H$76</f>
        <v>0</v>
      </c>
      <c r="G43" s="155">
        <f>단위장비37!$H$73+단위장비37!$H$74</f>
        <v>0</v>
      </c>
      <c r="H43" s="155">
        <f>단위장비37!H75</f>
        <v>0</v>
      </c>
      <c r="I43" s="156">
        <f>IF($B43&gt;0,'원가항목별(집계)'!I$38*$P43/$P$57,0)</f>
        <v>0</v>
      </c>
      <c r="J43" s="157">
        <f t="shared" si="5"/>
        <v>0</v>
      </c>
      <c r="K43" s="158">
        <f>IF(B43&gt;0,'원가항목별(집계)'!I$34*P43/P$57,0)</f>
        <v>0</v>
      </c>
      <c r="L43" s="158">
        <f>IF($B43&gt;0,'원가항목별(집계)'!I$39*$P43/$P$57,0)</f>
        <v>0</v>
      </c>
      <c r="M43" s="159">
        <f>단위장비37!$H$79+단위장비37!$H$80</f>
        <v>0</v>
      </c>
      <c r="N43" s="160">
        <f t="shared" si="6"/>
        <v>0</v>
      </c>
      <c r="O43" s="161"/>
      <c r="P43" s="152">
        <f t="shared" si="3"/>
        <v>0</v>
      </c>
    </row>
    <row r="44" spans="1:16" s="152" customFormat="1" ht="24.75" hidden="1" customHeight="1" x14ac:dyDescent="0.15">
      <c r="A44" s="272" t="str">
        <f t="shared" si="4"/>
        <v/>
      </c>
      <c r="B44" s="153">
        <f>단위장비38!C$1</f>
        <v>0</v>
      </c>
      <c r="C44" s="273" t="s">
        <v>108</v>
      </c>
      <c r="D44" s="154">
        <f>단위장비38!H68</f>
        <v>0</v>
      </c>
      <c r="E44" s="155">
        <f>단위장비38!H69</f>
        <v>0</v>
      </c>
      <c r="F44" s="155">
        <f>단위장비38!$H$70+단위장비38!$H$71+단위장비38!$H$72+단위장비38!$H$76</f>
        <v>0</v>
      </c>
      <c r="G44" s="155">
        <f>단위장비38!$H$73+단위장비38!$H$74</f>
        <v>0</v>
      </c>
      <c r="H44" s="155">
        <f>단위장비38!H75</f>
        <v>0</v>
      </c>
      <c r="I44" s="156">
        <f>IF($B44&gt;0,'원가항목별(집계)'!I$38*$P44/$P$57,0)</f>
        <v>0</v>
      </c>
      <c r="J44" s="157">
        <f t="shared" si="5"/>
        <v>0</v>
      </c>
      <c r="K44" s="158">
        <f>IF(B44&gt;0,'원가항목별(집계)'!I$34*P44/P$57,0)</f>
        <v>0</v>
      </c>
      <c r="L44" s="158">
        <f>IF($B44&gt;0,'원가항목별(집계)'!I$39*$P44/$P$57,0)</f>
        <v>0</v>
      </c>
      <c r="M44" s="159">
        <f>단위장비38!$H$79+단위장비38!$H$80</f>
        <v>0</v>
      </c>
      <c r="N44" s="160">
        <f t="shared" si="6"/>
        <v>0</v>
      </c>
      <c r="O44" s="161"/>
      <c r="P44" s="152">
        <f t="shared" si="3"/>
        <v>0</v>
      </c>
    </row>
    <row r="45" spans="1:16" s="152" customFormat="1" ht="24.75" hidden="1" customHeight="1" x14ac:dyDescent="0.15">
      <c r="A45" s="272" t="str">
        <f t="shared" si="4"/>
        <v/>
      </c>
      <c r="B45" s="153">
        <f>단위장비39!C$1</f>
        <v>0</v>
      </c>
      <c r="C45" s="273" t="s">
        <v>108</v>
      </c>
      <c r="D45" s="154">
        <f>단위장비39!H68</f>
        <v>0</v>
      </c>
      <c r="E45" s="155">
        <f>단위장비39!H69</f>
        <v>0</v>
      </c>
      <c r="F45" s="155">
        <f>단위장비39!$H$70+단위장비39!$H$71+단위장비39!$H$72+단위장비39!$H$76</f>
        <v>0</v>
      </c>
      <c r="G45" s="155">
        <f>단위장비39!$H$73+단위장비39!$H$74</f>
        <v>0</v>
      </c>
      <c r="H45" s="155">
        <f>단위장비39!H75</f>
        <v>0</v>
      </c>
      <c r="I45" s="156">
        <f>IF($B45&gt;0,'원가항목별(집계)'!I$38*$P45/$P$57,0)</f>
        <v>0</v>
      </c>
      <c r="J45" s="157">
        <f t="shared" si="5"/>
        <v>0</v>
      </c>
      <c r="K45" s="158">
        <f>IF(B45&gt;0,'원가항목별(집계)'!I$34*P45/P$57,0)</f>
        <v>0</v>
      </c>
      <c r="L45" s="158">
        <f>IF($B45&gt;0,'원가항목별(집계)'!I$39*$P45/$P$57,0)</f>
        <v>0</v>
      </c>
      <c r="M45" s="159">
        <f>단위장비39!$H$79+단위장비39!$H$80</f>
        <v>0</v>
      </c>
      <c r="N45" s="160">
        <f t="shared" si="6"/>
        <v>0</v>
      </c>
      <c r="O45" s="161"/>
      <c r="P45" s="152">
        <f t="shared" si="3"/>
        <v>0</v>
      </c>
    </row>
    <row r="46" spans="1:16" s="152" customFormat="1" ht="24.75" hidden="1" customHeight="1" x14ac:dyDescent="0.15">
      <c r="A46" s="272" t="str">
        <f t="shared" si="4"/>
        <v/>
      </c>
      <c r="B46" s="153">
        <f>단위장비40!C$1</f>
        <v>0</v>
      </c>
      <c r="C46" s="273" t="s">
        <v>108</v>
      </c>
      <c r="D46" s="154">
        <f>단위장비40!H68</f>
        <v>0</v>
      </c>
      <c r="E46" s="155">
        <f>단위장비40!H69</f>
        <v>0</v>
      </c>
      <c r="F46" s="155">
        <f>단위장비40!$H$70+단위장비40!$H$71+단위장비40!$H$72+단위장비40!$H$76</f>
        <v>0</v>
      </c>
      <c r="G46" s="155">
        <f>단위장비40!$H$73+단위장비40!$H$74</f>
        <v>0</v>
      </c>
      <c r="H46" s="155">
        <f>단위장비40!H75</f>
        <v>0</v>
      </c>
      <c r="I46" s="156">
        <f>IF($B46&gt;0,'원가항목별(집계)'!I$38*$P46/$P$57,0)</f>
        <v>0</v>
      </c>
      <c r="J46" s="157">
        <f t="shared" si="5"/>
        <v>0</v>
      </c>
      <c r="K46" s="158">
        <f>IF(B46&gt;0,'원가항목별(집계)'!I$34*P46/P$57,0)</f>
        <v>0</v>
      </c>
      <c r="L46" s="158">
        <f>IF($B46&gt;0,'원가항목별(집계)'!I$39*$P46/$P$57,0)</f>
        <v>0</v>
      </c>
      <c r="M46" s="159">
        <f>단위장비40!$H$79+단위장비40!$H$80</f>
        <v>0</v>
      </c>
      <c r="N46" s="160">
        <f t="shared" si="6"/>
        <v>0</v>
      </c>
      <c r="O46" s="161"/>
      <c r="P46" s="152">
        <f t="shared" si="3"/>
        <v>0</v>
      </c>
    </row>
    <row r="47" spans="1:16" s="152" customFormat="1" ht="24.75" hidden="1" customHeight="1" x14ac:dyDescent="0.15">
      <c r="A47" s="272" t="str">
        <f t="shared" si="4"/>
        <v/>
      </c>
      <c r="B47" s="153">
        <f>단위장비41!C$1</f>
        <v>0</v>
      </c>
      <c r="C47" s="273" t="s">
        <v>108</v>
      </c>
      <c r="D47" s="154">
        <f>단위장비41!H68</f>
        <v>0</v>
      </c>
      <c r="E47" s="155">
        <f>단위장비41!H69</f>
        <v>0</v>
      </c>
      <c r="F47" s="155">
        <f>단위장비41!$H$70+단위장비41!$H$71+단위장비41!$H$72+단위장비41!$H$76</f>
        <v>0</v>
      </c>
      <c r="G47" s="155">
        <f>단위장비41!$H$73+단위장비41!$H$74</f>
        <v>0</v>
      </c>
      <c r="H47" s="155">
        <f>단위장비41!H75</f>
        <v>0</v>
      </c>
      <c r="I47" s="156">
        <f>IF($B47&gt;0,'원가항목별(집계)'!I$38*$P47/$P$57,0)</f>
        <v>0</v>
      </c>
      <c r="J47" s="157">
        <f t="shared" si="5"/>
        <v>0</v>
      </c>
      <c r="K47" s="158">
        <f>IF(B47&gt;0,'원가항목별(집계)'!I$34*P47/P$57,0)</f>
        <v>0</v>
      </c>
      <c r="L47" s="158">
        <f>IF($B47&gt;0,'원가항목별(집계)'!I$39*$P47/$P$57,0)</f>
        <v>0</v>
      </c>
      <c r="M47" s="159">
        <f>단위장비41!$H$79+단위장비41!$H$80</f>
        <v>0</v>
      </c>
      <c r="N47" s="160">
        <f t="shared" si="6"/>
        <v>0</v>
      </c>
      <c r="O47" s="161"/>
      <c r="P47" s="152">
        <f t="shared" si="3"/>
        <v>0</v>
      </c>
    </row>
    <row r="48" spans="1:16" s="152" customFormat="1" ht="24.75" hidden="1" customHeight="1" x14ac:dyDescent="0.15">
      <c r="A48" s="272" t="str">
        <f t="shared" si="4"/>
        <v/>
      </c>
      <c r="B48" s="153">
        <f>단위장비42!C$1</f>
        <v>0</v>
      </c>
      <c r="C48" s="273" t="s">
        <v>108</v>
      </c>
      <c r="D48" s="154">
        <f>단위장비42!H68</f>
        <v>0</v>
      </c>
      <c r="E48" s="155">
        <f>단위장비42!H69</f>
        <v>0</v>
      </c>
      <c r="F48" s="155">
        <f>단위장비42!$H$70+단위장비42!$H$71+단위장비42!$H$72+단위장비42!$H$76</f>
        <v>0</v>
      </c>
      <c r="G48" s="155">
        <f>단위장비42!$H$73+단위장비42!$H$74</f>
        <v>0</v>
      </c>
      <c r="H48" s="155">
        <f>단위장비42!H75</f>
        <v>0</v>
      </c>
      <c r="I48" s="156">
        <f>IF($B48&gt;0,'원가항목별(집계)'!I$38*$P48/$P$57,0)</f>
        <v>0</v>
      </c>
      <c r="J48" s="157">
        <f t="shared" si="5"/>
        <v>0</v>
      </c>
      <c r="K48" s="158">
        <f>IF(B48&gt;0,'원가항목별(집계)'!I$34*P48/P$57,0)</f>
        <v>0</v>
      </c>
      <c r="L48" s="158">
        <f>IF($B48&gt;0,'원가항목별(집계)'!I$39*$P48/$P$57,0)</f>
        <v>0</v>
      </c>
      <c r="M48" s="159">
        <f>단위장비42!$H$79+단위장비42!$H$80</f>
        <v>0</v>
      </c>
      <c r="N48" s="160">
        <f t="shared" si="6"/>
        <v>0</v>
      </c>
      <c r="O48" s="161"/>
      <c r="P48" s="152">
        <f t="shared" si="3"/>
        <v>0</v>
      </c>
    </row>
    <row r="49" spans="1:16" s="152" customFormat="1" ht="24.75" hidden="1" customHeight="1" x14ac:dyDescent="0.15">
      <c r="A49" s="272" t="str">
        <f t="shared" si="4"/>
        <v/>
      </c>
      <c r="B49" s="153">
        <f>단위장비43!C$1</f>
        <v>0</v>
      </c>
      <c r="C49" s="273" t="s">
        <v>108</v>
      </c>
      <c r="D49" s="154">
        <f>단위장비43!H68</f>
        <v>0</v>
      </c>
      <c r="E49" s="155">
        <f>단위장비43!H69</f>
        <v>0</v>
      </c>
      <c r="F49" s="155">
        <f>단위장비43!$H$70+단위장비43!$H$71+단위장비43!$H$72+단위장비43!$H$76</f>
        <v>0</v>
      </c>
      <c r="G49" s="155">
        <f>단위장비43!$H$73+단위장비43!$H$74</f>
        <v>0</v>
      </c>
      <c r="H49" s="155">
        <f>단위장비43!H75</f>
        <v>0</v>
      </c>
      <c r="I49" s="156">
        <f>IF($B49&gt;0,'원가항목별(집계)'!I$38*$P49/$P$57,0)</f>
        <v>0</v>
      </c>
      <c r="J49" s="157">
        <f t="shared" si="5"/>
        <v>0</v>
      </c>
      <c r="K49" s="158">
        <f>IF(B49&gt;0,'원가항목별(집계)'!I$34*P49/P$57,0)</f>
        <v>0</v>
      </c>
      <c r="L49" s="158">
        <f>IF($B49&gt;0,'원가항목별(집계)'!I$39*$P49/$P$57,0)</f>
        <v>0</v>
      </c>
      <c r="M49" s="159">
        <f>단위장비43!$H$79+단위장비43!$H$80</f>
        <v>0</v>
      </c>
      <c r="N49" s="160">
        <f t="shared" si="6"/>
        <v>0</v>
      </c>
      <c r="O49" s="161"/>
      <c r="P49" s="152">
        <f t="shared" si="3"/>
        <v>0</v>
      </c>
    </row>
    <row r="50" spans="1:16" s="152" customFormat="1" ht="24.75" hidden="1" customHeight="1" x14ac:dyDescent="0.15">
      <c r="A50" s="272" t="str">
        <f t="shared" si="4"/>
        <v/>
      </c>
      <c r="B50" s="153">
        <f>단위장비44!C$1</f>
        <v>0</v>
      </c>
      <c r="C50" s="273" t="s">
        <v>108</v>
      </c>
      <c r="D50" s="154">
        <f>단위장비44!H68</f>
        <v>0</v>
      </c>
      <c r="E50" s="155">
        <f>단위장비44!H69</f>
        <v>0</v>
      </c>
      <c r="F50" s="155">
        <f>단위장비44!$H$70+단위장비44!$H$71+단위장비44!$H$72+단위장비44!$H$76</f>
        <v>0</v>
      </c>
      <c r="G50" s="155">
        <f>단위장비44!$H$73+단위장비44!$H$74</f>
        <v>0</v>
      </c>
      <c r="H50" s="155">
        <f>단위장비44!H75</f>
        <v>0</v>
      </c>
      <c r="I50" s="156">
        <f>IF($B50&gt;0,'원가항목별(집계)'!I$38*$P50/$P$57,0)</f>
        <v>0</v>
      </c>
      <c r="J50" s="157">
        <f t="shared" si="5"/>
        <v>0</v>
      </c>
      <c r="K50" s="158">
        <f>IF(B50&gt;0,'원가항목별(집계)'!I$34*P50/P$57,0)</f>
        <v>0</v>
      </c>
      <c r="L50" s="158">
        <f>IF($B50&gt;0,'원가항목별(집계)'!I$39*$P50/$P$57,0)</f>
        <v>0</v>
      </c>
      <c r="M50" s="159">
        <f>단위장비44!$H$79+단위장비44!$H$80</f>
        <v>0</v>
      </c>
      <c r="N50" s="160">
        <f t="shared" si="6"/>
        <v>0</v>
      </c>
      <c r="O50" s="161"/>
      <c r="P50" s="152">
        <f t="shared" si="3"/>
        <v>0</v>
      </c>
    </row>
    <row r="51" spans="1:16" s="152" customFormat="1" ht="24.75" hidden="1" customHeight="1" x14ac:dyDescent="0.15">
      <c r="A51" s="272" t="str">
        <f t="shared" si="4"/>
        <v/>
      </c>
      <c r="B51" s="153">
        <f>단위장비45!C$1</f>
        <v>0</v>
      </c>
      <c r="C51" s="273" t="s">
        <v>108</v>
      </c>
      <c r="D51" s="154">
        <f>단위장비45!H68</f>
        <v>0</v>
      </c>
      <c r="E51" s="155">
        <f>단위장비45!H69</f>
        <v>0</v>
      </c>
      <c r="F51" s="155">
        <f>단위장비45!$H$70+단위장비45!$H$71+단위장비45!$H$72+단위장비45!$H$76</f>
        <v>0</v>
      </c>
      <c r="G51" s="155">
        <f>단위장비45!$H$73+단위장비45!$H$74</f>
        <v>0</v>
      </c>
      <c r="H51" s="155">
        <f>단위장비45!H75</f>
        <v>0</v>
      </c>
      <c r="I51" s="156">
        <f>IF($B51&gt;0,'원가항목별(집계)'!I$38*$P51/$P$57,0)</f>
        <v>0</v>
      </c>
      <c r="J51" s="157">
        <f t="shared" si="5"/>
        <v>0</v>
      </c>
      <c r="K51" s="158">
        <f>IF(B51&gt;0,'원가항목별(집계)'!I$34*P51/P$57,0)</f>
        <v>0</v>
      </c>
      <c r="L51" s="158">
        <f>IF($B51&gt;0,'원가항목별(집계)'!I$39*$P51/$P$57,0)</f>
        <v>0</v>
      </c>
      <c r="M51" s="159">
        <f>단위장비45!$H$79+단위장비45!$H$80</f>
        <v>0</v>
      </c>
      <c r="N51" s="160">
        <f t="shared" si="6"/>
        <v>0</v>
      </c>
      <c r="O51" s="161"/>
      <c r="P51" s="152">
        <f t="shared" si="3"/>
        <v>0</v>
      </c>
    </row>
    <row r="52" spans="1:16" s="152" customFormat="1" ht="24.75" hidden="1" customHeight="1" x14ac:dyDescent="0.15">
      <c r="A52" s="272" t="str">
        <f t="shared" si="4"/>
        <v/>
      </c>
      <c r="B52" s="153">
        <f>단위장비46!C$1</f>
        <v>0</v>
      </c>
      <c r="C52" s="273" t="s">
        <v>108</v>
      </c>
      <c r="D52" s="154">
        <f>단위장비46!H68</f>
        <v>0</v>
      </c>
      <c r="E52" s="155">
        <f>단위장비46!H69</f>
        <v>0</v>
      </c>
      <c r="F52" s="155">
        <f>단위장비46!$H$70+단위장비46!$H$71+단위장비46!$H$72+단위장비46!$H$76</f>
        <v>0</v>
      </c>
      <c r="G52" s="155">
        <f>단위장비46!$H$73+단위장비46!$H$74</f>
        <v>0</v>
      </c>
      <c r="H52" s="155">
        <f>단위장비46!H75</f>
        <v>0</v>
      </c>
      <c r="I52" s="156">
        <f>IF($B52&gt;0,'원가항목별(집계)'!I$38*$P52/$P$57,0)</f>
        <v>0</v>
      </c>
      <c r="J52" s="157">
        <f t="shared" si="5"/>
        <v>0</v>
      </c>
      <c r="K52" s="158">
        <f>IF(B52&gt;0,'원가항목별(집계)'!I$34*P52/P$57,0)</f>
        <v>0</v>
      </c>
      <c r="L52" s="158">
        <f>IF($B52&gt;0,'원가항목별(집계)'!I$39*$P52/$P$57,0)</f>
        <v>0</v>
      </c>
      <c r="M52" s="159">
        <f>단위장비46!$H$79+단위장비46!$H$80</f>
        <v>0</v>
      </c>
      <c r="N52" s="160">
        <f t="shared" si="6"/>
        <v>0</v>
      </c>
      <c r="O52" s="161"/>
      <c r="P52" s="152">
        <f t="shared" si="3"/>
        <v>0</v>
      </c>
    </row>
    <row r="53" spans="1:16" s="152" customFormat="1" ht="24.75" hidden="1" customHeight="1" x14ac:dyDescent="0.15">
      <c r="A53" s="272" t="str">
        <f t="shared" si="4"/>
        <v/>
      </c>
      <c r="B53" s="153">
        <f>단위장비47!C$1</f>
        <v>0</v>
      </c>
      <c r="C53" s="273" t="s">
        <v>108</v>
      </c>
      <c r="D53" s="154">
        <f>단위장비47!H68</f>
        <v>0</v>
      </c>
      <c r="E53" s="155">
        <f>단위장비47!H69</f>
        <v>0</v>
      </c>
      <c r="F53" s="155">
        <f>단위장비47!$H$70+단위장비47!$H$71+단위장비47!$H$72+단위장비47!$H$76</f>
        <v>0</v>
      </c>
      <c r="G53" s="155">
        <f>단위장비47!$H$73+단위장비47!$H$74</f>
        <v>0</v>
      </c>
      <c r="H53" s="155">
        <f>단위장비47!H75</f>
        <v>0</v>
      </c>
      <c r="I53" s="156">
        <f>IF($B53&gt;0,'원가항목별(집계)'!I$38*$P53/$P$57,0)</f>
        <v>0</v>
      </c>
      <c r="J53" s="157">
        <f t="shared" si="5"/>
        <v>0</v>
      </c>
      <c r="K53" s="158">
        <f>IF(B53&gt;0,'원가항목별(집계)'!I$34*P53/P$57,0)</f>
        <v>0</v>
      </c>
      <c r="L53" s="158">
        <f>IF($B53&gt;0,'원가항목별(집계)'!I$39*$P53/$P$57,0)</f>
        <v>0</v>
      </c>
      <c r="M53" s="159">
        <f>단위장비47!$H$79+단위장비47!$H$80</f>
        <v>0</v>
      </c>
      <c r="N53" s="160">
        <f t="shared" si="6"/>
        <v>0</v>
      </c>
      <c r="O53" s="161"/>
      <c r="P53" s="152">
        <f t="shared" si="3"/>
        <v>0</v>
      </c>
    </row>
    <row r="54" spans="1:16" s="152" customFormat="1" ht="24.75" hidden="1" customHeight="1" x14ac:dyDescent="0.15">
      <c r="A54" s="272" t="str">
        <f t="shared" si="4"/>
        <v/>
      </c>
      <c r="B54" s="153">
        <f>단위장비48!C$1</f>
        <v>0</v>
      </c>
      <c r="C54" s="273" t="s">
        <v>108</v>
      </c>
      <c r="D54" s="154">
        <f>단위장비48!H68</f>
        <v>0</v>
      </c>
      <c r="E54" s="155">
        <f>단위장비48!H69</f>
        <v>0</v>
      </c>
      <c r="F54" s="155">
        <f>단위장비48!$H$70+단위장비48!$H$71+단위장비48!$H$72+단위장비48!$H$76</f>
        <v>0</v>
      </c>
      <c r="G54" s="155">
        <f>단위장비48!$H$73+단위장비48!$H$74</f>
        <v>0</v>
      </c>
      <c r="H54" s="155">
        <f>단위장비48!H75</f>
        <v>0</v>
      </c>
      <c r="I54" s="156">
        <f>IF($B54&gt;0,'원가항목별(집계)'!I$38*$P54/$P$57,0)</f>
        <v>0</v>
      </c>
      <c r="J54" s="157">
        <f t="shared" si="5"/>
        <v>0</v>
      </c>
      <c r="K54" s="158">
        <f>IF(B54&gt;0,'원가항목별(집계)'!I$34*P54/P$57,0)</f>
        <v>0</v>
      </c>
      <c r="L54" s="158">
        <f>IF($B54&gt;0,'원가항목별(집계)'!I$39*$P54/$P$57,0)</f>
        <v>0</v>
      </c>
      <c r="M54" s="159">
        <f>단위장비48!$H$79+단위장비48!$H$80</f>
        <v>0</v>
      </c>
      <c r="N54" s="160">
        <f t="shared" si="6"/>
        <v>0</v>
      </c>
      <c r="O54" s="161"/>
      <c r="P54" s="152">
        <f t="shared" si="3"/>
        <v>0</v>
      </c>
    </row>
    <row r="55" spans="1:16" s="152" customFormat="1" ht="24.75" hidden="1" customHeight="1" x14ac:dyDescent="0.15">
      <c r="A55" s="272" t="str">
        <f t="shared" si="4"/>
        <v/>
      </c>
      <c r="B55" s="153">
        <f>단위장비49!C$1</f>
        <v>0</v>
      </c>
      <c r="C55" s="273" t="s">
        <v>108</v>
      </c>
      <c r="D55" s="154">
        <f>단위장비49!H68</f>
        <v>0</v>
      </c>
      <c r="E55" s="155">
        <f>단위장비49!H69</f>
        <v>0</v>
      </c>
      <c r="F55" s="155">
        <f>단위장비49!$H$70+단위장비49!$H$71+단위장비49!$H$72+단위장비49!$H$76</f>
        <v>0</v>
      </c>
      <c r="G55" s="155">
        <f>단위장비49!$H$73+단위장비49!$H$74</f>
        <v>0</v>
      </c>
      <c r="H55" s="155">
        <f>단위장비49!H75</f>
        <v>0</v>
      </c>
      <c r="I55" s="156">
        <f>IF($B55&gt;0,'원가항목별(집계)'!I$38*$P55/$P$57,0)</f>
        <v>0</v>
      </c>
      <c r="J55" s="157">
        <f t="shared" si="5"/>
        <v>0</v>
      </c>
      <c r="K55" s="158">
        <f>IF(B55&gt;0,'원가항목별(집계)'!I$34*P55/P$57,0)</f>
        <v>0</v>
      </c>
      <c r="L55" s="158">
        <f>IF($B55&gt;0,'원가항목별(집계)'!I$39*$P55/$P$57,0)</f>
        <v>0</v>
      </c>
      <c r="M55" s="159">
        <f>단위장비49!$H$79+단위장비49!$H$80</f>
        <v>0</v>
      </c>
      <c r="N55" s="160">
        <f t="shared" si="6"/>
        <v>0</v>
      </c>
      <c r="O55" s="161"/>
      <c r="P55" s="152">
        <f t="shared" si="3"/>
        <v>0</v>
      </c>
    </row>
    <row r="56" spans="1:16" s="152" customFormat="1" ht="24.75" hidden="1" customHeight="1" x14ac:dyDescent="0.15">
      <c r="A56" s="272"/>
      <c r="B56" s="153">
        <f>단위장비50!C$1</f>
        <v>0</v>
      </c>
      <c r="C56" s="273" t="s">
        <v>108</v>
      </c>
      <c r="D56" s="154">
        <f>단위장비50!H68</f>
        <v>0</v>
      </c>
      <c r="E56" s="155">
        <f>단위장비50!H69</f>
        <v>0</v>
      </c>
      <c r="F56" s="155">
        <f>단위장비50!$H$70+단위장비50!$H$71+단위장비50!$H$72+단위장비50!$H$76</f>
        <v>0</v>
      </c>
      <c r="G56" s="155">
        <f>단위장비50!$H$73+단위장비50!$H$74</f>
        <v>0</v>
      </c>
      <c r="H56" s="155">
        <f>단위장비50!H75</f>
        <v>0</v>
      </c>
      <c r="I56" s="156">
        <f>IF($B56&gt;0,'원가항목별(집계)'!I$38*$P56/$P$57,0)</f>
        <v>0</v>
      </c>
      <c r="J56" s="157">
        <f t="shared" si="5"/>
        <v>0</v>
      </c>
      <c r="K56" s="158">
        <f>IF(B56&gt;0,'원가항목별(집계)'!I$34*P56/P$57,0)</f>
        <v>0</v>
      </c>
      <c r="L56" s="158">
        <f>IF($B56&gt;0,'원가항목별(집계)'!I$39*$P56/$P$57,0)</f>
        <v>0</v>
      </c>
      <c r="M56" s="159">
        <f>단위장비50!$H$79+단위장비50!$H$80</f>
        <v>0</v>
      </c>
      <c r="N56" s="160">
        <f t="shared" si="6"/>
        <v>0</v>
      </c>
      <c r="O56" s="161"/>
      <c r="P56" s="152">
        <f t="shared" si="3"/>
        <v>0</v>
      </c>
    </row>
    <row r="57" spans="1:16" s="152" customFormat="1" ht="33" customHeight="1" x14ac:dyDescent="0.15">
      <c r="A57" s="424" t="s">
        <v>109</v>
      </c>
      <c r="B57" s="425"/>
      <c r="C57" s="426"/>
      <c r="D57" s="162">
        <f>SUM(D7:D56)</f>
        <v>428260000</v>
      </c>
      <c r="E57" s="163">
        <f>SUM(E7:E16)</f>
        <v>3000000</v>
      </c>
      <c r="F57" s="163">
        <f>SUM(F7:F56)</f>
        <v>55700000</v>
      </c>
      <c r="G57" s="163">
        <f>SUM(G7:G56)</f>
        <v>0</v>
      </c>
      <c r="H57" s="163">
        <f>SUM(H7:H16)</f>
        <v>0</v>
      </c>
      <c r="I57" s="164">
        <f>SUM(I7:I16)</f>
        <v>1500000</v>
      </c>
      <c r="J57" s="165">
        <f>SUM(D57:I57)</f>
        <v>488460000</v>
      </c>
      <c r="K57" s="166">
        <f>SUM(K7:K56)</f>
        <v>125378750</v>
      </c>
      <c r="L57" s="166">
        <f>SUM(L7:L56)</f>
        <v>159000</v>
      </c>
      <c r="M57" s="167">
        <f>SUM(M7:M56)</f>
        <v>73044000</v>
      </c>
      <c r="N57" s="168">
        <f>SUM(N7:N56)-41750</f>
        <v>687000000</v>
      </c>
      <c r="O57" s="169"/>
      <c r="P57" s="152">
        <f>SUM(P7:P56)</f>
        <v>560004000</v>
      </c>
    </row>
    <row r="58" spans="1:16" s="182" customFormat="1" ht="18.75" customHeight="1" x14ac:dyDescent="0.15">
      <c r="A58" s="170"/>
      <c r="B58" s="171"/>
      <c r="C58" s="172"/>
      <c r="D58" s="173">
        <f t="shared" ref="D58:N58" si="7">IF(D57=0,"",D57/$N57)</f>
        <v>0.62337700145560404</v>
      </c>
      <c r="E58" s="174">
        <f t="shared" si="7"/>
        <v>4.3668122270742356E-3</v>
      </c>
      <c r="F58" s="174">
        <f t="shared" si="7"/>
        <v>8.1077147016011639E-2</v>
      </c>
      <c r="G58" s="174" t="str">
        <f t="shared" si="7"/>
        <v/>
      </c>
      <c r="H58" s="174" t="str">
        <f t="shared" si="7"/>
        <v/>
      </c>
      <c r="I58" s="175">
        <f t="shared" si="7"/>
        <v>2.1834061135371178E-3</v>
      </c>
      <c r="J58" s="176">
        <f t="shared" si="7"/>
        <v>0.71100436681222712</v>
      </c>
      <c r="K58" s="177">
        <f t="shared" si="7"/>
        <v>0.18250181950509461</v>
      </c>
      <c r="L58" s="178">
        <f t="shared" si="7"/>
        <v>2.3144104803493449E-4</v>
      </c>
      <c r="M58" s="179">
        <f t="shared" si="7"/>
        <v>0.10632314410480349</v>
      </c>
      <c r="N58" s="180">
        <f t="shared" si="7"/>
        <v>1</v>
      </c>
      <c r="O58" s="181"/>
    </row>
    <row r="59" spans="1:16" ht="28.5" customHeight="1" x14ac:dyDescent="0.15">
      <c r="A59" s="119" t="s">
        <v>110</v>
      </c>
      <c r="H59" s="183"/>
      <c r="I59" s="183"/>
      <c r="J59" s="183"/>
      <c r="K59" s="183"/>
      <c r="L59" s="183"/>
    </row>
    <row r="60" spans="1:16" ht="17.25" customHeight="1" x14ac:dyDescent="0.15">
      <c r="H60" s="184"/>
      <c r="I60" s="184"/>
      <c r="J60" s="184"/>
      <c r="K60" s="184"/>
      <c r="L60" s="184"/>
      <c r="M60" s="185"/>
      <c r="N60" s="186" t="str">
        <f>IF('원가항목별(집계)'!I42='단위공사별(집계)'!N57,"","DATA오류입니다!")</f>
        <v/>
      </c>
    </row>
    <row r="61" spans="1:16" ht="17.25" customHeight="1" x14ac:dyDescent="0.15">
      <c r="H61" s="187"/>
      <c r="I61" s="187"/>
      <c r="J61" s="187"/>
      <c r="K61" s="187"/>
      <c r="L61" s="187"/>
      <c r="N61" s="187"/>
    </row>
    <row r="62" spans="1:16" ht="17.25" customHeight="1" x14ac:dyDescent="0.15">
      <c r="H62" s="152"/>
      <c r="I62" s="152"/>
      <c r="J62" s="152"/>
      <c r="L62" s="152"/>
    </row>
  </sheetData>
  <mergeCells count="2">
    <mergeCell ref="D4:J4"/>
    <mergeCell ref="A57:C5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35" orientation="landscape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70"/>
  <sheetViews>
    <sheetView zoomScale="85" workbookViewId="0">
      <pane xSplit="3" ySplit="2" topLeftCell="D36" activePane="bottomRight" state="frozen"/>
      <selection activeCell="C39" sqref="C39:E39"/>
      <selection pane="topRight" activeCell="C39" sqref="C39:E39"/>
      <selection pane="bottomLeft" activeCell="C39" sqref="C39:E39"/>
      <selection pane="bottomRight" activeCell="H68" sqref="H68"/>
    </sheetView>
  </sheetViews>
  <sheetFormatPr defaultRowHeight="13.5" x14ac:dyDescent="0.15"/>
  <cols>
    <col min="1" max="1" width="5" style="119" customWidth="1"/>
    <col min="2" max="2" width="13" style="119" customWidth="1"/>
    <col min="3" max="3" width="23.625" style="119" customWidth="1"/>
    <col min="4" max="4" width="18.25" style="119" customWidth="1"/>
    <col min="5" max="5" width="5.25" style="125" bestFit="1" customWidth="1"/>
    <col min="6" max="6" width="6.75" style="262" customWidth="1"/>
    <col min="7" max="7" width="11.875" style="152" customWidth="1"/>
    <col min="8" max="8" width="13.625" style="152" customWidth="1"/>
    <col min="9" max="9" width="12.75" style="119" customWidth="1"/>
    <col min="10" max="10" width="9.25" style="119" customWidth="1"/>
    <col min="11" max="11" width="11.5" style="119" bestFit="1" customWidth="1"/>
    <col min="12" max="16384" width="9" style="119"/>
  </cols>
  <sheetData>
    <row r="1" spans="1:9" ht="22.5" customHeight="1" x14ac:dyDescent="0.15">
      <c r="B1" s="188" t="s">
        <v>111</v>
      </c>
      <c r="C1" s="189" t="s">
        <v>112</v>
      </c>
      <c r="F1" s="190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91" t="s">
        <v>115</v>
      </c>
      <c r="D2" s="192" t="s">
        <v>116</v>
      </c>
      <c r="E2" s="192" t="s">
        <v>13</v>
      </c>
      <c r="F2" s="193" t="s">
        <v>12</v>
      </c>
      <c r="G2" s="193" t="s">
        <v>117</v>
      </c>
      <c r="H2" s="193" t="s">
        <v>118</v>
      </c>
      <c r="I2" s="192" t="s">
        <v>119</v>
      </c>
    </row>
    <row r="3" spans="1:9" ht="15.95" customHeight="1" x14ac:dyDescent="0.15">
      <c r="A3" s="428" t="s">
        <v>120</v>
      </c>
      <c r="B3" s="194" t="s">
        <v>121</v>
      </c>
      <c r="C3" s="195"/>
      <c r="D3" s="195"/>
      <c r="E3" s="196"/>
      <c r="F3" s="197"/>
      <c r="G3" s="198"/>
      <c r="H3" s="199">
        <f>IF(F3=0,G3,G3*F3)</f>
        <v>0</v>
      </c>
      <c r="I3" s="200"/>
    </row>
    <row r="4" spans="1:9" ht="15.95" customHeight="1" x14ac:dyDescent="0.15">
      <c r="A4" s="429"/>
      <c r="B4" s="194"/>
      <c r="C4" s="201"/>
      <c r="D4" s="195"/>
      <c r="E4" s="196"/>
      <c r="F4" s="197"/>
      <c r="G4" s="198"/>
      <c r="H4" s="161">
        <f>IF(F4=0,G4,G4*F4)</f>
        <v>0</v>
      </c>
      <c r="I4" s="202"/>
    </row>
    <row r="5" spans="1:9" ht="15.95" customHeight="1" x14ac:dyDescent="0.15">
      <c r="A5" s="429"/>
      <c r="B5" s="194"/>
      <c r="C5" s="201"/>
      <c r="D5" s="201"/>
      <c r="E5" s="203"/>
      <c r="F5" s="204"/>
      <c r="G5" s="205"/>
      <c r="H5" s="161">
        <f>IF(F5=0,G5,G5*F5)</f>
        <v>0</v>
      </c>
      <c r="I5" s="202"/>
    </row>
    <row r="6" spans="1:9" ht="15.95" customHeight="1" x14ac:dyDescent="0.15">
      <c r="A6" s="429"/>
      <c r="B6" s="194"/>
      <c r="C6" s="206"/>
      <c r="D6" s="206"/>
      <c r="E6" s="207"/>
      <c r="F6" s="208"/>
      <c r="G6" s="209"/>
      <c r="H6" s="161">
        <f>IF(F6=0,G6,G6*F6)</f>
        <v>0</v>
      </c>
      <c r="I6" s="210"/>
    </row>
    <row r="7" spans="1:9" ht="15.95" customHeight="1" x14ac:dyDescent="0.15">
      <c r="A7" s="429"/>
      <c r="B7" s="211"/>
      <c r="C7" s="212"/>
      <c r="D7" s="213"/>
      <c r="E7" s="191"/>
      <c r="F7" s="214"/>
      <c r="G7" s="215"/>
      <c r="H7" s="216">
        <f>SUM(H3:H6)</f>
        <v>0</v>
      </c>
      <c r="I7" s="33"/>
    </row>
    <row r="8" spans="1:9" ht="15.95" customHeight="1" x14ac:dyDescent="0.15">
      <c r="A8" s="429"/>
      <c r="B8" s="217" t="s">
        <v>122</v>
      </c>
      <c r="C8" s="218"/>
      <c r="D8" s="218"/>
      <c r="E8" s="219"/>
      <c r="F8" s="220"/>
      <c r="G8" s="221"/>
      <c r="H8" s="222">
        <f t="shared" ref="H8:H55" si="0">IF(F8=0,G8,G8*F8)</f>
        <v>0</v>
      </c>
      <c r="I8" s="223"/>
    </row>
    <row r="9" spans="1:9" ht="15.95" customHeight="1" x14ac:dyDescent="0.15">
      <c r="A9" s="429"/>
      <c r="B9" s="224" t="s">
        <v>123</v>
      </c>
      <c r="C9" s="201"/>
      <c r="D9" s="201"/>
      <c r="E9" s="203"/>
      <c r="F9" s="204"/>
      <c r="G9" s="205"/>
      <c r="H9" s="161">
        <f t="shared" si="0"/>
        <v>0</v>
      </c>
      <c r="I9" s="202"/>
    </row>
    <row r="10" spans="1:9" ht="15.95" customHeight="1" x14ac:dyDescent="0.15">
      <c r="A10" s="429"/>
      <c r="B10" s="224" t="s">
        <v>124</v>
      </c>
      <c r="C10" s="201"/>
      <c r="D10" s="201"/>
      <c r="E10" s="203"/>
      <c r="F10" s="204"/>
      <c r="G10" s="205"/>
      <c r="H10" s="161">
        <f t="shared" si="0"/>
        <v>0</v>
      </c>
      <c r="I10" s="202"/>
    </row>
    <row r="11" spans="1:9" ht="15.95" customHeight="1" x14ac:dyDescent="0.15">
      <c r="A11" s="429"/>
      <c r="B11" s="194"/>
      <c r="C11" s="201"/>
      <c r="D11" s="201"/>
      <c r="E11" s="203"/>
      <c r="F11" s="204"/>
      <c r="G11" s="205"/>
      <c r="H11" s="161">
        <f t="shared" si="0"/>
        <v>0</v>
      </c>
      <c r="I11" s="202"/>
    </row>
    <row r="12" spans="1:9" ht="15.95" customHeight="1" x14ac:dyDescent="0.15">
      <c r="A12" s="429"/>
      <c r="B12" s="194"/>
      <c r="C12" s="201"/>
      <c r="D12" s="201"/>
      <c r="E12" s="203"/>
      <c r="F12" s="204"/>
      <c r="G12" s="205"/>
      <c r="H12" s="161">
        <f t="shared" si="0"/>
        <v>0</v>
      </c>
      <c r="I12" s="202"/>
    </row>
    <row r="13" spans="1:9" ht="15.95" customHeight="1" x14ac:dyDescent="0.15">
      <c r="A13" s="429"/>
      <c r="B13" s="194"/>
      <c r="C13" s="206"/>
      <c r="D13" s="225"/>
      <c r="E13" s="207"/>
      <c r="F13" s="226"/>
      <c r="G13" s="227"/>
      <c r="H13" s="228">
        <f t="shared" si="0"/>
        <v>0</v>
      </c>
      <c r="I13" s="229"/>
    </row>
    <row r="14" spans="1:9" ht="15.95" customHeight="1" x14ac:dyDescent="0.15">
      <c r="A14" s="429"/>
      <c r="B14" s="194"/>
      <c r="C14" s="230"/>
      <c r="D14" s="231"/>
      <c r="E14" s="232"/>
      <c r="F14" s="233"/>
      <c r="G14" s="234"/>
      <c r="H14" s="235">
        <f>SUM(H8:H13)</f>
        <v>0</v>
      </c>
      <c r="I14" s="236"/>
    </row>
    <row r="15" spans="1:9" ht="15.95" customHeight="1" x14ac:dyDescent="0.15">
      <c r="A15" s="429"/>
      <c r="B15" s="237" t="s">
        <v>125</v>
      </c>
      <c r="C15" s="282" t="s">
        <v>281</v>
      </c>
      <c r="D15" s="201"/>
      <c r="E15" s="203" t="s">
        <v>282</v>
      </c>
      <c r="F15" s="204">
        <v>0</v>
      </c>
      <c r="G15" s="205">
        <v>1450000</v>
      </c>
      <c r="H15" s="161">
        <f>G15*F15</f>
        <v>0</v>
      </c>
      <c r="I15" s="299"/>
    </row>
    <row r="16" spans="1:9" ht="15.95" customHeight="1" x14ac:dyDescent="0.15">
      <c r="A16" s="429"/>
      <c r="B16" s="194"/>
      <c r="C16" s="201" t="s">
        <v>283</v>
      </c>
      <c r="D16" s="201"/>
      <c r="E16" s="203" t="s">
        <v>263</v>
      </c>
      <c r="F16" s="204">
        <v>0</v>
      </c>
      <c r="G16" s="205">
        <v>255000</v>
      </c>
      <c r="H16" s="161">
        <f>G16*F16</f>
        <v>0</v>
      </c>
      <c r="I16" s="300"/>
    </row>
    <row r="17" spans="1:9" ht="15.95" customHeight="1" x14ac:dyDescent="0.15">
      <c r="A17" s="429"/>
      <c r="B17" s="194"/>
      <c r="C17" s="201" t="s">
        <v>284</v>
      </c>
      <c r="D17" s="201"/>
      <c r="E17" s="203" t="s">
        <v>263</v>
      </c>
      <c r="F17" s="204">
        <v>2</v>
      </c>
      <c r="G17" s="205">
        <v>1550000</v>
      </c>
      <c r="H17" s="161">
        <f t="shared" ref="H17:H43" si="1">G17*F17</f>
        <v>3100000</v>
      </c>
      <c r="I17" s="300"/>
    </row>
    <row r="18" spans="1:9" ht="15.95" customHeight="1" x14ac:dyDescent="0.15">
      <c r="A18" s="429"/>
      <c r="B18" s="194"/>
      <c r="C18" s="201" t="s">
        <v>285</v>
      </c>
      <c r="D18" s="201" t="s">
        <v>286</v>
      </c>
      <c r="E18" s="203" t="s">
        <v>263</v>
      </c>
      <c r="F18" s="204">
        <v>2</v>
      </c>
      <c r="G18" s="205">
        <v>420000</v>
      </c>
      <c r="H18" s="161">
        <f t="shared" si="1"/>
        <v>840000</v>
      </c>
      <c r="I18" s="300"/>
    </row>
    <row r="19" spans="1:9" ht="15.95" customHeight="1" x14ac:dyDescent="0.15">
      <c r="A19" s="429"/>
      <c r="B19" s="194"/>
      <c r="C19" s="282" t="s">
        <v>285</v>
      </c>
      <c r="D19" s="201" t="s">
        <v>287</v>
      </c>
      <c r="E19" s="203" t="s">
        <v>263</v>
      </c>
      <c r="F19" s="204">
        <v>0</v>
      </c>
      <c r="G19" s="205">
        <v>195000</v>
      </c>
      <c r="H19" s="161">
        <f t="shared" si="1"/>
        <v>0</v>
      </c>
      <c r="I19" s="300"/>
    </row>
    <row r="20" spans="1:9" ht="15.95" customHeight="1" x14ac:dyDescent="0.15">
      <c r="A20" s="429"/>
      <c r="B20" s="194"/>
      <c r="C20" s="201" t="s">
        <v>285</v>
      </c>
      <c r="D20" s="201" t="s">
        <v>288</v>
      </c>
      <c r="E20" s="203" t="s">
        <v>263</v>
      </c>
      <c r="F20" s="204">
        <v>0</v>
      </c>
      <c r="G20" s="205">
        <v>450000</v>
      </c>
      <c r="H20" s="161">
        <f t="shared" si="1"/>
        <v>0</v>
      </c>
      <c r="I20" s="300"/>
    </row>
    <row r="21" spans="1:9" ht="15.95" customHeight="1" x14ac:dyDescent="0.15">
      <c r="A21" s="429"/>
      <c r="B21" s="194"/>
      <c r="C21" s="201" t="s">
        <v>285</v>
      </c>
      <c r="D21" s="201" t="s">
        <v>289</v>
      </c>
      <c r="E21" s="203" t="s">
        <v>263</v>
      </c>
      <c r="F21" s="204">
        <v>0</v>
      </c>
      <c r="G21" s="205">
        <v>450000</v>
      </c>
      <c r="H21" s="161">
        <f t="shared" si="1"/>
        <v>0</v>
      </c>
      <c r="I21" s="300"/>
    </row>
    <row r="22" spans="1:9" ht="15.95" customHeight="1" x14ac:dyDescent="0.15">
      <c r="A22" s="429"/>
      <c r="B22" s="194"/>
      <c r="C22" s="201" t="s">
        <v>290</v>
      </c>
      <c r="D22" s="201" t="s">
        <v>291</v>
      </c>
      <c r="E22" s="203" t="s">
        <v>263</v>
      </c>
      <c r="F22" s="204">
        <v>0</v>
      </c>
      <c r="G22" s="205">
        <v>1250000</v>
      </c>
      <c r="H22" s="161">
        <f t="shared" si="1"/>
        <v>0</v>
      </c>
      <c r="I22" s="300"/>
    </row>
    <row r="23" spans="1:9" ht="15.95" customHeight="1" x14ac:dyDescent="0.15">
      <c r="A23" s="429"/>
      <c r="B23" s="194"/>
      <c r="C23" s="201" t="s">
        <v>292</v>
      </c>
      <c r="D23" s="201"/>
      <c r="E23" s="203" t="s">
        <v>263</v>
      </c>
      <c r="F23" s="204">
        <v>0</v>
      </c>
      <c r="G23" s="205">
        <v>215000</v>
      </c>
      <c r="H23" s="161">
        <f t="shared" si="1"/>
        <v>0</v>
      </c>
      <c r="I23" s="300"/>
    </row>
    <row r="24" spans="1:9" ht="15.95" customHeight="1" x14ac:dyDescent="0.15">
      <c r="A24" s="429"/>
      <c r="B24" s="194"/>
      <c r="C24" s="201" t="s">
        <v>293</v>
      </c>
      <c r="D24" s="201"/>
      <c r="E24" s="203" t="s">
        <v>263</v>
      </c>
      <c r="F24" s="204">
        <v>2</v>
      </c>
      <c r="G24" s="205">
        <v>205000</v>
      </c>
      <c r="H24" s="161">
        <f t="shared" si="1"/>
        <v>410000</v>
      </c>
      <c r="I24" s="300"/>
    </row>
    <row r="25" spans="1:9" ht="15.95" customHeight="1" x14ac:dyDescent="0.15">
      <c r="A25" s="429"/>
      <c r="B25" s="194"/>
      <c r="C25" s="201" t="s">
        <v>294</v>
      </c>
      <c r="D25" s="201"/>
      <c r="E25" s="203" t="s">
        <v>263</v>
      </c>
      <c r="F25" s="204">
        <v>2</v>
      </c>
      <c r="G25" s="205">
        <v>205000</v>
      </c>
      <c r="H25" s="161">
        <f t="shared" si="1"/>
        <v>410000</v>
      </c>
      <c r="I25" s="300"/>
    </row>
    <row r="26" spans="1:9" ht="15.95" customHeight="1" x14ac:dyDescent="0.15">
      <c r="A26" s="429"/>
      <c r="B26" s="194"/>
      <c r="C26" s="201" t="s">
        <v>295</v>
      </c>
      <c r="D26" s="201"/>
      <c r="E26" s="203" t="s">
        <v>263</v>
      </c>
      <c r="F26" s="204">
        <v>2</v>
      </c>
      <c r="G26" s="205">
        <v>155000</v>
      </c>
      <c r="H26" s="161">
        <f t="shared" si="1"/>
        <v>310000</v>
      </c>
      <c r="I26" s="300"/>
    </row>
    <row r="27" spans="1:9" ht="15.95" customHeight="1" x14ac:dyDescent="0.15">
      <c r="A27" s="429"/>
      <c r="B27" s="194"/>
      <c r="C27" s="282" t="s">
        <v>296</v>
      </c>
      <c r="D27" s="201"/>
      <c r="E27" s="203" t="s">
        <v>263</v>
      </c>
      <c r="F27" s="204">
        <v>3</v>
      </c>
      <c r="G27" s="205">
        <v>35000</v>
      </c>
      <c r="H27" s="161">
        <f t="shared" si="1"/>
        <v>105000</v>
      </c>
      <c r="I27" s="300"/>
    </row>
    <row r="28" spans="1:9" ht="15.95" customHeight="1" x14ac:dyDescent="0.15">
      <c r="A28" s="429"/>
      <c r="B28" s="194"/>
      <c r="C28" s="201" t="s">
        <v>297</v>
      </c>
      <c r="D28" s="201"/>
      <c r="E28" s="203" t="s">
        <v>263</v>
      </c>
      <c r="F28" s="204">
        <v>0</v>
      </c>
      <c r="G28" s="205">
        <v>700000</v>
      </c>
      <c r="H28" s="161">
        <f t="shared" si="1"/>
        <v>0</v>
      </c>
      <c r="I28" s="300"/>
    </row>
    <row r="29" spans="1:9" ht="15.95" customHeight="1" x14ac:dyDescent="0.15">
      <c r="A29" s="429"/>
      <c r="B29" s="194"/>
      <c r="C29" s="201" t="s">
        <v>298</v>
      </c>
      <c r="D29" s="201"/>
      <c r="E29" s="203" t="s">
        <v>263</v>
      </c>
      <c r="F29" s="204">
        <v>0</v>
      </c>
      <c r="G29" s="205">
        <v>350000</v>
      </c>
      <c r="H29" s="161">
        <f t="shared" si="1"/>
        <v>0</v>
      </c>
      <c r="I29" s="300"/>
    </row>
    <row r="30" spans="1:9" ht="15.95" customHeight="1" x14ac:dyDescent="0.15">
      <c r="A30" s="429"/>
      <c r="B30" s="194"/>
      <c r="C30" s="201" t="s">
        <v>299</v>
      </c>
      <c r="D30" s="201"/>
      <c r="E30" s="203" t="s">
        <v>263</v>
      </c>
      <c r="F30" s="204">
        <v>1</v>
      </c>
      <c r="G30" s="205">
        <v>500000</v>
      </c>
      <c r="H30" s="161">
        <f t="shared" si="1"/>
        <v>500000</v>
      </c>
      <c r="I30" s="202"/>
    </row>
    <row r="31" spans="1:9" ht="15.95" customHeight="1" x14ac:dyDescent="0.15">
      <c r="A31" s="429"/>
      <c r="B31" s="194"/>
      <c r="C31" s="201" t="s">
        <v>300</v>
      </c>
      <c r="D31" s="201"/>
      <c r="E31" s="203" t="s">
        <v>263</v>
      </c>
      <c r="F31" s="204">
        <v>0</v>
      </c>
      <c r="G31" s="205">
        <v>2250000</v>
      </c>
      <c r="H31" s="161">
        <f t="shared" si="1"/>
        <v>0</v>
      </c>
      <c r="I31" s="202"/>
    </row>
    <row r="32" spans="1:9" ht="15.95" customHeight="1" x14ac:dyDescent="0.15">
      <c r="A32" s="429"/>
      <c r="B32" s="194"/>
      <c r="C32" s="201" t="s">
        <v>301</v>
      </c>
      <c r="D32" s="201"/>
      <c r="E32" s="203" t="s">
        <v>263</v>
      </c>
      <c r="F32" s="204">
        <v>0</v>
      </c>
      <c r="G32" s="205">
        <v>1000000</v>
      </c>
      <c r="H32" s="161">
        <f t="shared" si="1"/>
        <v>0</v>
      </c>
      <c r="I32" s="202"/>
    </row>
    <row r="33" spans="1:9" ht="15.95" customHeight="1" x14ac:dyDescent="0.15">
      <c r="A33" s="429"/>
      <c r="B33" s="194"/>
      <c r="C33" s="282" t="s">
        <v>302</v>
      </c>
      <c r="D33" s="201"/>
      <c r="E33" s="203" t="s">
        <v>263</v>
      </c>
      <c r="F33" s="204">
        <v>1</v>
      </c>
      <c r="G33" s="205">
        <v>1000000</v>
      </c>
      <c r="H33" s="161">
        <f t="shared" si="1"/>
        <v>1000000</v>
      </c>
      <c r="I33" s="202"/>
    </row>
    <row r="34" spans="1:9" ht="15.95" customHeight="1" x14ac:dyDescent="0.15">
      <c r="A34" s="429"/>
      <c r="B34" s="194"/>
      <c r="C34" s="201" t="s">
        <v>303</v>
      </c>
      <c r="D34" s="201"/>
      <c r="E34" s="203" t="s">
        <v>263</v>
      </c>
      <c r="F34" s="204">
        <v>1</v>
      </c>
      <c r="G34" s="205">
        <v>3500000</v>
      </c>
      <c r="H34" s="161">
        <f t="shared" si="1"/>
        <v>3500000</v>
      </c>
      <c r="I34" s="202"/>
    </row>
    <row r="35" spans="1:9" ht="15.95" customHeight="1" x14ac:dyDescent="0.15">
      <c r="A35" s="429"/>
      <c r="B35" s="194"/>
      <c r="C35" s="201" t="s">
        <v>304</v>
      </c>
      <c r="D35" s="201"/>
      <c r="E35" s="203" t="s">
        <v>263</v>
      </c>
      <c r="F35" s="204">
        <v>1</v>
      </c>
      <c r="G35" s="205">
        <v>300000</v>
      </c>
      <c r="H35" s="161">
        <f t="shared" si="1"/>
        <v>300000</v>
      </c>
      <c r="I35" s="202"/>
    </row>
    <row r="36" spans="1:9" ht="15.95" customHeight="1" x14ac:dyDescent="0.15">
      <c r="A36" s="429"/>
      <c r="B36" s="194"/>
      <c r="C36" s="201" t="s">
        <v>276</v>
      </c>
      <c r="D36" s="201"/>
      <c r="E36" s="203" t="s">
        <v>263</v>
      </c>
      <c r="F36" s="204">
        <v>1</v>
      </c>
      <c r="G36" s="205">
        <v>700000</v>
      </c>
      <c r="H36" s="161">
        <f t="shared" si="1"/>
        <v>700000</v>
      </c>
      <c r="I36" s="202"/>
    </row>
    <row r="37" spans="1:9" ht="15.95" customHeight="1" x14ac:dyDescent="0.15">
      <c r="A37" s="429"/>
      <c r="B37" s="194"/>
      <c r="C37" s="201" t="s">
        <v>305</v>
      </c>
      <c r="D37" s="201" t="s">
        <v>361</v>
      </c>
      <c r="E37" s="203" t="s">
        <v>263</v>
      </c>
      <c r="F37" s="204">
        <v>2</v>
      </c>
      <c r="G37" s="205">
        <v>3800000</v>
      </c>
      <c r="H37" s="161">
        <f t="shared" si="1"/>
        <v>7600000</v>
      </c>
      <c r="I37" s="202"/>
    </row>
    <row r="38" spans="1:9" ht="15.95" customHeight="1" x14ac:dyDescent="0.15">
      <c r="A38" s="429"/>
      <c r="B38" s="194"/>
      <c r="C38" s="201" t="s">
        <v>306</v>
      </c>
      <c r="D38" s="201" t="s">
        <v>362</v>
      </c>
      <c r="E38" s="203" t="s">
        <v>263</v>
      </c>
      <c r="F38" s="204">
        <v>1</v>
      </c>
      <c r="G38" s="205">
        <v>9200000</v>
      </c>
      <c r="H38" s="161">
        <f t="shared" si="1"/>
        <v>9200000</v>
      </c>
      <c r="I38" s="202"/>
    </row>
    <row r="39" spans="1:9" ht="15.95" customHeight="1" x14ac:dyDescent="0.15">
      <c r="A39" s="429"/>
      <c r="B39" s="194"/>
      <c r="C39" s="201" t="s">
        <v>307</v>
      </c>
      <c r="D39" s="201"/>
      <c r="E39" s="203" t="s">
        <v>263</v>
      </c>
      <c r="F39" s="204">
        <v>1</v>
      </c>
      <c r="G39" s="205">
        <v>2350000</v>
      </c>
      <c r="H39" s="161">
        <f t="shared" si="1"/>
        <v>2350000</v>
      </c>
      <c r="I39" s="202"/>
    </row>
    <row r="40" spans="1:9" ht="15.95" customHeight="1" x14ac:dyDescent="0.15">
      <c r="A40" s="429"/>
      <c r="B40" s="194"/>
      <c r="C40" s="201" t="s">
        <v>308</v>
      </c>
      <c r="D40" s="201"/>
      <c r="E40" s="203" t="s">
        <v>263</v>
      </c>
      <c r="F40" s="204">
        <v>1</v>
      </c>
      <c r="G40" s="205">
        <v>1250000</v>
      </c>
      <c r="H40" s="161">
        <f t="shared" si="1"/>
        <v>1250000</v>
      </c>
      <c r="I40" s="202"/>
    </row>
    <row r="41" spans="1:9" ht="15.95" customHeight="1" x14ac:dyDescent="0.15">
      <c r="A41" s="429"/>
      <c r="B41" s="194"/>
      <c r="C41" s="201" t="s">
        <v>318</v>
      </c>
      <c r="D41" s="201"/>
      <c r="E41" s="203" t="s">
        <v>263</v>
      </c>
      <c r="F41" s="204">
        <v>1</v>
      </c>
      <c r="G41" s="205">
        <v>1350000</v>
      </c>
      <c r="H41" s="161">
        <f>G41*F41</f>
        <v>1350000</v>
      </c>
      <c r="I41" s="294"/>
    </row>
    <row r="42" spans="1:9" ht="15.95" customHeight="1" x14ac:dyDescent="0.15">
      <c r="A42" s="429"/>
      <c r="B42" s="194"/>
      <c r="C42" s="201" t="s">
        <v>319</v>
      </c>
      <c r="D42" s="201"/>
      <c r="E42" s="203" t="s">
        <v>263</v>
      </c>
      <c r="F42" s="204">
        <v>2</v>
      </c>
      <c r="G42" s="205">
        <v>350000</v>
      </c>
      <c r="H42" s="161">
        <f t="shared" si="1"/>
        <v>700000</v>
      </c>
      <c r="I42" s="202"/>
    </row>
    <row r="43" spans="1:9" ht="15.95" customHeight="1" x14ac:dyDescent="0.15">
      <c r="A43" s="429"/>
      <c r="B43" s="194"/>
      <c r="C43" s="201" t="s">
        <v>320</v>
      </c>
      <c r="D43" s="201"/>
      <c r="E43" s="203" t="s">
        <v>263</v>
      </c>
      <c r="F43" s="204">
        <v>1</v>
      </c>
      <c r="G43" s="205">
        <v>650000</v>
      </c>
      <c r="H43" s="161">
        <f t="shared" si="1"/>
        <v>650000</v>
      </c>
      <c r="I43" s="202"/>
    </row>
    <row r="44" spans="1:9" ht="15.95" customHeight="1" x14ac:dyDescent="0.15">
      <c r="A44" s="429"/>
      <c r="B44" s="194"/>
      <c r="C44" s="201" t="s">
        <v>381</v>
      </c>
      <c r="D44" s="201" t="s">
        <v>382</v>
      </c>
      <c r="E44" s="203" t="s">
        <v>263</v>
      </c>
      <c r="F44" s="204">
        <v>3</v>
      </c>
      <c r="G44" s="205">
        <v>4850000</v>
      </c>
      <c r="H44" s="161">
        <f t="shared" ref="H44:H45" si="2">IF(F44=0,G44,G44*F44)</f>
        <v>14550000</v>
      </c>
      <c r="I44" s="202"/>
    </row>
    <row r="45" spans="1:9" ht="15.95" customHeight="1" x14ac:dyDescent="0.15">
      <c r="A45" s="429"/>
      <c r="B45" s="194"/>
      <c r="C45" s="201" t="s">
        <v>309</v>
      </c>
      <c r="D45" s="201"/>
      <c r="E45" s="203"/>
      <c r="F45" s="204"/>
      <c r="G45" s="205"/>
      <c r="H45" s="161">
        <f t="shared" si="2"/>
        <v>0</v>
      </c>
      <c r="I45" s="202"/>
    </row>
    <row r="46" spans="1:9" ht="15.95" customHeight="1" x14ac:dyDescent="0.15">
      <c r="A46" s="429"/>
      <c r="B46" s="194"/>
      <c r="C46" s="201" t="s">
        <v>310</v>
      </c>
      <c r="D46" s="201"/>
      <c r="E46" s="203" t="s">
        <v>263</v>
      </c>
      <c r="F46" s="204">
        <v>1</v>
      </c>
      <c r="G46" s="205">
        <v>15000000</v>
      </c>
      <c r="H46" s="161">
        <f t="shared" ref="H46:H48" si="3">IF(F46=0,G46,G46*F46)</f>
        <v>15000000</v>
      </c>
      <c r="I46" s="202"/>
    </row>
    <row r="47" spans="1:9" ht="15.95" customHeight="1" x14ac:dyDescent="0.15">
      <c r="A47" s="429"/>
      <c r="B47" s="194"/>
      <c r="C47" s="201" t="s">
        <v>311</v>
      </c>
      <c r="D47" s="201"/>
      <c r="E47" s="203"/>
      <c r="F47" s="204"/>
      <c r="G47" s="205"/>
      <c r="H47" s="161">
        <f t="shared" si="3"/>
        <v>0</v>
      </c>
      <c r="I47" s="202"/>
    </row>
    <row r="48" spans="1:9" ht="15.95" customHeight="1" x14ac:dyDescent="0.15">
      <c r="A48" s="429"/>
      <c r="B48" s="194"/>
      <c r="C48" s="201" t="s">
        <v>312</v>
      </c>
      <c r="D48" s="201"/>
      <c r="E48" s="203"/>
      <c r="F48" s="204"/>
      <c r="G48" s="205"/>
      <c r="H48" s="161">
        <f t="shared" si="3"/>
        <v>0</v>
      </c>
      <c r="I48" s="202"/>
    </row>
    <row r="49" spans="1:9" ht="15.95" customHeight="1" x14ac:dyDescent="0.15">
      <c r="A49" s="429"/>
      <c r="B49" s="194"/>
      <c r="C49" s="201" t="s">
        <v>313</v>
      </c>
      <c r="D49" s="201"/>
      <c r="E49" s="203"/>
      <c r="F49" s="204"/>
      <c r="G49" s="205"/>
      <c r="H49" s="161">
        <f t="shared" si="0"/>
        <v>0</v>
      </c>
      <c r="I49" s="202"/>
    </row>
    <row r="50" spans="1:9" ht="15.95" customHeight="1" x14ac:dyDescent="0.15">
      <c r="A50" s="429"/>
      <c r="B50" s="194"/>
      <c r="C50" s="201" t="s">
        <v>314</v>
      </c>
      <c r="D50" s="201"/>
      <c r="E50" s="203"/>
      <c r="F50" s="204"/>
      <c r="G50" s="205"/>
      <c r="H50" s="161">
        <f t="shared" si="0"/>
        <v>0</v>
      </c>
      <c r="I50" s="202"/>
    </row>
    <row r="51" spans="1:9" ht="15.95" customHeight="1" x14ac:dyDescent="0.15">
      <c r="A51" s="429"/>
      <c r="B51" s="194"/>
      <c r="C51" s="201"/>
      <c r="D51" s="201"/>
      <c r="E51" s="203"/>
      <c r="F51" s="204"/>
      <c r="G51" s="205"/>
      <c r="H51" s="161">
        <f t="shared" si="0"/>
        <v>0</v>
      </c>
      <c r="I51" s="202"/>
    </row>
    <row r="52" spans="1:9" ht="15.95" customHeight="1" x14ac:dyDescent="0.15">
      <c r="A52" s="429"/>
      <c r="B52" s="194"/>
      <c r="C52" s="282"/>
      <c r="D52" s="201"/>
      <c r="E52" s="203"/>
      <c r="F52" s="204"/>
      <c r="G52" s="205"/>
      <c r="H52" s="161">
        <f t="shared" si="0"/>
        <v>0</v>
      </c>
      <c r="I52" s="202"/>
    </row>
    <row r="53" spans="1:9" ht="15.95" customHeight="1" x14ac:dyDescent="0.15">
      <c r="A53" s="429"/>
      <c r="B53" s="194"/>
      <c r="C53" s="282"/>
      <c r="D53" s="201"/>
      <c r="E53" s="203"/>
      <c r="F53" s="204"/>
      <c r="G53" s="205"/>
      <c r="H53" s="161">
        <f t="shared" si="0"/>
        <v>0</v>
      </c>
      <c r="I53" s="202"/>
    </row>
    <row r="54" spans="1:9" ht="15.95" customHeight="1" x14ac:dyDescent="0.15">
      <c r="A54" s="429"/>
      <c r="B54" s="194"/>
      <c r="C54" s="201"/>
      <c r="D54" s="201"/>
      <c r="E54" s="203"/>
      <c r="F54" s="204"/>
      <c r="G54" s="205"/>
      <c r="H54" s="161">
        <f t="shared" si="0"/>
        <v>0</v>
      </c>
      <c r="I54" s="202"/>
    </row>
    <row r="55" spans="1:9" ht="15.95" customHeight="1" x14ac:dyDescent="0.15">
      <c r="A55" s="429"/>
      <c r="B55" s="194"/>
      <c r="C55" s="206"/>
      <c r="D55" s="206"/>
      <c r="E55" s="207"/>
      <c r="F55" s="208"/>
      <c r="G55" s="209"/>
      <c r="H55" s="238">
        <f t="shared" si="0"/>
        <v>0</v>
      </c>
      <c r="I55" s="210"/>
    </row>
    <row r="56" spans="1:9" ht="15.95" customHeight="1" x14ac:dyDescent="0.15">
      <c r="A56" s="429"/>
      <c r="B56" s="211"/>
      <c r="C56" s="212"/>
      <c r="D56" s="213"/>
      <c r="E56" s="191"/>
      <c r="F56" s="214"/>
      <c r="G56" s="215"/>
      <c r="H56" s="216">
        <f>SUM(H15:H55)</f>
        <v>63825000</v>
      </c>
      <c r="I56" s="33"/>
    </row>
    <row r="57" spans="1:9" ht="15.95" customHeight="1" x14ac:dyDescent="0.15">
      <c r="A57" s="239"/>
      <c r="B57" s="240" t="s">
        <v>126</v>
      </c>
      <c r="C57" s="241"/>
      <c r="D57" s="33"/>
      <c r="E57" s="192"/>
      <c r="F57" s="242"/>
      <c r="G57" s="243"/>
      <c r="H57" s="216">
        <f>SUM(H56,H7,H14)</f>
        <v>63825000</v>
      </c>
      <c r="I57" s="33"/>
    </row>
    <row r="58" spans="1:9" ht="15.95" customHeight="1" x14ac:dyDescent="0.15">
      <c r="A58" s="430" t="s">
        <v>127</v>
      </c>
      <c r="B58" s="244" t="s">
        <v>128</v>
      </c>
      <c r="C58" s="241"/>
      <c r="D58" s="33"/>
      <c r="E58" s="245" t="s">
        <v>49</v>
      </c>
      <c r="F58" s="246">
        <v>4</v>
      </c>
      <c r="G58" s="247">
        <v>300000</v>
      </c>
      <c r="H58" s="248">
        <f t="shared" ref="H58:H64" si="4">F58*G58</f>
        <v>1200000</v>
      </c>
      <c r="I58" s="33"/>
    </row>
    <row r="59" spans="1:9" ht="15.95" customHeight="1" x14ac:dyDescent="0.15">
      <c r="A59" s="431"/>
      <c r="B59" s="249" t="s">
        <v>129</v>
      </c>
      <c r="C59" s="250"/>
      <c r="D59" s="223"/>
      <c r="E59" s="251" t="s">
        <v>130</v>
      </c>
      <c r="F59" s="293">
        <v>100</v>
      </c>
      <c r="G59" s="221">
        <v>350000</v>
      </c>
      <c r="H59" s="222">
        <f t="shared" si="4"/>
        <v>35000000</v>
      </c>
      <c r="I59" s="223"/>
    </row>
    <row r="60" spans="1:9" ht="15.95" customHeight="1" x14ac:dyDescent="0.15">
      <c r="A60" s="431"/>
      <c r="B60" s="252" t="s">
        <v>131</v>
      </c>
      <c r="C60" s="253"/>
      <c r="D60" s="202"/>
      <c r="E60" s="254" t="s">
        <v>130</v>
      </c>
      <c r="F60" s="197">
        <v>10</v>
      </c>
      <c r="G60" s="205">
        <v>300000</v>
      </c>
      <c r="H60" s="161">
        <f t="shared" si="4"/>
        <v>3000000</v>
      </c>
      <c r="I60" s="202"/>
    </row>
    <row r="61" spans="1:9" ht="15.95" customHeight="1" x14ac:dyDescent="0.15">
      <c r="A61" s="431"/>
      <c r="B61" s="252" t="s">
        <v>132</v>
      </c>
      <c r="C61" s="253"/>
      <c r="D61" s="202"/>
      <c r="E61" s="254" t="s">
        <v>130</v>
      </c>
      <c r="F61" s="204">
        <v>20</v>
      </c>
      <c r="G61" s="205">
        <v>300000</v>
      </c>
      <c r="H61" s="161">
        <f>F61*G61</f>
        <v>6000000</v>
      </c>
      <c r="I61" s="202"/>
    </row>
    <row r="62" spans="1:9" ht="15.95" customHeight="1" x14ac:dyDescent="0.15">
      <c r="A62" s="431"/>
      <c r="B62" s="252" t="s">
        <v>133</v>
      </c>
      <c r="C62" s="253"/>
      <c r="D62" s="202"/>
      <c r="E62" s="254" t="s">
        <v>130</v>
      </c>
      <c r="F62" s="204">
        <v>0</v>
      </c>
      <c r="G62" s="205">
        <v>300000</v>
      </c>
      <c r="H62" s="161">
        <f t="shared" si="4"/>
        <v>0</v>
      </c>
      <c r="I62" s="202"/>
    </row>
    <row r="63" spans="1:9" ht="15.95" customHeight="1" x14ac:dyDescent="0.15">
      <c r="A63" s="431"/>
      <c r="B63" s="252" t="s">
        <v>134</v>
      </c>
      <c r="C63" s="253"/>
      <c r="D63" s="202"/>
      <c r="E63" s="254" t="s">
        <v>130</v>
      </c>
      <c r="F63" s="226">
        <v>0</v>
      </c>
      <c r="G63" s="205">
        <v>300000</v>
      </c>
      <c r="H63" s="161">
        <f t="shared" si="4"/>
        <v>0</v>
      </c>
      <c r="I63" s="202"/>
    </row>
    <row r="64" spans="1:9" ht="15.95" customHeight="1" x14ac:dyDescent="0.15">
      <c r="A64" s="431"/>
      <c r="B64" s="255" t="s">
        <v>135</v>
      </c>
      <c r="C64" s="256"/>
      <c r="D64" s="210"/>
      <c r="E64" s="257" t="s">
        <v>130</v>
      </c>
      <c r="F64" s="208">
        <v>0</v>
      </c>
      <c r="G64" s="209">
        <v>300000</v>
      </c>
      <c r="H64" s="238">
        <f t="shared" si="4"/>
        <v>0</v>
      </c>
      <c r="I64" s="210"/>
    </row>
    <row r="65" spans="1:11" ht="15.95" customHeight="1" x14ac:dyDescent="0.15">
      <c r="A65" s="239"/>
      <c r="B65" s="258" t="s">
        <v>136</v>
      </c>
      <c r="C65" s="241"/>
      <c r="D65" s="33"/>
      <c r="E65" s="192"/>
      <c r="F65" s="214"/>
      <c r="G65" s="215"/>
      <c r="H65" s="216">
        <f>SUM(H58:H64)</f>
        <v>45200000</v>
      </c>
      <c r="I65" s="33"/>
    </row>
    <row r="66" spans="1:11" ht="15.95" customHeight="1" x14ac:dyDescent="0.15">
      <c r="A66" s="245"/>
      <c r="B66" s="258" t="s">
        <v>137</v>
      </c>
      <c r="C66" s="241"/>
      <c r="D66" s="33"/>
      <c r="E66" s="192"/>
      <c r="F66" s="193"/>
      <c r="G66" s="259" t="s">
        <v>138</v>
      </c>
      <c r="H66" s="243">
        <v>0</v>
      </c>
      <c r="I66" s="33"/>
    </row>
    <row r="67" spans="1:11" ht="15.95" customHeight="1" x14ac:dyDescent="0.15">
      <c r="A67" s="245"/>
      <c r="B67" s="258" t="s">
        <v>78</v>
      </c>
      <c r="C67" s="241"/>
      <c r="D67" s="33"/>
      <c r="E67" s="192"/>
      <c r="F67" s="193"/>
      <c r="G67" s="260"/>
      <c r="H67" s="261">
        <f>(H65+H56)*0.05</f>
        <v>5451250</v>
      </c>
      <c r="I67" s="241"/>
    </row>
    <row r="68" spans="1:11" ht="15.95" customHeight="1" x14ac:dyDescent="0.15">
      <c r="A68" s="245"/>
      <c r="B68" s="258" t="s">
        <v>139</v>
      </c>
      <c r="C68" s="241"/>
      <c r="D68" s="33"/>
      <c r="E68" s="192"/>
      <c r="F68" s="193"/>
      <c r="G68" s="260"/>
      <c r="H68" s="261">
        <f>(H65+H56)*0.1</f>
        <v>10902500</v>
      </c>
      <c r="I68" s="241"/>
    </row>
    <row r="69" spans="1:11" ht="15.95" customHeight="1" x14ac:dyDescent="0.15">
      <c r="A69" s="245"/>
      <c r="B69" s="258" t="s">
        <v>140</v>
      </c>
      <c r="C69" s="241"/>
      <c r="D69" s="33"/>
      <c r="E69" s="192"/>
      <c r="F69" s="193"/>
      <c r="G69" s="216"/>
      <c r="H69" s="215">
        <f>H57+H65+H66+H67+H68</f>
        <v>125378750</v>
      </c>
      <c r="I69" s="33"/>
      <c r="K69" s="152"/>
    </row>
    <row r="70" spans="1:11" x14ac:dyDescent="0.15">
      <c r="A70" s="125"/>
    </row>
  </sheetData>
  <mergeCells count="3">
    <mergeCell ref="A2:B2"/>
    <mergeCell ref="A3:A56"/>
    <mergeCell ref="A58:A6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82"/>
  <sheetViews>
    <sheetView zoomScale="90" zoomScaleNormal="90" workbookViewId="0">
      <pane xSplit="2" ySplit="2" topLeftCell="C48" activePane="bottomRight" state="frozen"/>
      <selection activeCell="H74" sqref="H74"/>
      <selection pane="topRight" activeCell="H74" sqref="H74"/>
      <selection pane="bottomLeft" activeCell="H74" sqref="H74"/>
      <selection pane="bottomRight" activeCell="L72" sqref="L72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0" width="9" style="119"/>
    <col min="11" max="11" width="10" style="119" bestFit="1" customWidth="1"/>
    <col min="12" max="16384" width="9" style="119"/>
  </cols>
  <sheetData>
    <row r="1" spans="1:11" ht="22.5" customHeight="1" x14ac:dyDescent="0.15">
      <c r="B1" s="188" t="s">
        <v>141</v>
      </c>
      <c r="C1" s="263" t="s">
        <v>321</v>
      </c>
      <c r="F1" s="264"/>
      <c r="I1" s="119" t="s">
        <v>142</v>
      </c>
      <c r="K1" s="265"/>
    </row>
    <row r="2" spans="1:11" s="125" customFormat="1" ht="16.5" customHeight="1" x14ac:dyDescent="0.15">
      <c r="A2" s="331" t="s">
        <v>143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145</v>
      </c>
    </row>
    <row r="3" spans="1:11" ht="15.95" customHeight="1" x14ac:dyDescent="0.15">
      <c r="A3" s="428" t="s">
        <v>146</v>
      </c>
      <c r="B3" s="194" t="s">
        <v>121</v>
      </c>
      <c r="C3" s="218" t="s">
        <v>256</v>
      </c>
      <c r="D3" s="218" t="s">
        <v>257</v>
      </c>
      <c r="E3" s="219" t="s">
        <v>258</v>
      </c>
      <c r="F3" s="221">
        <v>50</v>
      </c>
      <c r="G3" s="221">
        <v>1300</v>
      </c>
      <c r="H3" s="222">
        <f>IF(F3=0,G3,G3*F3)</f>
        <v>65000</v>
      </c>
      <c r="I3" s="223"/>
    </row>
    <row r="4" spans="1:11" ht="15.95" customHeight="1" x14ac:dyDescent="0.15">
      <c r="A4" s="432"/>
      <c r="B4" s="194"/>
      <c r="C4" s="201" t="s">
        <v>259</v>
      </c>
      <c r="D4" s="201" t="s">
        <v>257</v>
      </c>
      <c r="E4" s="203" t="s">
        <v>258</v>
      </c>
      <c r="F4" s="205">
        <v>50</v>
      </c>
      <c r="G4" s="205">
        <v>2500</v>
      </c>
      <c r="H4" s="161">
        <f>IF(F4=0,G4,G4*F4)</f>
        <v>125000</v>
      </c>
      <c r="I4" s="202"/>
    </row>
    <row r="5" spans="1:11" ht="15.95" customHeight="1" x14ac:dyDescent="0.15">
      <c r="A5" s="432"/>
      <c r="B5" s="194"/>
      <c r="C5" s="201" t="s">
        <v>260</v>
      </c>
      <c r="D5" s="201" t="s">
        <v>257</v>
      </c>
      <c r="E5" s="203" t="s">
        <v>258</v>
      </c>
      <c r="F5" s="205">
        <v>50</v>
      </c>
      <c r="G5" s="205">
        <v>1300</v>
      </c>
      <c r="H5" s="161">
        <f t="shared" ref="H5:H66" si="0">IF(F5=0,G5,G5*F5)</f>
        <v>65000</v>
      </c>
      <c r="I5" s="202"/>
    </row>
    <row r="6" spans="1:11" ht="15.95" customHeight="1" x14ac:dyDescent="0.15">
      <c r="A6" s="432"/>
      <c r="B6" s="194"/>
      <c r="C6" s="201" t="s">
        <v>277</v>
      </c>
      <c r="D6" s="201"/>
      <c r="E6" s="203" t="s">
        <v>262</v>
      </c>
      <c r="F6" s="205">
        <v>1</v>
      </c>
      <c r="G6" s="205">
        <v>20000</v>
      </c>
      <c r="H6" s="161">
        <f t="shared" si="0"/>
        <v>20000</v>
      </c>
      <c r="I6" s="202"/>
    </row>
    <row r="7" spans="1:11" ht="15.95" customHeight="1" x14ac:dyDescent="0.15">
      <c r="A7" s="432"/>
      <c r="B7" s="194"/>
      <c r="C7" s="201" t="s">
        <v>278</v>
      </c>
      <c r="D7" s="201"/>
      <c r="E7" s="203"/>
      <c r="F7" s="205"/>
      <c r="G7" s="205"/>
      <c r="H7" s="161">
        <f t="shared" si="0"/>
        <v>0</v>
      </c>
      <c r="I7" s="202"/>
    </row>
    <row r="8" spans="1:11" ht="15.95" customHeight="1" x14ac:dyDescent="0.15">
      <c r="A8" s="432"/>
      <c r="B8" s="194"/>
      <c r="C8" s="206"/>
      <c r="D8" s="225"/>
      <c r="E8" s="301"/>
      <c r="F8" s="227"/>
      <c r="G8" s="227"/>
      <c r="H8" s="228">
        <f t="shared" si="0"/>
        <v>0</v>
      </c>
      <c r="I8" s="229"/>
    </row>
    <row r="9" spans="1:11" ht="15.95" customHeight="1" x14ac:dyDescent="0.15">
      <c r="A9" s="432"/>
      <c r="B9" s="211"/>
      <c r="C9" s="236"/>
      <c r="D9" s="236"/>
      <c r="E9" s="232"/>
      <c r="F9" s="234"/>
      <c r="G9" s="234"/>
      <c r="H9" s="235">
        <f>SUM(H3:H8)</f>
        <v>275000</v>
      </c>
      <c r="I9" s="236"/>
    </row>
    <row r="10" spans="1:11" ht="15.95" customHeight="1" x14ac:dyDescent="0.15">
      <c r="A10" s="432"/>
      <c r="B10" s="194" t="s">
        <v>148</v>
      </c>
      <c r="C10" s="195"/>
      <c r="D10" s="195"/>
      <c r="E10" s="196"/>
      <c r="F10" s="198"/>
      <c r="G10" s="198"/>
      <c r="H10" s="199">
        <f t="shared" si="0"/>
        <v>0</v>
      </c>
      <c r="I10" s="200"/>
    </row>
    <row r="11" spans="1:11" ht="15.95" customHeight="1" x14ac:dyDescent="0.15">
      <c r="A11" s="432"/>
      <c r="B11" s="194" t="s">
        <v>149</v>
      </c>
      <c r="C11" s="201"/>
      <c r="D11" s="201"/>
      <c r="E11" s="203"/>
      <c r="F11" s="205"/>
      <c r="G11" s="205"/>
      <c r="H11" s="161">
        <f t="shared" si="0"/>
        <v>0</v>
      </c>
      <c r="I11" s="202"/>
    </row>
    <row r="12" spans="1:11" ht="15.95" customHeight="1" x14ac:dyDescent="0.15">
      <c r="A12" s="432"/>
      <c r="B12" s="194"/>
      <c r="C12" s="201"/>
      <c r="D12" s="201"/>
      <c r="E12" s="203"/>
      <c r="F12" s="205"/>
      <c r="G12" s="205"/>
      <c r="H12" s="161">
        <f t="shared" si="0"/>
        <v>0</v>
      </c>
      <c r="I12" s="202"/>
    </row>
    <row r="13" spans="1:11" ht="15.95" customHeight="1" x14ac:dyDescent="0.15">
      <c r="A13" s="432"/>
      <c r="B13" s="194"/>
      <c r="C13" s="201"/>
      <c r="D13" s="201"/>
      <c r="E13" s="203"/>
      <c r="F13" s="205"/>
      <c r="G13" s="205"/>
      <c r="H13" s="161">
        <f t="shared" si="0"/>
        <v>0</v>
      </c>
      <c r="I13" s="202"/>
    </row>
    <row r="14" spans="1:11" ht="15.95" customHeight="1" x14ac:dyDescent="0.15">
      <c r="A14" s="432"/>
      <c r="B14" s="194"/>
      <c r="C14" s="206"/>
      <c r="D14" s="206"/>
      <c r="E14" s="207"/>
      <c r="F14" s="209"/>
      <c r="G14" s="209"/>
      <c r="H14" s="161">
        <f t="shared" si="0"/>
        <v>0</v>
      </c>
      <c r="I14" s="210"/>
    </row>
    <row r="15" spans="1:11" ht="15.95" customHeight="1" x14ac:dyDescent="0.15">
      <c r="A15" s="432"/>
      <c r="B15" s="211"/>
      <c r="C15" s="212"/>
      <c r="D15" s="213"/>
      <c r="E15" s="191"/>
      <c r="F15" s="266"/>
      <c r="G15" s="215"/>
      <c r="H15" s="216">
        <f>SUM(H10:H14)</f>
        <v>0</v>
      </c>
      <c r="I15" s="33"/>
    </row>
    <row r="16" spans="1:11" ht="15.95" customHeight="1" x14ac:dyDescent="0.15">
      <c r="A16" s="432"/>
      <c r="B16" s="237" t="s">
        <v>150</v>
      </c>
      <c r="C16" s="201" t="s">
        <v>322</v>
      </c>
      <c r="D16" s="201"/>
      <c r="E16" s="203" t="s">
        <v>263</v>
      </c>
      <c r="F16" s="205">
        <v>1</v>
      </c>
      <c r="G16" s="205">
        <v>800000</v>
      </c>
      <c r="H16" s="222">
        <f t="shared" si="0"/>
        <v>800000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3"/>
      <c r="F17" s="205"/>
      <c r="G17" s="205"/>
      <c r="H17" s="161">
        <f t="shared" si="0"/>
        <v>0</v>
      </c>
      <c r="I17" s="202"/>
    </row>
    <row r="18" spans="1:9" ht="15.95" customHeight="1" x14ac:dyDescent="0.15">
      <c r="A18" s="432"/>
      <c r="B18" s="194"/>
      <c r="C18" s="201"/>
      <c r="D18" s="201"/>
      <c r="E18" s="203"/>
      <c r="F18" s="205"/>
      <c r="G18" s="205"/>
      <c r="H18" s="161">
        <f t="shared" si="0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3"/>
      <c r="F19" s="205"/>
      <c r="G19" s="205"/>
      <c r="H19" s="161">
        <f t="shared" si="0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3"/>
      <c r="F20" s="205"/>
      <c r="G20" s="205"/>
      <c r="H20" s="161">
        <f t="shared" si="0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3"/>
      <c r="F21" s="205"/>
      <c r="G21" s="205"/>
      <c r="H21" s="161">
        <f t="shared" si="0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3"/>
      <c r="F22" s="205"/>
      <c r="G22" s="205"/>
      <c r="H22" s="161">
        <f t="shared" si="0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3"/>
      <c r="F23" s="205"/>
      <c r="G23" s="205"/>
      <c r="H23" s="161">
        <f t="shared" si="0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3"/>
      <c r="F24" s="205"/>
      <c r="G24" s="205"/>
      <c r="H24" s="161">
        <f t="shared" si="0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3"/>
      <c r="F25" s="205"/>
      <c r="G25" s="205"/>
      <c r="H25" s="161">
        <f t="shared" si="0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3"/>
      <c r="F26" s="205"/>
      <c r="G26" s="205"/>
      <c r="H26" s="161">
        <f t="shared" si="0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3"/>
      <c r="F27" s="205"/>
      <c r="G27" s="205"/>
      <c r="H27" s="161">
        <f t="shared" si="0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3"/>
      <c r="F28" s="205"/>
      <c r="G28" s="205"/>
      <c r="H28" s="161">
        <f t="shared" si="0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3"/>
      <c r="F29" s="205"/>
      <c r="G29" s="205"/>
      <c r="H29" s="161">
        <f t="shared" si="0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3"/>
      <c r="F30" s="205"/>
      <c r="G30" s="205"/>
      <c r="H30" s="161">
        <f t="shared" si="0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3"/>
      <c r="F31" s="205"/>
      <c r="G31" s="205"/>
      <c r="H31" s="161">
        <f t="shared" si="0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3"/>
      <c r="F32" s="205"/>
      <c r="G32" s="205"/>
      <c r="H32" s="161">
        <f t="shared" si="0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3"/>
      <c r="F33" s="205"/>
      <c r="G33" s="205"/>
      <c r="H33" s="161">
        <f t="shared" si="0"/>
        <v>0</v>
      </c>
      <c r="I33" s="294"/>
    </row>
    <row r="34" spans="1:9" ht="15.95" customHeight="1" x14ac:dyDescent="0.15">
      <c r="A34" s="432"/>
      <c r="B34" s="194"/>
      <c r="C34" s="201"/>
      <c r="D34" s="201"/>
      <c r="E34" s="203"/>
      <c r="F34" s="205"/>
      <c r="G34" s="205"/>
      <c r="H34" s="161">
        <f t="shared" si="0"/>
        <v>0</v>
      </c>
      <c r="I34" s="294"/>
    </row>
    <row r="35" spans="1:9" ht="15.95" customHeight="1" x14ac:dyDescent="0.15">
      <c r="A35" s="432"/>
      <c r="B35" s="194"/>
      <c r="C35" s="201"/>
      <c r="D35" s="201"/>
      <c r="E35" s="203"/>
      <c r="F35" s="205"/>
      <c r="G35" s="205"/>
      <c r="H35" s="161">
        <f t="shared" si="0"/>
        <v>0</v>
      </c>
      <c r="I35" s="294"/>
    </row>
    <row r="36" spans="1:9" ht="15.95" customHeight="1" x14ac:dyDescent="0.15">
      <c r="A36" s="432"/>
      <c r="B36" s="194"/>
      <c r="C36" s="282"/>
      <c r="D36" s="201"/>
      <c r="E36" s="203"/>
      <c r="F36" s="205"/>
      <c r="G36" s="205"/>
      <c r="H36" s="161">
        <f t="shared" si="0"/>
        <v>0</v>
      </c>
      <c r="I36" s="294"/>
    </row>
    <row r="37" spans="1:9" ht="15.95" customHeight="1" x14ac:dyDescent="0.15">
      <c r="A37" s="432"/>
      <c r="B37" s="194"/>
      <c r="C37" s="201"/>
      <c r="D37" s="201"/>
      <c r="E37" s="203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3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3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3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3"/>
      <c r="F41" s="205"/>
      <c r="G41" s="227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3"/>
      <c r="F42" s="205"/>
      <c r="G42" s="227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3"/>
      <c r="F43" s="205"/>
      <c r="G43" s="227"/>
      <c r="H43" s="161">
        <f t="shared" si="0"/>
        <v>0</v>
      </c>
      <c r="I43" s="229"/>
    </row>
    <row r="44" spans="1:9" ht="15.95" customHeight="1" x14ac:dyDescent="0.15">
      <c r="A44" s="432"/>
      <c r="B44" s="194"/>
      <c r="C44" s="201"/>
      <c r="D44" s="201"/>
      <c r="E44" s="203"/>
      <c r="F44" s="205"/>
      <c r="G44" s="227"/>
      <c r="H44" s="161">
        <f t="shared" si="0"/>
        <v>0</v>
      </c>
      <c r="I44" s="229"/>
    </row>
    <row r="45" spans="1:9" ht="15.95" customHeight="1" x14ac:dyDescent="0.15">
      <c r="A45" s="432"/>
      <c r="B45" s="194"/>
      <c r="C45" s="201"/>
      <c r="D45" s="201"/>
      <c r="E45" s="203"/>
      <c r="F45" s="205"/>
      <c r="G45" s="227"/>
      <c r="H45" s="161">
        <f t="shared" si="0"/>
        <v>0</v>
      </c>
      <c r="I45" s="229"/>
    </row>
    <row r="46" spans="1:9" ht="15.95" customHeight="1" x14ac:dyDescent="0.15">
      <c r="A46" s="432"/>
      <c r="B46" s="194"/>
      <c r="C46" s="206"/>
      <c r="D46" s="206"/>
      <c r="E46" s="207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191"/>
      <c r="F47" s="215"/>
      <c r="G47" s="215"/>
      <c r="H47" s="216">
        <f>SUM(H16:H46)</f>
        <v>800000</v>
      </c>
      <c r="I47" s="33"/>
    </row>
    <row r="48" spans="1:9" ht="15.95" customHeight="1" x14ac:dyDescent="0.15">
      <c r="A48" s="432"/>
      <c r="B48" s="237" t="s">
        <v>152</v>
      </c>
      <c r="C48" s="201" t="s">
        <v>324</v>
      </c>
      <c r="D48" s="225"/>
      <c r="E48" s="301" t="s">
        <v>263</v>
      </c>
      <c r="F48" s="227">
        <v>1</v>
      </c>
      <c r="G48" s="227">
        <v>1500000</v>
      </c>
      <c r="H48" s="222">
        <f t="shared" si="0"/>
        <v>1500000</v>
      </c>
      <c r="I48" s="223"/>
    </row>
    <row r="49" spans="1:9" ht="15.95" customHeight="1" x14ac:dyDescent="0.15">
      <c r="A49" s="432"/>
      <c r="B49" s="194"/>
      <c r="C49" s="201" t="s">
        <v>325</v>
      </c>
      <c r="D49" s="225"/>
      <c r="E49" s="301" t="s">
        <v>263</v>
      </c>
      <c r="F49" s="227">
        <v>1</v>
      </c>
      <c r="G49" s="227">
        <v>3500000</v>
      </c>
      <c r="H49" s="161">
        <f t="shared" si="0"/>
        <v>3500000</v>
      </c>
      <c r="I49" s="202"/>
    </row>
    <row r="50" spans="1:9" ht="15.95" customHeight="1" x14ac:dyDescent="0.15">
      <c r="A50" s="432"/>
      <c r="B50" s="194"/>
      <c r="C50" s="201" t="s">
        <v>280</v>
      </c>
      <c r="D50" s="225"/>
      <c r="E50" s="301" t="s">
        <v>263</v>
      </c>
      <c r="F50" s="227">
        <v>1</v>
      </c>
      <c r="G50" s="227">
        <v>500000</v>
      </c>
      <c r="H50" s="161">
        <f t="shared" si="0"/>
        <v>500000</v>
      </c>
      <c r="I50" s="202"/>
    </row>
    <row r="51" spans="1:9" ht="15.95" customHeight="1" x14ac:dyDescent="0.15">
      <c r="A51" s="432"/>
      <c r="B51" s="194"/>
      <c r="C51" s="201"/>
      <c r="D51" s="225"/>
      <c r="E51" s="301"/>
      <c r="F51" s="227"/>
      <c r="G51" s="227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25"/>
      <c r="E52" s="301"/>
      <c r="F52" s="227"/>
      <c r="G52" s="227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01"/>
      <c r="D53" s="225"/>
      <c r="E53" s="301"/>
      <c r="F53" s="227"/>
      <c r="G53" s="227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01"/>
      <c r="D54" s="225"/>
      <c r="E54" s="301"/>
      <c r="F54" s="227"/>
      <c r="G54" s="227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01"/>
      <c r="D55" s="225"/>
      <c r="E55" s="301"/>
      <c r="F55" s="227"/>
      <c r="G55" s="227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01"/>
      <c r="D56" s="225"/>
      <c r="E56" s="301"/>
      <c r="F56" s="227"/>
      <c r="G56" s="227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01"/>
      <c r="D57" s="225"/>
      <c r="E57" s="301"/>
      <c r="F57" s="227"/>
      <c r="G57" s="227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01"/>
      <c r="D58" s="225"/>
      <c r="E58" s="301"/>
      <c r="F58" s="227"/>
      <c r="G58" s="227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201"/>
      <c r="D59" s="225"/>
      <c r="E59" s="301"/>
      <c r="F59" s="227"/>
      <c r="G59" s="227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201"/>
      <c r="D60" s="225"/>
      <c r="E60" s="301"/>
      <c r="F60" s="227"/>
      <c r="G60" s="227"/>
      <c r="H60" s="161">
        <f t="shared" si="0"/>
        <v>0</v>
      </c>
      <c r="I60" s="202"/>
    </row>
    <row r="61" spans="1:9" ht="15.95" customHeight="1" x14ac:dyDescent="0.15">
      <c r="A61" s="432"/>
      <c r="B61" s="194"/>
      <c r="C61" s="201"/>
      <c r="D61" s="225"/>
      <c r="E61" s="301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25"/>
      <c r="E62" s="301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25"/>
      <c r="E63" s="301"/>
      <c r="F63" s="227"/>
      <c r="G63" s="227"/>
      <c r="H63" s="161">
        <f t="shared" si="0"/>
        <v>0</v>
      </c>
      <c r="I63" s="229"/>
    </row>
    <row r="64" spans="1:9" ht="15.95" customHeight="1" x14ac:dyDescent="0.15">
      <c r="A64" s="432"/>
      <c r="B64" s="194"/>
      <c r="C64" s="201"/>
      <c r="D64" s="225"/>
      <c r="E64" s="301"/>
      <c r="F64" s="227"/>
      <c r="G64" s="227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201"/>
      <c r="D65" s="201"/>
      <c r="E65" s="203"/>
      <c r="F65" s="205"/>
      <c r="G65" s="205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5500000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6575000</v>
      </c>
      <c r="I68" s="33"/>
    </row>
    <row r="69" spans="1:9" ht="15.95" customHeight="1" x14ac:dyDescent="0.15">
      <c r="A69" s="428" t="s">
        <v>127</v>
      </c>
      <c r="B69" s="244" t="s">
        <v>128</v>
      </c>
      <c r="C69" s="241"/>
      <c r="D69" s="33"/>
      <c r="E69" s="244" t="s">
        <v>49</v>
      </c>
      <c r="F69" s="261">
        <v>2</v>
      </c>
      <c r="G69" s="261">
        <v>300000</v>
      </c>
      <c r="H69" s="248">
        <f>F69*G69</f>
        <v>600000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14</v>
      </c>
      <c r="G70" s="221">
        <v>350000</v>
      </c>
      <c r="H70" s="222">
        <f t="shared" ref="H70:H76" si="1">F70*G70</f>
        <v>4900000</v>
      </c>
      <c r="I70" s="223"/>
    </row>
    <row r="71" spans="1:9" ht="15.95" customHeight="1" x14ac:dyDescent="0.15">
      <c r="A71" s="432"/>
      <c r="B71" s="252" t="s">
        <v>154</v>
      </c>
      <c r="C71" s="253"/>
      <c r="D71" s="202"/>
      <c r="E71" s="252" t="s">
        <v>130</v>
      </c>
      <c r="F71" s="205">
        <v>5</v>
      </c>
      <c r="G71" s="205">
        <v>300000</v>
      </c>
      <c r="H71" s="161">
        <f t="shared" si="1"/>
        <v>1500000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6</v>
      </c>
      <c r="G72" s="205">
        <v>300000</v>
      </c>
      <c r="H72" s="161">
        <f t="shared" si="1"/>
        <v>1800000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1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1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1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1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8800000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v>2757312.6468178094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(H77+H68)*0.05</f>
        <v>768750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(H77+H68)*0.1</f>
        <v>1537500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20438562.646817811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45" activePane="bottomRight" state="frozen"/>
      <selection activeCell="C76" sqref="C76"/>
      <selection pane="topRight" activeCell="C76" sqref="C76"/>
      <selection pane="bottomLeft" activeCell="C76" sqref="C76"/>
      <selection pane="bottomRight" activeCell="L75" sqref="L75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 t="s">
        <v>327</v>
      </c>
      <c r="F1" s="264"/>
      <c r="I1" s="119" t="s">
        <v>142</v>
      </c>
    </row>
    <row r="2" spans="1:9" s="125" customFormat="1" ht="16.5" customHeight="1" x14ac:dyDescent="0.15">
      <c r="A2" s="331" t="s">
        <v>143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144</v>
      </c>
      <c r="I2" s="120" t="s">
        <v>145</v>
      </c>
    </row>
    <row r="3" spans="1:9" ht="15.95" customHeight="1" x14ac:dyDescent="0.15">
      <c r="A3" s="428" t="s">
        <v>146</v>
      </c>
      <c r="B3" s="194" t="s">
        <v>147</v>
      </c>
      <c r="C3" s="218" t="s">
        <v>256</v>
      </c>
      <c r="D3" s="218" t="s">
        <v>257</v>
      </c>
      <c r="E3" s="219" t="s">
        <v>258</v>
      </c>
      <c r="F3" s="221">
        <v>50</v>
      </c>
      <c r="G3" s="221">
        <v>1300</v>
      </c>
      <c r="H3" s="222">
        <f>IF(F3=0,G3,G3*F3)</f>
        <v>65000</v>
      </c>
      <c r="I3" s="223"/>
    </row>
    <row r="4" spans="1:9" ht="15.95" customHeight="1" x14ac:dyDescent="0.15">
      <c r="A4" s="432"/>
      <c r="B4" s="194"/>
      <c r="C4" s="201" t="s">
        <v>259</v>
      </c>
      <c r="D4" s="201" t="s">
        <v>257</v>
      </c>
      <c r="E4" s="203" t="s">
        <v>258</v>
      </c>
      <c r="F4" s="205">
        <v>50</v>
      </c>
      <c r="G4" s="205">
        <v>2500</v>
      </c>
      <c r="H4" s="161">
        <f>IF(F4=0,G4,G4*F4)</f>
        <v>125000</v>
      </c>
      <c r="I4" s="202"/>
    </row>
    <row r="5" spans="1:9" ht="15.95" customHeight="1" x14ac:dyDescent="0.15">
      <c r="A5" s="432"/>
      <c r="B5" s="194"/>
      <c r="C5" s="201" t="s">
        <v>260</v>
      </c>
      <c r="D5" s="201" t="s">
        <v>257</v>
      </c>
      <c r="E5" s="203" t="s">
        <v>258</v>
      </c>
      <c r="F5" s="205">
        <v>50</v>
      </c>
      <c r="G5" s="205">
        <v>1300</v>
      </c>
      <c r="H5" s="161">
        <f t="shared" ref="H5:H66" si="0">IF(F5=0,G5,G5*F5)</f>
        <v>65000</v>
      </c>
      <c r="I5" s="202"/>
    </row>
    <row r="6" spans="1:9" ht="15.95" customHeight="1" x14ac:dyDescent="0.15">
      <c r="A6" s="432"/>
      <c r="B6" s="194"/>
      <c r="C6" s="201" t="s">
        <v>277</v>
      </c>
      <c r="D6" s="201"/>
      <c r="E6" s="203" t="s">
        <v>262</v>
      </c>
      <c r="F6" s="205">
        <v>1</v>
      </c>
      <c r="G6" s="205">
        <v>20000</v>
      </c>
      <c r="H6" s="161">
        <f t="shared" si="0"/>
        <v>20000</v>
      </c>
      <c r="I6" s="202"/>
    </row>
    <row r="7" spans="1:9" ht="15.95" customHeight="1" x14ac:dyDescent="0.15">
      <c r="A7" s="432"/>
      <c r="B7" s="194"/>
      <c r="C7" s="201" t="s">
        <v>278</v>
      </c>
      <c r="D7" s="201"/>
      <c r="E7" s="203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301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2"/>
      <c r="F9" s="234"/>
      <c r="G9" s="234"/>
      <c r="H9" s="235">
        <f>SUM(H3:H8)</f>
        <v>275000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6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3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3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3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7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191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 t="s">
        <v>279</v>
      </c>
      <c r="D16" s="201"/>
      <c r="E16" s="203" t="s">
        <v>263</v>
      </c>
      <c r="F16" s="205">
        <v>1</v>
      </c>
      <c r="G16" s="205">
        <v>300000</v>
      </c>
      <c r="H16" s="222">
        <f>IF(F16=0,G16,G16*F16)</f>
        <v>300000</v>
      </c>
      <c r="I16" s="223"/>
    </row>
    <row r="17" spans="1:9" ht="15.95" customHeight="1" x14ac:dyDescent="0.15">
      <c r="A17" s="432"/>
      <c r="B17" s="194" t="s">
        <v>151</v>
      </c>
      <c r="C17" s="201" t="s">
        <v>264</v>
      </c>
      <c r="D17" s="201"/>
      <c r="E17" s="203" t="s">
        <v>263</v>
      </c>
      <c r="F17" s="205">
        <v>1</v>
      </c>
      <c r="G17" s="205">
        <v>500000</v>
      </c>
      <c r="H17" s="161">
        <f t="shared" ref="H17:H26" si="1">G17*F17</f>
        <v>500000</v>
      </c>
      <c r="I17" s="202"/>
    </row>
    <row r="18" spans="1:9" ht="15.95" customHeight="1" x14ac:dyDescent="0.15">
      <c r="A18" s="432"/>
      <c r="B18" s="194"/>
      <c r="C18" s="201" t="s">
        <v>265</v>
      </c>
      <c r="D18" s="201"/>
      <c r="E18" s="203" t="s">
        <v>263</v>
      </c>
      <c r="F18" s="205">
        <v>1</v>
      </c>
      <c r="G18" s="205">
        <v>100000</v>
      </c>
      <c r="H18" s="161">
        <f t="shared" si="1"/>
        <v>100000</v>
      </c>
      <c r="I18" s="202"/>
    </row>
    <row r="19" spans="1:9" ht="15.95" customHeight="1" x14ac:dyDescent="0.15">
      <c r="A19" s="432"/>
      <c r="B19" s="194"/>
      <c r="C19" s="201" t="s">
        <v>351</v>
      </c>
      <c r="D19" s="201"/>
      <c r="E19" s="203" t="s">
        <v>263</v>
      </c>
      <c r="F19" s="205">
        <v>2</v>
      </c>
      <c r="G19" s="205">
        <v>3850000</v>
      </c>
      <c r="H19" s="161">
        <f t="shared" si="1"/>
        <v>7700000</v>
      </c>
      <c r="I19" s="202"/>
    </row>
    <row r="20" spans="1:9" ht="15.95" customHeight="1" x14ac:dyDescent="0.15">
      <c r="A20" s="432"/>
      <c r="B20" s="194"/>
      <c r="C20" s="201" t="s">
        <v>322</v>
      </c>
      <c r="D20" s="201"/>
      <c r="E20" s="203" t="s">
        <v>263</v>
      </c>
      <c r="F20" s="205">
        <v>1</v>
      </c>
      <c r="G20" s="205">
        <v>300000</v>
      </c>
      <c r="H20" s="161">
        <f t="shared" si="1"/>
        <v>300000</v>
      </c>
      <c r="I20" s="202"/>
    </row>
    <row r="21" spans="1:9" ht="15.95" customHeight="1" x14ac:dyDescent="0.15">
      <c r="A21" s="432"/>
      <c r="B21" s="194"/>
      <c r="C21" s="201" t="s">
        <v>352</v>
      </c>
      <c r="D21" s="201"/>
      <c r="E21" s="203" t="s">
        <v>263</v>
      </c>
      <c r="F21" s="205">
        <v>1</v>
      </c>
      <c r="G21" s="205">
        <v>47500000</v>
      </c>
      <c r="H21" s="161">
        <f t="shared" si="1"/>
        <v>47500000</v>
      </c>
      <c r="I21" s="202"/>
    </row>
    <row r="22" spans="1:9" ht="15.95" customHeight="1" x14ac:dyDescent="0.15">
      <c r="A22" s="432"/>
      <c r="B22" s="194"/>
      <c r="C22" s="201" t="s">
        <v>269</v>
      </c>
      <c r="D22" s="201"/>
      <c r="E22" s="203" t="s">
        <v>263</v>
      </c>
      <c r="F22" s="205">
        <v>1</v>
      </c>
      <c r="G22" s="205">
        <v>2300000</v>
      </c>
      <c r="H22" s="161">
        <f t="shared" si="1"/>
        <v>2300000</v>
      </c>
      <c r="I22" s="202"/>
    </row>
    <row r="23" spans="1:9" ht="15.95" customHeight="1" x14ac:dyDescent="0.15">
      <c r="A23" s="432"/>
      <c r="B23" s="194"/>
      <c r="C23" s="201" t="s">
        <v>353</v>
      </c>
      <c r="D23" s="201"/>
      <c r="E23" s="203" t="s">
        <v>263</v>
      </c>
      <c r="F23" s="205">
        <v>1</v>
      </c>
      <c r="G23" s="205">
        <v>750000</v>
      </c>
      <c r="H23" s="161">
        <f t="shared" si="1"/>
        <v>750000</v>
      </c>
      <c r="I23" s="202"/>
    </row>
    <row r="24" spans="1:9" ht="15.95" customHeight="1" x14ac:dyDescent="0.15">
      <c r="A24" s="432"/>
      <c r="B24" s="194"/>
      <c r="C24" s="201" t="s">
        <v>266</v>
      </c>
      <c r="D24" s="201"/>
      <c r="E24" s="203" t="s">
        <v>263</v>
      </c>
      <c r="F24" s="205">
        <v>10</v>
      </c>
      <c r="G24" s="205">
        <v>35000</v>
      </c>
      <c r="H24" s="161">
        <f t="shared" si="1"/>
        <v>350000</v>
      </c>
      <c r="I24" s="202"/>
    </row>
    <row r="25" spans="1:9" ht="15.95" customHeight="1" x14ac:dyDescent="0.15">
      <c r="A25" s="432"/>
      <c r="B25" s="194"/>
      <c r="C25" s="201" t="s">
        <v>267</v>
      </c>
      <c r="D25" s="201"/>
      <c r="E25" s="203" t="s">
        <v>263</v>
      </c>
      <c r="F25" s="205">
        <v>10</v>
      </c>
      <c r="G25" s="205">
        <v>15000</v>
      </c>
      <c r="H25" s="161">
        <f t="shared" si="1"/>
        <v>150000</v>
      </c>
      <c r="I25" s="202"/>
    </row>
    <row r="26" spans="1:9" ht="15.95" customHeight="1" x14ac:dyDescent="0.15">
      <c r="A26" s="432"/>
      <c r="B26" s="194"/>
      <c r="C26" s="201" t="s">
        <v>268</v>
      </c>
      <c r="D26" s="201"/>
      <c r="E26" s="203" t="s">
        <v>263</v>
      </c>
      <c r="F26" s="205">
        <v>2</v>
      </c>
      <c r="G26" s="205">
        <v>85000</v>
      </c>
      <c r="H26" s="161">
        <f t="shared" si="1"/>
        <v>170000</v>
      </c>
      <c r="I26" s="202"/>
    </row>
    <row r="27" spans="1:9" ht="15.95" customHeight="1" x14ac:dyDescent="0.15">
      <c r="A27" s="432"/>
      <c r="B27" s="194"/>
      <c r="C27" s="201" t="s">
        <v>267</v>
      </c>
      <c r="D27" s="201"/>
      <c r="E27" s="203" t="s">
        <v>263</v>
      </c>
      <c r="F27" s="205">
        <v>2</v>
      </c>
      <c r="G27" s="205">
        <v>15000</v>
      </c>
      <c r="H27" s="161">
        <f t="shared" ref="H27:H29" si="2">G27*F27</f>
        <v>30000</v>
      </c>
      <c r="I27" s="202"/>
    </row>
    <row r="28" spans="1:9" ht="15.95" customHeight="1" x14ac:dyDescent="0.15">
      <c r="A28" s="432"/>
      <c r="B28" s="194"/>
      <c r="C28" s="201" t="s">
        <v>276</v>
      </c>
      <c r="D28" s="201"/>
      <c r="E28" s="203" t="s">
        <v>263</v>
      </c>
      <c r="F28" s="205">
        <v>1</v>
      </c>
      <c r="G28" s="205">
        <v>1000000</v>
      </c>
      <c r="H28" s="161">
        <f t="shared" si="2"/>
        <v>1000000</v>
      </c>
      <c r="I28" s="202"/>
    </row>
    <row r="29" spans="1:9" ht="15.95" customHeight="1" x14ac:dyDescent="0.15">
      <c r="A29" s="432"/>
      <c r="B29" s="194"/>
      <c r="C29" s="201"/>
      <c r="D29" s="201"/>
      <c r="E29" s="203"/>
      <c r="F29" s="205"/>
      <c r="G29" s="205"/>
      <c r="H29" s="161">
        <f t="shared" si="2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3"/>
      <c r="F30" s="205"/>
      <c r="G30" s="205"/>
      <c r="H30" s="161">
        <f t="shared" ref="H30:H33" si="3">IF(F30=0,G30,G30*F30)</f>
        <v>0</v>
      </c>
      <c r="I30" s="202"/>
    </row>
    <row r="31" spans="1:9" ht="15.95" customHeight="1" x14ac:dyDescent="0.15">
      <c r="A31" s="432"/>
      <c r="B31" s="194"/>
      <c r="C31" s="201"/>
      <c r="D31" s="201"/>
      <c r="E31" s="203"/>
      <c r="F31" s="205"/>
      <c r="G31" s="205"/>
      <c r="H31" s="161">
        <f t="shared" si="3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3"/>
      <c r="F32" s="205"/>
      <c r="G32" s="205"/>
      <c r="H32" s="161">
        <f t="shared" si="3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3"/>
      <c r="F33" s="205"/>
      <c r="G33" s="205"/>
      <c r="H33" s="161">
        <f t="shared" si="3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3"/>
      <c r="F34" s="205"/>
      <c r="G34" s="205"/>
      <c r="H34" s="161">
        <f t="shared" si="0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3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82"/>
      <c r="D36" s="201"/>
      <c r="E36" s="203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3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3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3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3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3"/>
      <c r="F41" s="205"/>
      <c r="G41" s="227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3"/>
      <c r="F42" s="205"/>
      <c r="G42" s="227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3"/>
      <c r="F43" s="205"/>
      <c r="G43" s="227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3"/>
      <c r="F44" s="205"/>
      <c r="G44" s="227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01"/>
      <c r="D45" s="201"/>
      <c r="E45" s="203"/>
      <c r="F45" s="205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7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191"/>
      <c r="F47" s="215"/>
      <c r="G47" s="215"/>
      <c r="H47" s="216">
        <f>SUM(H16:H46)</f>
        <v>61150000</v>
      </c>
      <c r="I47" s="33"/>
    </row>
    <row r="48" spans="1:9" ht="15.95" customHeight="1" x14ac:dyDescent="0.15">
      <c r="A48" s="432"/>
      <c r="B48" s="237" t="s">
        <v>161</v>
      </c>
      <c r="C48" s="201" t="s">
        <v>324</v>
      </c>
      <c r="D48" s="225"/>
      <c r="E48" s="301" t="s">
        <v>263</v>
      </c>
      <c r="F48" s="227">
        <v>1</v>
      </c>
      <c r="G48" s="227">
        <v>1400000</v>
      </c>
      <c r="H48" s="222">
        <f t="shared" si="0"/>
        <v>1400000</v>
      </c>
      <c r="I48" s="223"/>
    </row>
    <row r="49" spans="1:9" ht="15.95" customHeight="1" x14ac:dyDescent="0.15">
      <c r="A49" s="432"/>
      <c r="B49" s="194"/>
      <c r="C49" s="201" t="s">
        <v>325</v>
      </c>
      <c r="D49" s="225"/>
      <c r="E49" s="301" t="s">
        <v>263</v>
      </c>
      <c r="F49" s="227">
        <v>6</v>
      </c>
      <c r="G49" s="227">
        <v>900000</v>
      </c>
      <c r="H49" s="161">
        <f t="shared" si="0"/>
        <v>5400000</v>
      </c>
      <c r="I49" s="202"/>
    </row>
    <row r="50" spans="1:9" ht="15.95" customHeight="1" x14ac:dyDescent="0.15">
      <c r="A50" s="432"/>
      <c r="B50" s="194"/>
      <c r="C50" s="201" t="s">
        <v>317</v>
      </c>
      <c r="D50" s="225"/>
      <c r="E50" s="301" t="s">
        <v>263</v>
      </c>
      <c r="F50" s="227">
        <v>2</v>
      </c>
      <c r="G50" s="227">
        <v>500000</v>
      </c>
      <c r="H50" s="161">
        <f>G50*F50</f>
        <v>1000000</v>
      </c>
      <c r="I50" s="202"/>
    </row>
    <row r="51" spans="1:9" ht="15.95" customHeight="1" x14ac:dyDescent="0.15">
      <c r="A51" s="432"/>
      <c r="B51" s="194"/>
      <c r="C51" s="201" t="s">
        <v>354</v>
      </c>
      <c r="D51" s="225"/>
      <c r="E51" s="301" t="s">
        <v>263</v>
      </c>
      <c r="F51" s="227">
        <v>1</v>
      </c>
      <c r="G51" s="227">
        <v>900000</v>
      </c>
      <c r="H51" s="161">
        <f>G51*F51</f>
        <v>900000</v>
      </c>
      <c r="I51" s="202"/>
    </row>
    <row r="52" spans="1:9" ht="15.95" customHeight="1" x14ac:dyDescent="0.15">
      <c r="A52" s="432"/>
      <c r="B52" s="194"/>
      <c r="C52" s="201" t="s">
        <v>355</v>
      </c>
      <c r="D52" s="225"/>
      <c r="E52" s="301" t="s">
        <v>263</v>
      </c>
      <c r="F52" s="227">
        <v>1</v>
      </c>
      <c r="G52" s="227">
        <v>3500000</v>
      </c>
      <c r="H52" s="161">
        <f t="shared" si="0"/>
        <v>3500000</v>
      </c>
      <c r="I52" s="202"/>
    </row>
    <row r="53" spans="1:9" ht="15.95" customHeight="1" x14ac:dyDescent="0.15">
      <c r="A53" s="432"/>
      <c r="B53" s="194"/>
      <c r="C53" s="201" t="s">
        <v>316</v>
      </c>
      <c r="D53" s="225"/>
      <c r="E53" s="301" t="s">
        <v>263</v>
      </c>
      <c r="F53" s="227">
        <v>1</v>
      </c>
      <c r="G53" s="227">
        <v>900000</v>
      </c>
      <c r="H53" s="161">
        <f t="shared" si="0"/>
        <v>900000</v>
      </c>
      <c r="I53" s="202"/>
    </row>
    <row r="54" spans="1:9" ht="15.95" customHeight="1" x14ac:dyDescent="0.15">
      <c r="A54" s="432"/>
      <c r="B54" s="194"/>
      <c r="C54" s="201" t="s">
        <v>280</v>
      </c>
      <c r="D54" s="225"/>
      <c r="E54" s="301" t="s">
        <v>263</v>
      </c>
      <c r="F54" s="227">
        <v>1</v>
      </c>
      <c r="G54" s="227">
        <v>1000000</v>
      </c>
      <c r="H54" s="161">
        <f t="shared" si="0"/>
        <v>1000000</v>
      </c>
      <c r="I54" s="202"/>
    </row>
    <row r="55" spans="1:9" ht="15.95" customHeight="1" x14ac:dyDescent="0.15">
      <c r="A55" s="432"/>
      <c r="B55" s="194"/>
      <c r="C55" s="201"/>
      <c r="D55" s="225"/>
      <c r="E55" s="301"/>
      <c r="F55" s="227"/>
      <c r="G55" s="227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01"/>
      <c r="D56" s="225"/>
      <c r="E56" s="301"/>
      <c r="F56" s="227"/>
      <c r="G56" s="227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01"/>
      <c r="D57" s="225"/>
      <c r="E57" s="301"/>
      <c r="F57" s="227"/>
      <c r="G57" s="227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01"/>
      <c r="D58" s="225"/>
      <c r="E58" s="301"/>
      <c r="F58" s="227"/>
      <c r="G58" s="227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201"/>
      <c r="D59" s="225"/>
      <c r="E59" s="301"/>
      <c r="F59" s="227"/>
      <c r="G59" s="227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201"/>
      <c r="D60" s="225"/>
      <c r="E60" s="301"/>
      <c r="F60" s="227"/>
      <c r="G60" s="227"/>
      <c r="H60" s="161">
        <f t="shared" si="0"/>
        <v>0</v>
      </c>
      <c r="I60" s="202"/>
    </row>
    <row r="61" spans="1:9" ht="15.95" customHeight="1" x14ac:dyDescent="0.15">
      <c r="A61" s="432"/>
      <c r="B61" s="194"/>
      <c r="C61" s="201"/>
      <c r="D61" s="225"/>
      <c r="E61" s="301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25"/>
      <c r="E62" s="301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25"/>
      <c r="E63" s="301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25"/>
      <c r="E64" s="301"/>
      <c r="F64" s="227"/>
      <c r="G64" s="227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3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14100000</v>
      </c>
      <c r="I67" s="33"/>
    </row>
    <row r="68" spans="1:9" ht="15.95" customHeight="1" x14ac:dyDescent="0.15">
      <c r="A68" s="239"/>
      <c r="B68" s="240" t="s">
        <v>162</v>
      </c>
      <c r="C68" s="241"/>
      <c r="D68" s="33"/>
      <c r="E68" s="33"/>
      <c r="F68" s="243"/>
      <c r="G68" s="243"/>
      <c r="H68" s="216">
        <f>SUM(H67,H47,H15,H9)</f>
        <v>75525000</v>
      </c>
      <c r="I68" s="33"/>
    </row>
    <row r="69" spans="1:9" ht="15.95" customHeight="1" x14ac:dyDescent="0.15">
      <c r="A69" s="433" t="s">
        <v>163</v>
      </c>
      <c r="B69" s="244" t="s">
        <v>164</v>
      </c>
      <c r="C69" s="241"/>
      <c r="D69" s="33"/>
      <c r="E69" s="244" t="s">
        <v>49</v>
      </c>
      <c r="F69" s="261">
        <v>2</v>
      </c>
      <c r="G69" s="261">
        <v>300000</v>
      </c>
      <c r="H69" s="248">
        <f>F69*G69</f>
        <v>600000</v>
      </c>
      <c r="I69" s="33"/>
    </row>
    <row r="70" spans="1:9" ht="15.95" customHeight="1" x14ac:dyDescent="0.15">
      <c r="A70" s="432"/>
      <c r="B70" s="249" t="s">
        <v>166</v>
      </c>
      <c r="C70" s="250"/>
      <c r="D70" s="223"/>
      <c r="E70" s="249" t="s">
        <v>130</v>
      </c>
      <c r="F70" s="221">
        <v>20</v>
      </c>
      <c r="G70" s="221">
        <v>350000</v>
      </c>
      <c r="H70" s="222">
        <f t="shared" ref="H70:H76" si="4">F70*G70</f>
        <v>7000000</v>
      </c>
      <c r="I70" s="223"/>
    </row>
    <row r="71" spans="1:9" ht="15.95" customHeight="1" x14ac:dyDescent="0.15">
      <c r="A71" s="432"/>
      <c r="B71" s="267" t="s">
        <v>167</v>
      </c>
      <c r="C71" s="253"/>
      <c r="D71" s="202"/>
      <c r="E71" s="252" t="s">
        <v>130</v>
      </c>
      <c r="F71" s="205">
        <v>12</v>
      </c>
      <c r="G71" s="205">
        <v>300000</v>
      </c>
      <c r="H71" s="161">
        <f t="shared" si="4"/>
        <v>3600000</v>
      </c>
      <c r="I71" s="202"/>
    </row>
    <row r="72" spans="1:9" ht="15.95" customHeight="1" x14ac:dyDescent="0.15">
      <c r="A72" s="432"/>
      <c r="B72" s="252" t="s">
        <v>168</v>
      </c>
      <c r="C72" s="253"/>
      <c r="D72" s="202"/>
      <c r="E72" s="252" t="s">
        <v>130</v>
      </c>
      <c r="F72" s="205">
        <v>6</v>
      </c>
      <c r="G72" s="205">
        <v>300000</v>
      </c>
      <c r="H72" s="161">
        <f t="shared" si="4"/>
        <v>1800000</v>
      </c>
      <c r="I72" s="202"/>
    </row>
    <row r="73" spans="1:9" ht="15.95" customHeight="1" x14ac:dyDescent="0.15">
      <c r="A73" s="432"/>
      <c r="B73" s="252" t="s">
        <v>169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4"/>
        <v>0</v>
      </c>
      <c r="I73" s="202"/>
    </row>
    <row r="74" spans="1:9" ht="15.95" customHeight="1" x14ac:dyDescent="0.15">
      <c r="A74" s="432"/>
      <c r="B74" s="252" t="s">
        <v>170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4"/>
        <v>0</v>
      </c>
      <c r="I74" s="202"/>
    </row>
    <row r="75" spans="1:9" ht="15.95" customHeight="1" x14ac:dyDescent="0.15">
      <c r="A75" s="432"/>
      <c r="B75" s="252" t="s">
        <v>171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4"/>
        <v>0</v>
      </c>
      <c r="I75" s="202"/>
    </row>
    <row r="76" spans="1:9" ht="15.95" customHeight="1" x14ac:dyDescent="0.15">
      <c r="A76" s="432"/>
      <c r="B76" s="255" t="s">
        <v>172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4"/>
        <v>0</v>
      </c>
      <c r="I76" s="210"/>
    </row>
    <row r="77" spans="1:9" ht="15.95" customHeight="1" x14ac:dyDescent="0.15">
      <c r="A77" s="239"/>
      <c r="B77" s="258" t="s">
        <v>173</v>
      </c>
      <c r="C77" s="241"/>
      <c r="D77" s="33"/>
      <c r="E77" s="33"/>
      <c r="F77" s="215"/>
      <c r="G77" s="215"/>
      <c r="H77" s="215">
        <f>SUM(H69:H76)</f>
        <v>13000000</v>
      </c>
      <c r="I77" s="213"/>
    </row>
    <row r="78" spans="1:9" ht="15.95" customHeight="1" x14ac:dyDescent="0.15">
      <c r="A78" s="245"/>
      <c r="B78" s="258" t="s">
        <v>174</v>
      </c>
      <c r="C78" s="241"/>
      <c r="D78" s="33"/>
      <c r="E78" s="33"/>
      <c r="F78" s="216"/>
      <c r="G78" s="216"/>
      <c r="H78" s="243">
        <f>'단위공사별(집계)'!L8+'단위공사별(집계)'!I8</f>
        <v>301591.45515032037</v>
      </c>
      <c r="I78" s="33"/>
    </row>
    <row r="79" spans="1:9" ht="15.95" customHeight="1" x14ac:dyDescent="0.15">
      <c r="A79" s="245"/>
      <c r="B79" s="258" t="s">
        <v>175</v>
      </c>
      <c r="C79" s="241"/>
      <c r="D79" s="33"/>
      <c r="E79" s="33"/>
      <c r="F79" s="216"/>
      <c r="G79" s="260"/>
      <c r="H79" s="261">
        <f>(H77+H68)*0.05</f>
        <v>4426250</v>
      </c>
      <c r="I79" s="241"/>
    </row>
    <row r="80" spans="1:9" ht="15.95" customHeight="1" x14ac:dyDescent="0.15">
      <c r="A80" s="245"/>
      <c r="B80" s="258" t="s">
        <v>176</v>
      </c>
      <c r="C80" s="241"/>
      <c r="D80" s="33"/>
      <c r="E80" s="33"/>
      <c r="F80" s="216"/>
      <c r="G80" s="260"/>
      <c r="H80" s="261">
        <f>(H77+H68)*0.1</f>
        <v>8852500</v>
      </c>
      <c r="I80" s="241"/>
    </row>
    <row r="81" spans="1:9" ht="15.95" customHeight="1" x14ac:dyDescent="0.15">
      <c r="A81" s="245"/>
      <c r="B81" s="258" t="s">
        <v>177</v>
      </c>
      <c r="C81" s="241"/>
      <c r="D81" s="33"/>
      <c r="E81" s="33"/>
      <c r="F81" s="216"/>
      <c r="G81" s="216"/>
      <c r="H81" s="215">
        <f>H68+H77+H78+H79+H80</f>
        <v>102105341.45515032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J82"/>
  <sheetViews>
    <sheetView zoomScale="90" zoomScaleNormal="90" workbookViewId="0">
      <pane xSplit="2" ySplit="2" topLeftCell="C24" activePane="bottomRight" state="frozen"/>
      <selection activeCell="C76" sqref="C76"/>
      <selection pane="topRight" activeCell="C76" sqref="C76"/>
      <selection pane="bottomLeft" activeCell="C76" sqref="C76"/>
      <selection pane="bottomRight" activeCell="C2" sqref="C2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 t="s">
        <v>392</v>
      </c>
      <c r="F1" s="264"/>
      <c r="I1" s="119" t="s">
        <v>142</v>
      </c>
    </row>
    <row r="2" spans="1:9" s="125" customFormat="1" ht="16.5" customHeight="1" x14ac:dyDescent="0.15">
      <c r="A2" s="331" t="s">
        <v>143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144</v>
      </c>
      <c r="I2" s="120" t="s">
        <v>145</v>
      </c>
    </row>
    <row r="3" spans="1:9" ht="15.95" customHeight="1" x14ac:dyDescent="0.15">
      <c r="A3" s="428" t="s">
        <v>146</v>
      </c>
      <c r="B3" s="194" t="s">
        <v>147</v>
      </c>
      <c r="C3" s="218"/>
      <c r="D3" s="218"/>
      <c r="E3" s="219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3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3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3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3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301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2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6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3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3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3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7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191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3"/>
      <c r="F16" s="205"/>
      <c r="G16" s="205"/>
      <c r="H16" s="222">
        <f t="shared" si="0"/>
        <v>0</v>
      </c>
      <c r="I16" s="223"/>
    </row>
    <row r="17" spans="1:10" ht="15.95" customHeight="1" x14ac:dyDescent="0.15">
      <c r="A17" s="432"/>
      <c r="B17" s="194" t="s">
        <v>151</v>
      </c>
      <c r="C17" s="201"/>
      <c r="D17" s="201"/>
      <c r="E17" s="203"/>
      <c r="F17" s="205"/>
      <c r="G17" s="205"/>
      <c r="H17" s="161">
        <f t="shared" ref="H17" si="1">G17*F17</f>
        <v>0</v>
      </c>
      <c r="I17" s="202"/>
    </row>
    <row r="18" spans="1:10" ht="15.95" customHeight="1" x14ac:dyDescent="0.15">
      <c r="A18" s="432"/>
      <c r="B18" s="194"/>
      <c r="C18" s="201"/>
      <c r="D18" s="201"/>
      <c r="E18" s="203"/>
      <c r="F18" s="205"/>
      <c r="G18" s="205"/>
      <c r="H18" s="161">
        <f t="shared" si="0"/>
        <v>0</v>
      </c>
      <c r="I18" s="202"/>
    </row>
    <row r="19" spans="1:10" ht="15.95" customHeight="1" x14ac:dyDescent="0.15">
      <c r="A19" s="432"/>
      <c r="B19" s="194"/>
      <c r="C19" s="201"/>
      <c r="D19" s="201"/>
      <c r="E19" s="203"/>
      <c r="F19" s="205"/>
      <c r="G19" s="205"/>
      <c r="H19" s="161">
        <f t="shared" si="0"/>
        <v>0</v>
      </c>
      <c r="I19" s="202"/>
      <c r="J19" s="305"/>
    </row>
    <row r="20" spans="1:10" ht="15.95" customHeight="1" x14ac:dyDescent="0.15">
      <c r="A20" s="432"/>
      <c r="B20" s="194"/>
      <c r="C20" s="201"/>
      <c r="D20" s="201"/>
      <c r="E20" s="203"/>
      <c r="F20" s="205"/>
      <c r="G20" s="205"/>
      <c r="H20" s="161">
        <f t="shared" si="0"/>
        <v>0</v>
      </c>
      <c r="I20" s="202"/>
      <c r="J20" s="305"/>
    </row>
    <row r="21" spans="1:10" ht="15.95" customHeight="1" x14ac:dyDescent="0.15">
      <c r="A21" s="432"/>
      <c r="B21" s="194"/>
      <c r="C21" s="201"/>
      <c r="D21" s="201"/>
      <c r="E21" s="203"/>
      <c r="F21" s="205"/>
      <c r="G21" s="205"/>
      <c r="H21" s="161">
        <f>G21*F21</f>
        <v>0</v>
      </c>
      <c r="I21" s="202"/>
    </row>
    <row r="22" spans="1:10" ht="15.95" customHeight="1" x14ac:dyDescent="0.15">
      <c r="A22" s="432"/>
      <c r="B22" s="194"/>
      <c r="C22" s="201"/>
      <c r="D22" s="201"/>
      <c r="E22" s="203"/>
      <c r="F22" s="205"/>
      <c r="G22" s="205"/>
      <c r="H22" s="161">
        <f t="shared" ref="H22:H25" si="2">G22*F22</f>
        <v>0</v>
      </c>
      <c r="I22" s="202"/>
    </row>
    <row r="23" spans="1:10" ht="15.95" customHeight="1" x14ac:dyDescent="0.15">
      <c r="A23" s="432"/>
      <c r="B23" s="194"/>
      <c r="C23" s="201"/>
      <c r="D23" s="201"/>
      <c r="E23" s="203"/>
      <c r="F23" s="205"/>
      <c r="G23" s="205"/>
      <c r="H23" s="161">
        <f t="shared" si="2"/>
        <v>0</v>
      </c>
      <c r="I23" s="202"/>
    </row>
    <row r="24" spans="1:10" ht="15.95" customHeight="1" x14ac:dyDescent="0.15">
      <c r="A24" s="432"/>
      <c r="B24" s="194"/>
      <c r="C24" s="201"/>
      <c r="D24" s="201"/>
      <c r="E24" s="203"/>
      <c r="F24" s="205"/>
      <c r="G24" s="205"/>
      <c r="H24" s="161">
        <f t="shared" si="2"/>
        <v>0</v>
      </c>
      <c r="I24" s="202"/>
    </row>
    <row r="25" spans="1:10" ht="15.95" customHeight="1" x14ac:dyDescent="0.15">
      <c r="A25" s="432"/>
      <c r="B25" s="194"/>
      <c r="C25" s="201"/>
      <c r="D25" s="201"/>
      <c r="E25" s="203"/>
      <c r="F25" s="205"/>
      <c r="G25" s="205"/>
      <c r="H25" s="161">
        <f t="shared" si="2"/>
        <v>0</v>
      </c>
      <c r="I25" s="202"/>
    </row>
    <row r="26" spans="1:10" ht="15.95" customHeight="1" x14ac:dyDescent="0.15">
      <c r="A26" s="432"/>
      <c r="B26" s="194"/>
      <c r="C26" s="201"/>
      <c r="D26" s="201"/>
      <c r="E26" s="203"/>
      <c r="F26" s="205"/>
      <c r="G26" s="205"/>
      <c r="H26" s="161">
        <f t="shared" ref="H26:H39" si="3">G26*F26</f>
        <v>0</v>
      </c>
      <c r="I26" s="202"/>
    </row>
    <row r="27" spans="1:10" ht="15.95" customHeight="1" x14ac:dyDescent="0.15">
      <c r="A27" s="432"/>
      <c r="B27" s="194"/>
      <c r="C27" s="201"/>
      <c r="D27" s="201"/>
      <c r="E27" s="203"/>
      <c r="F27" s="205"/>
      <c r="G27" s="205"/>
      <c r="H27" s="161">
        <f t="shared" si="3"/>
        <v>0</v>
      </c>
      <c r="I27" s="202"/>
    </row>
    <row r="28" spans="1:10" ht="15.95" customHeight="1" x14ac:dyDescent="0.15">
      <c r="A28" s="432"/>
      <c r="B28" s="194"/>
      <c r="C28" s="201"/>
      <c r="D28" s="201"/>
      <c r="E28" s="203"/>
      <c r="F28" s="205"/>
      <c r="G28" s="227"/>
      <c r="H28" s="161">
        <f t="shared" si="3"/>
        <v>0</v>
      </c>
      <c r="I28" s="202"/>
    </row>
    <row r="29" spans="1:10" ht="15.95" customHeight="1" x14ac:dyDescent="0.15">
      <c r="A29" s="432"/>
      <c r="B29" s="194"/>
      <c r="C29" s="201"/>
      <c r="D29" s="201"/>
      <c r="E29" s="203"/>
      <c r="F29" s="205"/>
      <c r="G29" s="227"/>
      <c r="H29" s="161">
        <f t="shared" si="3"/>
        <v>0</v>
      </c>
      <c r="I29" s="202"/>
    </row>
    <row r="30" spans="1:10" ht="15.95" customHeight="1" x14ac:dyDescent="0.15">
      <c r="A30" s="432"/>
      <c r="B30" s="194"/>
      <c r="C30" s="201"/>
      <c r="D30" s="201"/>
      <c r="E30" s="203"/>
      <c r="F30" s="205"/>
      <c r="G30" s="227"/>
      <c r="H30" s="161">
        <f t="shared" si="3"/>
        <v>0</v>
      </c>
      <c r="I30" s="202"/>
    </row>
    <row r="31" spans="1:10" ht="15.95" customHeight="1" x14ac:dyDescent="0.15">
      <c r="A31" s="432"/>
      <c r="B31" s="194"/>
      <c r="C31" s="201"/>
      <c r="D31" s="201"/>
      <c r="E31" s="203"/>
      <c r="F31" s="205"/>
      <c r="G31" s="227"/>
      <c r="H31" s="161">
        <f t="shared" si="3"/>
        <v>0</v>
      </c>
      <c r="I31" s="202"/>
    </row>
    <row r="32" spans="1:10" ht="15.95" customHeight="1" x14ac:dyDescent="0.15">
      <c r="A32" s="432"/>
      <c r="B32" s="194"/>
      <c r="C32" s="201"/>
      <c r="D32" s="201"/>
      <c r="E32" s="203"/>
      <c r="F32" s="205"/>
      <c r="G32" s="227"/>
      <c r="H32" s="161">
        <f t="shared" si="3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3"/>
      <c r="F33" s="205"/>
      <c r="G33" s="227"/>
      <c r="H33" s="161">
        <f t="shared" si="3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3"/>
      <c r="F34" s="205"/>
      <c r="G34" s="227"/>
      <c r="H34" s="161">
        <f t="shared" si="3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3"/>
      <c r="F35" s="205"/>
      <c r="G35" s="227"/>
      <c r="H35" s="161">
        <f t="shared" si="3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3"/>
      <c r="F36" s="205"/>
      <c r="G36" s="227"/>
      <c r="H36" s="161">
        <f t="shared" si="3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3"/>
      <c r="F37" s="205"/>
      <c r="G37" s="205"/>
      <c r="H37" s="161">
        <f t="shared" si="3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3"/>
      <c r="F38" s="205"/>
      <c r="G38" s="205"/>
      <c r="H38" s="161">
        <f t="shared" si="3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3"/>
      <c r="F39" s="205"/>
      <c r="G39" s="205"/>
      <c r="H39" s="161">
        <f t="shared" si="3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3"/>
      <c r="F40" s="205"/>
      <c r="G40" s="227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3"/>
      <c r="F41" s="205"/>
      <c r="G41" s="227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3"/>
      <c r="F42" s="205"/>
      <c r="G42" s="227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3"/>
      <c r="F43" s="205"/>
      <c r="G43" s="227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3"/>
      <c r="F44" s="205"/>
      <c r="G44" s="227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01"/>
      <c r="D45" s="201"/>
      <c r="E45" s="203"/>
      <c r="F45" s="205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7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191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161</v>
      </c>
      <c r="C48" s="201"/>
      <c r="D48" s="201"/>
      <c r="E48" s="203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3"/>
      <c r="F49" s="205"/>
      <c r="G49" s="205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25"/>
      <c r="E50" s="301"/>
      <c r="F50" s="227"/>
      <c r="G50" s="227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01"/>
      <c r="D51" s="225"/>
      <c r="E51" s="301"/>
      <c r="F51" s="227"/>
      <c r="G51" s="227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25"/>
      <c r="E52" s="301"/>
      <c r="F52" s="227"/>
      <c r="G52" s="227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01"/>
      <c r="D53" s="225"/>
      <c r="E53" s="301"/>
      <c r="F53" s="227"/>
      <c r="G53" s="227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01"/>
      <c r="D54" s="225"/>
      <c r="E54" s="301"/>
      <c r="F54" s="227"/>
      <c r="G54" s="227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01"/>
      <c r="D55" s="225"/>
      <c r="E55" s="301"/>
      <c r="F55" s="227"/>
      <c r="G55" s="227"/>
      <c r="H55" s="161">
        <f t="shared" si="0"/>
        <v>0</v>
      </c>
      <c r="I55" s="229"/>
    </row>
    <row r="56" spans="1:9" ht="15.95" customHeight="1" x14ac:dyDescent="0.15">
      <c r="A56" s="432"/>
      <c r="B56" s="194"/>
      <c r="C56" s="201"/>
      <c r="D56" s="225"/>
      <c r="E56" s="301"/>
      <c r="F56" s="227"/>
      <c r="G56" s="227"/>
      <c r="H56" s="161">
        <f t="shared" si="0"/>
        <v>0</v>
      </c>
      <c r="I56" s="229"/>
    </row>
    <row r="57" spans="1:9" ht="15.95" customHeight="1" x14ac:dyDescent="0.15">
      <c r="A57" s="432"/>
      <c r="B57" s="194"/>
      <c r="C57" s="201"/>
      <c r="D57" s="225"/>
      <c r="E57" s="301"/>
      <c r="F57" s="227"/>
      <c r="G57" s="227"/>
      <c r="H57" s="161">
        <f t="shared" si="0"/>
        <v>0</v>
      </c>
      <c r="I57" s="229"/>
    </row>
    <row r="58" spans="1:9" ht="15.95" customHeight="1" x14ac:dyDescent="0.15">
      <c r="A58" s="432"/>
      <c r="B58" s="194"/>
      <c r="C58" s="201"/>
      <c r="D58" s="225"/>
      <c r="E58" s="301"/>
      <c r="F58" s="227"/>
      <c r="G58" s="227"/>
      <c r="H58" s="161">
        <f t="shared" si="0"/>
        <v>0</v>
      </c>
      <c r="I58" s="229"/>
    </row>
    <row r="59" spans="1:9" ht="15.95" customHeight="1" x14ac:dyDescent="0.15">
      <c r="A59" s="432"/>
      <c r="B59" s="194"/>
      <c r="C59" s="201"/>
      <c r="D59" s="201"/>
      <c r="E59" s="203"/>
      <c r="F59" s="205"/>
      <c r="G59" s="205"/>
      <c r="H59" s="161">
        <f t="shared" si="0"/>
        <v>0</v>
      </c>
      <c r="I59" s="229"/>
    </row>
    <row r="60" spans="1:9" ht="15.95" customHeight="1" x14ac:dyDescent="0.15">
      <c r="A60" s="432"/>
      <c r="B60" s="194"/>
      <c r="C60" s="201"/>
      <c r="D60" s="225"/>
      <c r="E60" s="301"/>
      <c r="F60" s="227"/>
      <c r="G60" s="227"/>
      <c r="H60" s="161">
        <f t="shared" si="0"/>
        <v>0</v>
      </c>
      <c r="I60" s="229"/>
    </row>
    <row r="61" spans="1:9" ht="15.95" customHeight="1" x14ac:dyDescent="0.15">
      <c r="A61" s="432"/>
      <c r="B61" s="194"/>
      <c r="C61" s="201"/>
      <c r="D61" s="225"/>
      <c r="E61" s="301"/>
      <c r="F61" s="227"/>
      <c r="G61" s="227"/>
      <c r="H61" s="161">
        <f t="shared" si="0"/>
        <v>0</v>
      </c>
      <c r="I61" s="229"/>
    </row>
    <row r="62" spans="1:9" ht="15.95" customHeight="1" x14ac:dyDescent="0.15">
      <c r="A62" s="432"/>
      <c r="B62" s="194"/>
      <c r="C62" s="201"/>
      <c r="D62" s="225"/>
      <c r="E62" s="301"/>
      <c r="F62" s="227"/>
      <c r="G62" s="227"/>
      <c r="H62" s="161">
        <f t="shared" si="0"/>
        <v>0</v>
      </c>
      <c r="I62" s="229"/>
    </row>
    <row r="63" spans="1:9" ht="15.95" customHeight="1" x14ac:dyDescent="0.15">
      <c r="A63" s="432"/>
      <c r="B63" s="194"/>
      <c r="C63" s="201"/>
      <c r="D63" s="225"/>
      <c r="E63" s="301"/>
      <c r="F63" s="227"/>
      <c r="G63" s="227"/>
      <c r="H63" s="161">
        <f t="shared" si="0"/>
        <v>0</v>
      </c>
      <c r="I63" s="229"/>
    </row>
    <row r="64" spans="1:9" ht="15.95" customHeight="1" x14ac:dyDescent="0.15">
      <c r="A64" s="432"/>
      <c r="B64" s="194"/>
      <c r="C64" s="201"/>
      <c r="D64" s="225"/>
      <c r="E64" s="301"/>
      <c r="F64" s="227"/>
      <c r="G64" s="227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201"/>
      <c r="D65" s="201"/>
      <c r="E65" s="203"/>
      <c r="F65" s="205"/>
      <c r="G65" s="205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162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163</v>
      </c>
      <c r="B69" s="244" t="s">
        <v>164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166</v>
      </c>
      <c r="C70" s="250"/>
      <c r="D70" s="223"/>
      <c r="E70" s="249" t="s">
        <v>130</v>
      </c>
      <c r="F70" s="221"/>
      <c r="G70" s="221"/>
      <c r="H70" s="222">
        <f t="shared" ref="H70:H76" si="4">F70*G70</f>
        <v>0</v>
      </c>
      <c r="I70" s="223"/>
    </row>
    <row r="71" spans="1:9" ht="15.95" customHeight="1" x14ac:dyDescent="0.15">
      <c r="A71" s="432"/>
      <c r="B71" s="267" t="s">
        <v>167</v>
      </c>
      <c r="C71" s="253"/>
      <c r="D71" s="202"/>
      <c r="E71" s="252" t="s">
        <v>130</v>
      </c>
      <c r="F71" s="205"/>
      <c r="G71" s="205"/>
      <c r="H71" s="161">
        <f t="shared" si="4"/>
        <v>0</v>
      </c>
      <c r="I71" s="202"/>
    </row>
    <row r="72" spans="1:9" ht="15.95" customHeight="1" x14ac:dyDescent="0.15">
      <c r="A72" s="432"/>
      <c r="B72" s="252" t="s">
        <v>168</v>
      </c>
      <c r="C72" s="253"/>
      <c r="D72" s="202"/>
      <c r="E72" s="252" t="s">
        <v>130</v>
      </c>
      <c r="F72" s="205"/>
      <c r="G72" s="205"/>
      <c r="H72" s="161">
        <f t="shared" si="4"/>
        <v>0</v>
      </c>
      <c r="I72" s="202"/>
    </row>
    <row r="73" spans="1:9" ht="15.95" customHeight="1" x14ac:dyDescent="0.15">
      <c r="A73" s="432"/>
      <c r="B73" s="252" t="s">
        <v>169</v>
      </c>
      <c r="C73" s="253"/>
      <c r="D73" s="202"/>
      <c r="E73" s="252" t="s">
        <v>130</v>
      </c>
      <c r="F73" s="205"/>
      <c r="G73" s="205"/>
      <c r="H73" s="161">
        <f t="shared" si="4"/>
        <v>0</v>
      </c>
      <c r="I73" s="202"/>
    </row>
    <row r="74" spans="1:9" ht="15.95" customHeight="1" x14ac:dyDescent="0.15">
      <c r="A74" s="432"/>
      <c r="B74" s="252" t="s">
        <v>170</v>
      </c>
      <c r="C74" s="253"/>
      <c r="D74" s="202"/>
      <c r="E74" s="252" t="s">
        <v>130</v>
      </c>
      <c r="F74" s="205"/>
      <c r="G74" s="205"/>
      <c r="H74" s="161">
        <f t="shared" si="4"/>
        <v>0</v>
      </c>
      <c r="I74" s="202"/>
    </row>
    <row r="75" spans="1:9" ht="15.95" customHeight="1" x14ac:dyDescent="0.15">
      <c r="A75" s="432"/>
      <c r="B75" s="252" t="s">
        <v>171</v>
      </c>
      <c r="C75" s="253"/>
      <c r="D75" s="202"/>
      <c r="E75" s="252" t="s">
        <v>130</v>
      </c>
      <c r="F75" s="205"/>
      <c r="G75" s="205"/>
      <c r="H75" s="161">
        <f t="shared" si="4"/>
        <v>0</v>
      </c>
      <c r="I75" s="202"/>
    </row>
    <row r="76" spans="1:9" ht="15.95" customHeight="1" x14ac:dyDescent="0.15">
      <c r="A76" s="432"/>
      <c r="B76" s="255" t="s">
        <v>172</v>
      </c>
      <c r="C76" s="256"/>
      <c r="D76" s="210"/>
      <c r="E76" s="255" t="s">
        <v>130</v>
      </c>
      <c r="F76" s="209"/>
      <c r="G76" s="209"/>
      <c r="H76" s="238">
        <f t="shared" si="4"/>
        <v>0</v>
      </c>
      <c r="I76" s="210"/>
    </row>
    <row r="77" spans="1:9" ht="15.95" customHeight="1" x14ac:dyDescent="0.15">
      <c r="A77" s="239"/>
      <c r="B77" s="258" t="s">
        <v>173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174</v>
      </c>
      <c r="C78" s="241"/>
      <c r="D78" s="33"/>
      <c r="E78" s="33"/>
      <c r="F78" s="216"/>
      <c r="G78" s="216"/>
      <c r="H78" s="243">
        <f>'단위공사별(집계)'!L9+'단위공사별(집계)'!I9</f>
        <v>0</v>
      </c>
      <c r="I78" s="33"/>
    </row>
    <row r="79" spans="1:9" ht="15.95" customHeight="1" x14ac:dyDescent="0.15">
      <c r="A79" s="245"/>
      <c r="B79" s="258" t="s">
        <v>175</v>
      </c>
      <c r="C79" s="241"/>
      <c r="D79" s="33"/>
      <c r="E79" s="33"/>
      <c r="F79" s="216"/>
      <c r="G79" s="260"/>
      <c r="H79" s="261">
        <f>(H77+H68)*0.05</f>
        <v>0</v>
      </c>
      <c r="I79" s="241"/>
    </row>
    <row r="80" spans="1:9" ht="15.95" customHeight="1" x14ac:dyDescent="0.15">
      <c r="A80" s="245"/>
      <c r="B80" s="258" t="s">
        <v>176</v>
      </c>
      <c r="C80" s="241"/>
      <c r="D80" s="33"/>
      <c r="E80" s="33"/>
      <c r="F80" s="216"/>
      <c r="G80" s="260"/>
      <c r="H80" s="261">
        <f>(H77+H68)*0.1</f>
        <v>0</v>
      </c>
      <c r="I80" s="241"/>
    </row>
    <row r="81" spans="1:9" ht="15.95" customHeight="1" x14ac:dyDescent="0.15">
      <c r="A81" s="245"/>
      <c r="B81" s="258" t="s">
        <v>177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42" activePane="bottomRight" state="frozen"/>
      <selection activeCell="C76" sqref="C76"/>
      <selection pane="topRight" activeCell="C76" sqref="C76"/>
      <selection pane="bottomLeft" activeCell="C76" sqref="C76"/>
      <selection pane="bottomRight" activeCell="J68" sqref="J68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178</v>
      </c>
      <c r="C1" s="263" t="s">
        <v>328</v>
      </c>
      <c r="F1" s="264"/>
      <c r="I1" s="119" t="s">
        <v>179</v>
      </c>
    </row>
    <row r="2" spans="1:9" s="125" customFormat="1" ht="16.5" customHeight="1" x14ac:dyDescent="0.15">
      <c r="A2" s="331" t="s">
        <v>180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181</v>
      </c>
      <c r="I2" s="120" t="s">
        <v>182</v>
      </c>
    </row>
    <row r="3" spans="1:9" ht="15.95" customHeight="1" x14ac:dyDescent="0.15">
      <c r="A3" s="428" t="s">
        <v>183</v>
      </c>
      <c r="B3" s="194" t="s">
        <v>184</v>
      </c>
      <c r="C3" s="218" t="s">
        <v>256</v>
      </c>
      <c r="D3" s="218" t="s">
        <v>257</v>
      </c>
      <c r="E3" s="219" t="s">
        <v>258</v>
      </c>
      <c r="F3" s="221">
        <v>50</v>
      </c>
      <c r="G3" s="221">
        <v>1300</v>
      </c>
      <c r="H3" s="222">
        <f>IF(F3=0,G3,G3*F3)</f>
        <v>65000</v>
      </c>
      <c r="I3" s="223"/>
    </row>
    <row r="4" spans="1:9" ht="15.95" customHeight="1" x14ac:dyDescent="0.15">
      <c r="A4" s="432"/>
      <c r="B4" s="194"/>
      <c r="C4" s="201" t="s">
        <v>259</v>
      </c>
      <c r="D4" s="201" t="s">
        <v>257</v>
      </c>
      <c r="E4" s="203" t="s">
        <v>258</v>
      </c>
      <c r="F4" s="205">
        <v>50</v>
      </c>
      <c r="G4" s="205">
        <v>2500</v>
      </c>
      <c r="H4" s="161">
        <f>IF(F4=0,G4,G4*F4)</f>
        <v>125000</v>
      </c>
      <c r="I4" s="202"/>
    </row>
    <row r="5" spans="1:9" ht="15.95" customHeight="1" x14ac:dyDescent="0.15">
      <c r="A5" s="432"/>
      <c r="B5" s="194"/>
      <c r="C5" s="201" t="s">
        <v>260</v>
      </c>
      <c r="D5" s="201" t="s">
        <v>257</v>
      </c>
      <c r="E5" s="203" t="s">
        <v>258</v>
      </c>
      <c r="F5" s="205">
        <v>50</v>
      </c>
      <c r="G5" s="205">
        <v>1300</v>
      </c>
      <c r="H5" s="161">
        <f t="shared" ref="H5:H66" si="0">IF(F5=0,G5,G5*F5)</f>
        <v>65000</v>
      </c>
      <c r="I5" s="202"/>
    </row>
    <row r="6" spans="1:9" ht="15.95" customHeight="1" x14ac:dyDescent="0.15">
      <c r="A6" s="432"/>
      <c r="B6" s="194"/>
      <c r="C6" s="201" t="s">
        <v>277</v>
      </c>
      <c r="D6" s="201"/>
      <c r="E6" s="203" t="s">
        <v>262</v>
      </c>
      <c r="F6" s="205">
        <v>1</v>
      </c>
      <c r="G6" s="205">
        <v>20000</v>
      </c>
      <c r="H6" s="161">
        <f t="shared" si="0"/>
        <v>20000</v>
      </c>
      <c r="I6" s="202"/>
    </row>
    <row r="7" spans="1:9" ht="15.95" customHeight="1" x14ac:dyDescent="0.15">
      <c r="A7" s="432"/>
      <c r="B7" s="194"/>
      <c r="C7" s="201" t="s">
        <v>278</v>
      </c>
      <c r="D7" s="201"/>
      <c r="E7" s="203"/>
      <c r="F7" s="205"/>
      <c r="G7" s="205"/>
      <c r="H7" s="161">
        <f>IF(F7=0,G7,G7*F7)</f>
        <v>0</v>
      </c>
      <c r="I7" s="202"/>
    </row>
    <row r="8" spans="1:9" ht="15.95" customHeight="1" x14ac:dyDescent="0.15">
      <c r="A8" s="432"/>
      <c r="B8" s="194"/>
      <c r="C8" s="206"/>
      <c r="D8" s="225"/>
      <c r="E8" s="301"/>
      <c r="F8" s="227"/>
      <c r="G8" s="227"/>
      <c r="H8" s="228">
        <f>IF(F8=0,G8,G8*F8)</f>
        <v>0</v>
      </c>
      <c r="I8" s="229"/>
    </row>
    <row r="9" spans="1:9" ht="15.95" customHeight="1" x14ac:dyDescent="0.15">
      <c r="A9" s="432"/>
      <c r="B9" s="211"/>
      <c r="C9" s="236"/>
      <c r="D9" s="236"/>
      <c r="E9" s="232"/>
      <c r="F9" s="234"/>
      <c r="G9" s="234"/>
      <c r="H9" s="235">
        <f>SUM(H3:H8)</f>
        <v>275000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6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3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3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3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7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191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 t="s">
        <v>279</v>
      </c>
      <c r="D16" s="201"/>
      <c r="E16" s="203" t="s">
        <v>263</v>
      </c>
      <c r="F16" s="205">
        <v>1</v>
      </c>
      <c r="G16" s="205">
        <v>1000000</v>
      </c>
      <c r="H16" s="222">
        <f t="shared" si="0"/>
        <v>1000000</v>
      </c>
      <c r="I16" s="223"/>
    </row>
    <row r="17" spans="1:9" ht="15.95" customHeight="1" x14ac:dyDescent="0.15">
      <c r="A17" s="432"/>
      <c r="B17" s="194" t="s">
        <v>151</v>
      </c>
      <c r="C17" s="201" t="s">
        <v>269</v>
      </c>
      <c r="D17" s="201"/>
      <c r="E17" s="203" t="s">
        <v>263</v>
      </c>
      <c r="F17" s="205">
        <v>1</v>
      </c>
      <c r="G17" s="205">
        <v>2500000</v>
      </c>
      <c r="H17" s="161">
        <f t="shared" ref="H17:H36" si="1">G17*F17</f>
        <v>2500000</v>
      </c>
      <c r="I17" s="202"/>
    </row>
    <row r="18" spans="1:9" ht="15.95" customHeight="1" x14ac:dyDescent="0.15">
      <c r="A18" s="432"/>
      <c r="B18" s="194"/>
      <c r="C18" s="201" t="s">
        <v>315</v>
      </c>
      <c r="D18" s="201"/>
      <c r="E18" s="203" t="s">
        <v>263</v>
      </c>
      <c r="F18" s="205">
        <v>1</v>
      </c>
      <c r="G18" s="205">
        <v>750000</v>
      </c>
      <c r="H18" s="161">
        <f t="shared" si="1"/>
        <v>750000</v>
      </c>
      <c r="I18" s="202"/>
    </row>
    <row r="19" spans="1:9" ht="15.95" customHeight="1" x14ac:dyDescent="0.15">
      <c r="A19" s="432"/>
      <c r="B19" s="194"/>
      <c r="C19" s="201" t="s">
        <v>357</v>
      </c>
      <c r="D19" s="201"/>
      <c r="E19" s="203" t="s">
        <v>263</v>
      </c>
      <c r="F19" s="205">
        <v>1</v>
      </c>
      <c r="G19" s="205">
        <v>5000000</v>
      </c>
      <c r="H19" s="161">
        <f t="shared" si="1"/>
        <v>5000000</v>
      </c>
      <c r="I19" s="202"/>
    </row>
    <row r="20" spans="1:9" ht="15.95" customHeight="1" x14ac:dyDescent="0.15">
      <c r="A20" s="432"/>
      <c r="B20" s="194"/>
      <c r="C20" s="201" t="s">
        <v>276</v>
      </c>
      <c r="D20" s="201"/>
      <c r="E20" s="203" t="s">
        <v>263</v>
      </c>
      <c r="F20" s="205">
        <v>1</v>
      </c>
      <c r="G20" s="205">
        <v>1200000</v>
      </c>
      <c r="H20" s="161">
        <f t="shared" si="1"/>
        <v>1200000</v>
      </c>
      <c r="I20" s="202"/>
    </row>
    <row r="21" spans="1:9" ht="15.95" customHeight="1" x14ac:dyDescent="0.15">
      <c r="A21" s="432"/>
      <c r="B21" s="194"/>
      <c r="C21" s="201"/>
      <c r="D21" s="201"/>
      <c r="E21" s="203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3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3"/>
      <c r="F23" s="205"/>
      <c r="G23" s="227"/>
      <c r="H23" s="161">
        <f t="shared" ref="H23:H34" si="2">G23*F23</f>
        <v>0</v>
      </c>
      <c r="I23" s="202"/>
    </row>
    <row r="24" spans="1:9" ht="15.95" customHeight="1" x14ac:dyDescent="0.15">
      <c r="A24" s="432"/>
      <c r="B24" s="194"/>
      <c r="C24" s="201"/>
      <c r="D24" s="201"/>
      <c r="E24" s="203"/>
      <c r="F24" s="205"/>
      <c r="G24" s="205"/>
      <c r="H24" s="161">
        <f t="shared" si="2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3"/>
      <c r="F25" s="205"/>
      <c r="G25" s="205"/>
      <c r="H25" s="161">
        <f t="shared" si="2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3"/>
      <c r="F26" s="205"/>
      <c r="G26" s="205"/>
      <c r="H26" s="161">
        <f t="shared" si="2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3"/>
      <c r="F27" s="205"/>
      <c r="G27" s="205"/>
      <c r="H27" s="161">
        <f t="shared" si="2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3"/>
      <c r="F28" s="205"/>
      <c r="G28" s="205"/>
      <c r="H28" s="161">
        <f t="shared" si="2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3"/>
      <c r="F29" s="205"/>
      <c r="G29" s="205"/>
      <c r="H29" s="161">
        <f t="shared" si="2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3"/>
      <c r="F30" s="205"/>
      <c r="G30" s="205"/>
      <c r="H30" s="161">
        <f t="shared" si="2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3"/>
      <c r="F31" s="205"/>
      <c r="G31" s="205"/>
      <c r="H31" s="161">
        <f t="shared" si="2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3"/>
      <c r="F32" s="205"/>
      <c r="G32" s="205"/>
      <c r="H32" s="161">
        <f t="shared" si="2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3"/>
      <c r="F33" s="205"/>
      <c r="G33" s="205"/>
      <c r="H33" s="161">
        <f t="shared" si="2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3"/>
      <c r="F34" s="205"/>
      <c r="G34" s="227"/>
      <c r="H34" s="161">
        <f t="shared" si="2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3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3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3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3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3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3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3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3"/>
      <c r="F42" s="205"/>
      <c r="G42" s="227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3"/>
      <c r="F43" s="205"/>
      <c r="G43" s="227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3"/>
      <c r="F44" s="205"/>
      <c r="G44" s="227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01"/>
      <c r="D45" s="201"/>
      <c r="E45" s="203"/>
      <c r="F45" s="205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7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191"/>
      <c r="F47" s="215"/>
      <c r="G47" s="215"/>
      <c r="H47" s="216">
        <f>SUM(H16:H46)</f>
        <v>10450000</v>
      </c>
      <c r="I47" s="33"/>
    </row>
    <row r="48" spans="1:9" ht="15.95" customHeight="1" x14ac:dyDescent="0.15">
      <c r="A48" s="432"/>
      <c r="B48" s="237" t="s">
        <v>185</v>
      </c>
      <c r="C48" s="201" t="s">
        <v>334</v>
      </c>
      <c r="D48" s="225" t="s">
        <v>359</v>
      </c>
      <c r="E48" s="301" t="s">
        <v>263</v>
      </c>
      <c r="F48" s="227">
        <v>1</v>
      </c>
      <c r="G48" s="227">
        <v>3200000</v>
      </c>
      <c r="H48" s="222">
        <f t="shared" si="0"/>
        <v>3200000</v>
      </c>
      <c r="I48" s="223"/>
    </row>
    <row r="49" spans="1:9" ht="15.95" customHeight="1" x14ac:dyDescent="0.15">
      <c r="A49" s="432"/>
      <c r="B49" s="194"/>
      <c r="C49" s="201" t="s">
        <v>335</v>
      </c>
      <c r="D49" s="225" t="s">
        <v>359</v>
      </c>
      <c r="E49" s="301" t="s">
        <v>263</v>
      </c>
      <c r="F49" s="227">
        <v>1</v>
      </c>
      <c r="G49" s="227">
        <v>2000000</v>
      </c>
      <c r="H49" s="161">
        <f t="shared" si="0"/>
        <v>2000000</v>
      </c>
      <c r="I49" s="202"/>
    </row>
    <row r="50" spans="1:9" ht="15.95" customHeight="1" x14ac:dyDescent="0.15">
      <c r="A50" s="432"/>
      <c r="B50" s="194"/>
      <c r="C50" s="201" t="s">
        <v>336</v>
      </c>
      <c r="D50" s="225" t="s">
        <v>359</v>
      </c>
      <c r="E50" s="301" t="s">
        <v>263</v>
      </c>
      <c r="F50" s="227">
        <v>1</v>
      </c>
      <c r="G50" s="227">
        <v>2200000</v>
      </c>
      <c r="H50" s="161">
        <f t="shared" si="0"/>
        <v>2200000</v>
      </c>
      <c r="I50" s="202"/>
    </row>
    <row r="51" spans="1:9" ht="15.95" customHeight="1" x14ac:dyDescent="0.15">
      <c r="A51" s="432"/>
      <c r="B51" s="194"/>
      <c r="C51" s="201" t="s">
        <v>337</v>
      </c>
      <c r="D51" s="225" t="s">
        <v>359</v>
      </c>
      <c r="E51" s="301" t="s">
        <v>263</v>
      </c>
      <c r="F51" s="227">
        <v>1</v>
      </c>
      <c r="G51" s="227">
        <v>700000</v>
      </c>
      <c r="H51" s="161">
        <f t="shared" si="0"/>
        <v>700000</v>
      </c>
      <c r="I51" s="202"/>
    </row>
    <row r="52" spans="1:9" ht="15.95" customHeight="1" x14ac:dyDescent="0.15">
      <c r="A52" s="432"/>
      <c r="B52" s="194"/>
      <c r="C52" s="201" t="s">
        <v>280</v>
      </c>
      <c r="D52" s="225"/>
      <c r="E52" s="301" t="s">
        <v>263</v>
      </c>
      <c r="F52" s="227">
        <v>1</v>
      </c>
      <c r="G52" s="227">
        <v>800000</v>
      </c>
      <c r="H52" s="161">
        <f t="shared" si="0"/>
        <v>800000</v>
      </c>
      <c r="I52" s="202"/>
    </row>
    <row r="53" spans="1:9" ht="15.95" customHeight="1" x14ac:dyDescent="0.15">
      <c r="A53" s="432"/>
      <c r="B53" s="194"/>
      <c r="C53" s="201"/>
      <c r="D53" s="225"/>
      <c r="E53" s="301"/>
      <c r="F53" s="227"/>
      <c r="G53" s="227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01"/>
      <c r="D54" s="225"/>
      <c r="E54" s="301"/>
      <c r="F54" s="227"/>
      <c r="G54" s="227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01"/>
      <c r="D55" s="225"/>
      <c r="E55" s="301"/>
      <c r="F55" s="227"/>
      <c r="G55" s="227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01"/>
      <c r="D56" s="225"/>
      <c r="E56" s="301"/>
      <c r="F56" s="227"/>
      <c r="G56" s="227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01"/>
      <c r="D57" s="225"/>
      <c r="E57" s="301"/>
      <c r="F57" s="227"/>
      <c r="G57" s="227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01"/>
      <c r="D58" s="201"/>
      <c r="E58" s="203"/>
      <c r="F58" s="205"/>
      <c r="G58" s="205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201"/>
      <c r="D59" s="225"/>
      <c r="E59" s="301"/>
      <c r="F59" s="227"/>
      <c r="G59" s="227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201"/>
      <c r="D60" s="225"/>
      <c r="E60" s="301"/>
      <c r="F60" s="227"/>
      <c r="G60" s="227"/>
      <c r="H60" s="161">
        <f t="shared" si="0"/>
        <v>0</v>
      </c>
      <c r="I60" s="202"/>
    </row>
    <row r="61" spans="1:9" ht="15.95" customHeight="1" x14ac:dyDescent="0.15">
      <c r="A61" s="432"/>
      <c r="B61" s="194"/>
      <c r="C61" s="201"/>
      <c r="D61" s="225"/>
      <c r="E61" s="301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25"/>
      <c r="E62" s="301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3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25"/>
      <c r="E64" s="301"/>
      <c r="F64" s="227"/>
      <c r="G64" s="227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3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8900000</v>
      </c>
      <c r="I67" s="33"/>
    </row>
    <row r="68" spans="1:9" ht="15.95" customHeight="1" x14ac:dyDescent="0.15">
      <c r="A68" s="239"/>
      <c r="B68" s="240" t="s">
        <v>186</v>
      </c>
      <c r="C68" s="241"/>
      <c r="D68" s="33"/>
      <c r="E68" s="33"/>
      <c r="F68" s="243"/>
      <c r="G68" s="243"/>
      <c r="H68" s="216">
        <f>SUM(H67,H47,H15,H9)</f>
        <v>19625000</v>
      </c>
      <c r="I68" s="33"/>
    </row>
    <row r="69" spans="1:9" ht="15.95" customHeight="1" x14ac:dyDescent="0.15">
      <c r="A69" s="433" t="s">
        <v>187</v>
      </c>
      <c r="B69" s="244" t="s">
        <v>188</v>
      </c>
      <c r="C69" s="241"/>
      <c r="D69" s="33"/>
      <c r="E69" s="244" t="s">
        <v>49</v>
      </c>
      <c r="F69" s="261">
        <v>3</v>
      </c>
      <c r="G69" s="261">
        <v>300000</v>
      </c>
      <c r="H69" s="248">
        <f>F69*G69</f>
        <v>900000</v>
      </c>
      <c r="I69" s="33"/>
    </row>
    <row r="70" spans="1:9" ht="15.95" customHeight="1" x14ac:dyDescent="0.15">
      <c r="A70" s="432"/>
      <c r="B70" s="249" t="s">
        <v>189</v>
      </c>
      <c r="C70" s="250"/>
      <c r="D70" s="223"/>
      <c r="E70" s="249" t="s">
        <v>130</v>
      </c>
      <c r="F70" s="221">
        <v>16</v>
      </c>
      <c r="G70" s="221">
        <v>350000</v>
      </c>
      <c r="H70" s="222">
        <f t="shared" ref="H70:H76" si="3">F70*G70</f>
        <v>5600000</v>
      </c>
      <c r="I70" s="223"/>
    </row>
    <row r="71" spans="1:9" ht="15.95" customHeight="1" x14ac:dyDescent="0.15">
      <c r="A71" s="432"/>
      <c r="B71" s="267" t="s">
        <v>190</v>
      </c>
      <c r="C71" s="253"/>
      <c r="D71" s="202"/>
      <c r="E71" s="252" t="s">
        <v>130</v>
      </c>
      <c r="F71" s="205">
        <v>15</v>
      </c>
      <c r="G71" s="205">
        <v>300000</v>
      </c>
      <c r="H71" s="161">
        <f t="shared" si="3"/>
        <v>4500000</v>
      </c>
      <c r="I71" s="202"/>
    </row>
    <row r="72" spans="1:9" ht="15.95" customHeight="1" x14ac:dyDescent="0.15">
      <c r="A72" s="432"/>
      <c r="B72" s="252" t="s">
        <v>191</v>
      </c>
      <c r="C72" s="253"/>
      <c r="D72" s="202"/>
      <c r="E72" s="252" t="s">
        <v>130</v>
      </c>
      <c r="F72" s="205">
        <v>6</v>
      </c>
      <c r="G72" s="205">
        <v>300000</v>
      </c>
      <c r="H72" s="161">
        <f t="shared" si="3"/>
        <v>1800000</v>
      </c>
      <c r="I72" s="202"/>
    </row>
    <row r="73" spans="1:9" ht="15.95" customHeight="1" x14ac:dyDescent="0.15">
      <c r="A73" s="432"/>
      <c r="B73" s="252" t="s">
        <v>192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3"/>
        <v>0</v>
      </c>
      <c r="I73" s="202"/>
    </row>
    <row r="74" spans="1:9" ht="15.95" customHeight="1" x14ac:dyDescent="0.15">
      <c r="A74" s="432"/>
      <c r="B74" s="252" t="s">
        <v>193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3"/>
        <v>0</v>
      </c>
      <c r="I74" s="202"/>
    </row>
    <row r="75" spans="1:9" ht="15.95" customHeight="1" x14ac:dyDescent="0.15">
      <c r="A75" s="432"/>
      <c r="B75" s="252" t="s">
        <v>194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3"/>
        <v>0</v>
      </c>
      <c r="I75" s="202"/>
    </row>
    <row r="76" spans="1:9" ht="15.95" customHeight="1" x14ac:dyDescent="0.15">
      <c r="A76" s="432"/>
      <c r="B76" s="255" t="s">
        <v>195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3"/>
        <v>0</v>
      </c>
      <c r="I76" s="210"/>
    </row>
    <row r="77" spans="1:9" ht="15.95" customHeight="1" x14ac:dyDescent="0.15">
      <c r="A77" s="239"/>
      <c r="B77" s="258" t="s">
        <v>196</v>
      </c>
      <c r="C77" s="241"/>
      <c r="D77" s="33"/>
      <c r="E77" s="33"/>
      <c r="F77" s="215"/>
      <c r="G77" s="215"/>
      <c r="H77" s="215">
        <f>SUM(H69:H76)</f>
        <v>12800000</v>
      </c>
      <c r="I77" s="213"/>
    </row>
    <row r="78" spans="1:9" ht="15.95" customHeight="1" x14ac:dyDescent="0.15">
      <c r="A78" s="245"/>
      <c r="B78" s="258" t="s">
        <v>197</v>
      </c>
      <c r="C78" s="241"/>
      <c r="D78" s="33"/>
      <c r="E78" s="33"/>
      <c r="F78" s="216"/>
      <c r="G78" s="216"/>
      <c r="H78" s="243">
        <f>'단위공사별(집계)'!L10+'단위공사별(집계)'!I10</f>
        <v>110467.13282405125</v>
      </c>
      <c r="I78" s="33"/>
    </row>
    <row r="79" spans="1:9" ht="15.95" customHeight="1" x14ac:dyDescent="0.15">
      <c r="A79" s="245"/>
      <c r="B79" s="258" t="s">
        <v>198</v>
      </c>
      <c r="C79" s="241"/>
      <c r="D79" s="33"/>
      <c r="E79" s="33"/>
      <c r="F79" s="216"/>
      <c r="G79" s="260"/>
      <c r="H79" s="261">
        <f>(H77+H68)*0.05</f>
        <v>1621250</v>
      </c>
      <c r="I79" s="241"/>
    </row>
    <row r="80" spans="1:9" ht="15.95" customHeight="1" x14ac:dyDescent="0.15">
      <c r="A80" s="245"/>
      <c r="B80" s="258" t="s">
        <v>199</v>
      </c>
      <c r="C80" s="241"/>
      <c r="D80" s="33"/>
      <c r="E80" s="33"/>
      <c r="F80" s="216"/>
      <c r="G80" s="260"/>
      <c r="H80" s="261">
        <f>(H77+H68)*0.1</f>
        <v>3242500</v>
      </c>
      <c r="I80" s="241"/>
    </row>
    <row r="81" spans="1:9" ht="15.95" customHeight="1" x14ac:dyDescent="0.15">
      <c r="A81" s="245"/>
      <c r="B81" s="258" t="s">
        <v>200</v>
      </c>
      <c r="C81" s="241"/>
      <c r="D81" s="33"/>
      <c r="E81" s="33"/>
      <c r="F81" s="216"/>
      <c r="G81" s="216"/>
      <c r="H81" s="215">
        <f>H68+H77+H78+H79+H80</f>
        <v>37399217.132824048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9" activePane="bottomRight" state="frozen"/>
      <selection activeCell="F73" sqref="F73"/>
      <selection pane="topRight" activeCell="F73" sqref="F73"/>
      <selection pane="bottomLeft" activeCell="F73" sqref="F73"/>
      <selection pane="bottomRight" activeCell="K64" sqref="K64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178</v>
      </c>
      <c r="C1" s="263" t="s">
        <v>341</v>
      </c>
      <c r="F1" s="264"/>
      <c r="I1" s="119" t="s">
        <v>179</v>
      </c>
    </row>
    <row r="2" spans="1:9" s="125" customFormat="1" ht="16.5" customHeight="1" x14ac:dyDescent="0.15">
      <c r="A2" s="331" t="s">
        <v>180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181</v>
      </c>
      <c r="I2" s="120" t="s">
        <v>182</v>
      </c>
    </row>
    <row r="3" spans="1:9" ht="15.95" customHeight="1" x14ac:dyDescent="0.15">
      <c r="A3" s="428" t="s">
        <v>183</v>
      </c>
      <c r="B3" s="194" t="s">
        <v>184</v>
      </c>
      <c r="C3" s="218" t="s">
        <v>256</v>
      </c>
      <c r="D3" s="218" t="s">
        <v>257</v>
      </c>
      <c r="E3" s="219" t="s">
        <v>258</v>
      </c>
      <c r="F3" s="221">
        <v>50</v>
      </c>
      <c r="G3" s="221">
        <v>1300</v>
      </c>
      <c r="H3" s="222">
        <f>IF(F3=0,G3,G3*F3)</f>
        <v>65000</v>
      </c>
      <c r="I3" s="223"/>
    </row>
    <row r="4" spans="1:9" ht="15.95" customHeight="1" x14ac:dyDescent="0.15">
      <c r="A4" s="432"/>
      <c r="B4" s="194"/>
      <c r="C4" s="201" t="s">
        <v>259</v>
      </c>
      <c r="D4" s="201" t="s">
        <v>257</v>
      </c>
      <c r="E4" s="203" t="s">
        <v>258</v>
      </c>
      <c r="F4" s="205">
        <v>50</v>
      </c>
      <c r="G4" s="205">
        <v>2500</v>
      </c>
      <c r="H4" s="161">
        <f>IF(F4=0,G4,G4*F4)</f>
        <v>125000</v>
      </c>
      <c r="I4" s="202"/>
    </row>
    <row r="5" spans="1:9" ht="15.95" customHeight="1" x14ac:dyDescent="0.15">
      <c r="A5" s="432"/>
      <c r="B5" s="194"/>
      <c r="C5" s="201" t="s">
        <v>260</v>
      </c>
      <c r="D5" s="201" t="s">
        <v>257</v>
      </c>
      <c r="E5" s="203" t="s">
        <v>258</v>
      </c>
      <c r="F5" s="205">
        <v>50</v>
      </c>
      <c r="G5" s="205">
        <v>1300</v>
      </c>
      <c r="H5" s="161">
        <f t="shared" ref="H5:H66" si="0">IF(F5=0,G5,G5*F5)</f>
        <v>65000</v>
      </c>
      <c r="I5" s="202"/>
    </row>
    <row r="6" spans="1:9" ht="15.95" customHeight="1" x14ac:dyDescent="0.15">
      <c r="A6" s="432"/>
      <c r="B6" s="194"/>
      <c r="C6" s="201" t="s">
        <v>277</v>
      </c>
      <c r="D6" s="201"/>
      <c r="E6" s="203" t="s">
        <v>262</v>
      </c>
      <c r="F6" s="205">
        <v>1</v>
      </c>
      <c r="G6" s="205">
        <v>20000</v>
      </c>
      <c r="H6" s="161">
        <f t="shared" si="0"/>
        <v>20000</v>
      </c>
      <c r="I6" s="202"/>
    </row>
    <row r="7" spans="1:9" ht="15.95" customHeight="1" x14ac:dyDescent="0.15">
      <c r="A7" s="432"/>
      <c r="B7" s="194"/>
      <c r="C7" s="201" t="s">
        <v>278</v>
      </c>
      <c r="D7" s="201"/>
      <c r="E7" s="203"/>
      <c r="F7" s="205"/>
      <c r="G7" s="205"/>
      <c r="H7" s="161">
        <f>IF(F7=0,G7,G7*F7)</f>
        <v>0</v>
      </c>
      <c r="I7" s="202"/>
    </row>
    <row r="8" spans="1:9" ht="15.95" customHeight="1" x14ac:dyDescent="0.15">
      <c r="A8" s="432"/>
      <c r="B8" s="194"/>
      <c r="C8" s="206"/>
      <c r="D8" s="225"/>
      <c r="E8" s="301"/>
      <c r="F8" s="227"/>
      <c r="G8" s="227"/>
      <c r="H8" s="228">
        <f>IF(F8=0,G8,G8*F8)</f>
        <v>0</v>
      </c>
      <c r="I8" s="229"/>
    </row>
    <row r="9" spans="1:9" ht="15.95" customHeight="1" x14ac:dyDescent="0.15">
      <c r="A9" s="432"/>
      <c r="B9" s="211"/>
      <c r="C9" s="236"/>
      <c r="D9" s="236"/>
      <c r="E9" s="232"/>
      <c r="F9" s="234"/>
      <c r="G9" s="234"/>
      <c r="H9" s="235">
        <f>SUM(H3:H8)</f>
        <v>275000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6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3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3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3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7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191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 t="s">
        <v>279</v>
      </c>
      <c r="D16" s="201"/>
      <c r="E16" s="203" t="s">
        <v>263</v>
      </c>
      <c r="F16" s="205">
        <v>1</v>
      </c>
      <c r="G16" s="205">
        <v>1000000</v>
      </c>
      <c r="H16" s="222">
        <f t="shared" si="0"/>
        <v>1000000</v>
      </c>
      <c r="I16" s="223"/>
    </row>
    <row r="17" spans="1:9" ht="15.95" customHeight="1" x14ac:dyDescent="0.15">
      <c r="A17" s="432"/>
      <c r="B17" s="194" t="s">
        <v>151</v>
      </c>
      <c r="C17" s="201" t="s">
        <v>340</v>
      </c>
      <c r="D17" s="201"/>
      <c r="E17" s="203" t="s">
        <v>263</v>
      </c>
      <c r="F17" s="205">
        <v>4</v>
      </c>
      <c r="G17" s="205">
        <v>385000</v>
      </c>
      <c r="H17" s="161">
        <f>G17*F17</f>
        <v>1540000</v>
      </c>
      <c r="I17" s="202"/>
    </row>
    <row r="18" spans="1:9" ht="15.95" customHeight="1" x14ac:dyDescent="0.15">
      <c r="A18" s="432"/>
      <c r="B18" s="194"/>
      <c r="C18" s="201" t="s">
        <v>264</v>
      </c>
      <c r="D18" s="201"/>
      <c r="E18" s="203" t="s">
        <v>263</v>
      </c>
      <c r="F18" s="205">
        <v>1</v>
      </c>
      <c r="G18" s="205">
        <v>4000000</v>
      </c>
      <c r="H18" s="161">
        <f t="shared" ref="H18:H35" si="1">G18*F18</f>
        <v>4000000</v>
      </c>
      <c r="I18" s="202"/>
    </row>
    <row r="19" spans="1:9" ht="15.95" customHeight="1" x14ac:dyDescent="0.15">
      <c r="A19" s="432"/>
      <c r="B19" s="194"/>
      <c r="C19" s="201" t="s">
        <v>265</v>
      </c>
      <c r="D19" s="201"/>
      <c r="E19" s="203" t="s">
        <v>263</v>
      </c>
      <c r="F19" s="205">
        <v>1</v>
      </c>
      <c r="G19" s="205">
        <v>1000000</v>
      </c>
      <c r="H19" s="161">
        <f t="shared" si="1"/>
        <v>1000000</v>
      </c>
      <c r="I19" s="202"/>
    </row>
    <row r="20" spans="1:9" ht="15.95" customHeight="1" x14ac:dyDescent="0.15">
      <c r="A20" s="432"/>
      <c r="B20" s="194"/>
      <c r="C20" s="201" t="s">
        <v>329</v>
      </c>
      <c r="D20" s="201"/>
      <c r="E20" s="203" t="s">
        <v>263</v>
      </c>
      <c r="F20" s="205">
        <v>1</v>
      </c>
      <c r="G20" s="205">
        <v>5500000</v>
      </c>
      <c r="H20" s="161">
        <f t="shared" si="1"/>
        <v>5500000</v>
      </c>
      <c r="I20" s="202"/>
    </row>
    <row r="21" spans="1:9" ht="15.95" customHeight="1" x14ac:dyDescent="0.15">
      <c r="A21" s="432"/>
      <c r="B21" s="194"/>
      <c r="C21" s="201" t="s">
        <v>330</v>
      </c>
      <c r="D21" s="201"/>
      <c r="E21" s="203" t="s">
        <v>263</v>
      </c>
      <c r="F21" s="205">
        <v>1</v>
      </c>
      <c r="G21" s="205">
        <v>3850000</v>
      </c>
      <c r="H21" s="161">
        <f t="shared" si="1"/>
        <v>3850000</v>
      </c>
      <c r="I21" s="202"/>
    </row>
    <row r="22" spans="1:9" ht="15.95" customHeight="1" x14ac:dyDescent="0.15">
      <c r="A22" s="432"/>
      <c r="B22" s="194"/>
      <c r="C22" s="201" t="s">
        <v>356</v>
      </c>
      <c r="D22" s="201"/>
      <c r="E22" s="203" t="s">
        <v>263</v>
      </c>
      <c r="F22" s="205">
        <v>1</v>
      </c>
      <c r="G22" s="205">
        <v>24800000</v>
      </c>
      <c r="H22" s="161">
        <f t="shared" si="1"/>
        <v>24800000</v>
      </c>
      <c r="I22" s="202"/>
    </row>
    <row r="23" spans="1:9" ht="15.95" customHeight="1" x14ac:dyDescent="0.15">
      <c r="A23" s="432"/>
      <c r="B23" s="194"/>
      <c r="C23" s="201" t="s">
        <v>348</v>
      </c>
      <c r="D23" s="201"/>
      <c r="E23" s="203" t="s">
        <v>263</v>
      </c>
      <c r="F23" s="205">
        <v>1</v>
      </c>
      <c r="G23" s="205">
        <v>13500000</v>
      </c>
      <c r="H23" s="161">
        <f t="shared" si="1"/>
        <v>13500000</v>
      </c>
      <c r="I23" s="202"/>
    </row>
    <row r="24" spans="1:9" ht="15.95" customHeight="1" x14ac:dyDescent="0.15">
      <c r="A24" s="432"/>
      <c r="B24" s="194"/>
      <c r="C24" s="201" t="s">
        <v>346</v>
      </c>
      <c r="D24" s="201"/>
      <c r="E24" s="203" t="s">
        <v>263</v>
      </c>
      <c r="F24" s="205">
        <v>1</v>
      </c>
      <c r="G24" s="205">
        <v>26000000</v>
      </c>
      <c r="H24" s="161">
        <f t="shared" si="1"/>
        <v>26000000</v>
      </c>
      <c r="I24" s="202"/>
    </row>
    <row r="25" spans="1:9" ht="15.95" customHeight="1" x14ac:dyDescent="0.15">
      <c r="A25" s="432"/>
      <c r="B25" s="194"/>
      <c r="C25" s="201" t="s">
        <v>331</v>
      </c>
      <c r="D25" s="201"/>
      <c r="E25" s="203" t="s">
        <v>263</v>
      </c>
      <c r="F25" s="205">
        <v>1</v>
      </c>
      <c r="G25" s="205">
        <v>700000</v>
      </c>
      <c r="H25" s="161">
        <f t="shared" si="1"/>
        <v>700000</v>
      </c>
      <c r="I25" s="202"/>
    </row>
    <row r="26" spans="1:9" ht="15.95" customHeight="1" x14ac:dyDescent="0.15">
      <c r="A26" s="432"/>
      <c r="B26" s="194"/>
      <c r="C26" s="201" t="s">
        <v>269</v>
      </c>
      <c r="D26" s="201"/>
      <c r="E26" s="203" t="s">
        <v>263</v>
      </c>
      <c r="F26" s="205">
        <v>1</v>
      </c>
      <c r="G26" s="205">
        <v>1650000</v>
      </c>
      <c r="H26" s="161">
        <f t="shared" si="1"/>
        <v>1650000</v>
      </c>
      <c r="I26" s="202"/>
    </row>
    <row r="27" spans="1:9" ht="15.95" customHeight="1" x14ac:dyDescent="0.15">
      <c r="A27" s="432"/>
      <c r="B27" s="194"/>
      <c r="C27" s="201" t="s">
        <v>315</v>
      </c>
      <c r="D27" s="201"/>
      <c r="E27" s="203" t="s">
        <v>263</v>
      </c>
      <c r="F27" s="205">
        <v>1</v>
      </c>
      <c r="G27" s="205">
        <v>750000</v>
      </c>
      <c r="H27" s="161">
        <f t="shared" si="1"/>
        <v>750000</v>
      </c>
      <c r="I27" s="202"/>
    </row>
    <row r="28" spans="1:9" ht="15.95" customHeight="1" x14ac:dyDescent="0.15">
      <c r="A28" s="432"/>
      <c r="B28" s="194"/>
      <c r="C28" s="201" t="s">
        <v>332</v>
      </c>
      <c r="D28" s="201"/>
      <c r="E28" s="203" t="s">
        <v>263</v>
      </c>
      <c r="F28" s="205">
        <v>1</v>
      </c>
      <c r="G28" s="205">
        <v>850000</v>
      </c>
      <c r="H28" s="161">
        <f t="shared" si="1"/>
        <v>850000</v>
      </c>
      <c r="I28" s="202"/>
    </row>
    <row r="29" spans="1:9" ht="15.95" customHeight="1" x14ac:dyDescent="0.15">
      <c r="A29" s="432"/>
      <c r="B29" s="194"/>
      <c r="C29" s="201" t="s">
        <v>357</v>
      </c>
      <c r="D29" s="201"/>
      <c r="E29" s="203" t="s">
        <v>263</v>
      </c>
      <c r="F29" s="205">
        <v>1</v>
      </c>
      <c r="G29" s="205">
        <v>5500000</v>
      </c>
      <c r="H29" s="161">
        <f t="shared" si="1"/>
        <v>5500000</v>
      </c>
      <c r="I29" s="202"/>
    </row>
    <row r="30" spans="1:9" ht="15.95" customHeight="1" x14ac:dyDescent="0.15">
      <c r="A30" s="432"/>
      <c r="B30" s="194"/>
      <c r="C30" s="201" t="s">
        <v>322</v>
      </c>
      <c r="D30" s="201"/>
      <c r="E30" s="203" t="s">
        <v>263</v>
      </c>
      <c r="F30" s="205">
        <v>1</v>
      </c>
      <c r="G30" s="205">
        <v>1800000</v>
      </c>
      <c r="H30" s="161">
        <f t="shared" si="1"/>
        <v>1800000</v>
      </c>
      <c r="I30" s="202"/>
    </row>
    <row r="31" spans="1:9" ht="15.95" customHeight="1" x14ac:dyDescent="0.15">
      <c r="A31" s="432"/>
      <c r="B31" s="194"/>
      <c r="C31" s="201" t="s">
        <v>323</v>
      </c>
      <c r="D31" s="201"/>
      <c r="E31" s="203" t="s">
        <v>263</v>
      </c>
      <c r="F31" s="205">
        <v>1</v>
      </c>
      <c r="G31" s="205">
        <v>400000</v>
      </c>
      <c r="H31" s="161">
        <f t="shared" si="1"/>
        <v>400000</v>
      </c>
      <c r="I31" s="202"/>
    </row>
    <row r="32" spans="1:9" ht="15.95" customHeight="1" x14ac:dyDescent="0.15">
      <c r="A32" s="432"/>
      <c r="B32" s="194"/>
      <c r="C32" s="201" t="s">
        <v>333</v>
      </c>
      <c r="D32" s="201"/>
      <c r="E32" s="203" t="s">
        <v>263</v>
      </c>
      <c r="F32" s="205">
        <v>2</v>
      </c>
      <c r="G32" s="205">
        <v>235000</v>
      </c>
      <c r="H32" s="161">
        <f t="shared" si="1"/>
        <v>470000</v>
      </c>
      <c r="I32" s="202"/>
    </row>
    <row r="33" spans="1:9" ht="15.95" customHeight="1" x14ac:dyDescent="0.15">
      <c r="A33" s="432"/>
      <c r="B33" s="194"/>
      <c r="C33" s="201" t="s">
        <v>266</v>
      </c>
      <c r="D33" s="201"/>
      <c r="E33" s="203" t="s">
        <v>263</v>
      </c>
      <c r="F33" s="205">
        <v>60</v>
      </c>
      <c r="G33" s="205">
        <v>35000</v>
      </c>
      <c r="H33" s="161">
        <f t="shared" si="1"/>
        <v>2100000</v>
      </c>
      <c r="I33" s="202"/>
    </row>
    <row r="34" spans="1:9" ht="15.95" customHeight="1" x14ac:dyDescent="0.15">
      <c r="A34" s="432"/>
      <c r="B34" s="194"/>
      <c r="C34" s="201" t="s">
        <v>267</v>
      </c>
      <c r="D34" s="201"/>
      <c r="E34" s="203" t="s">
        <v>263</v>
      </c>
      <c r="F34" s="205">
        <v>60</v>
      </c>
      <c r="G34" s="205">
        <v>15000</v>
      </c>
      <c r="H34" s="161">
        <f t="shared" si="1"/>
        <v>900000</v>
      </c>
      <c r="I34" s="202"/>
    </row>
    <row r="35" spans="1:9" ht="15.95" customHeight="1" x14ac:dyDescent="0.15">
      <c r="A35" s="432"/>
      <c r="B35" s="194"/>
      <c r="C35" s="201" t="s">
        <v>268</v>
      </c>
      <c r="D35" s="201"/>
      <c r="E35" s="203" t="s">
        <v>263</v>
      </c>
      <c r="F35" s="205">
        <v>6</v>
      </c>
      <c r="G35" s="205">
        <v>85000</v>
      </c>
      <c r="H35" s="161">
        <f t="shared" si="1"/>
        <v>510000</v>
      </c>
      <c r="I35" s="202"/>
    </row>
    <row r="36" spans="1:9" ht="15.95" customHeight="1" x14ac:dyDescent="0.15">
      <c r="A36" s="432"/>
      <c r="B36" s="194"/>
      <c r="C36" s="201" t="s">
        <v>267</v>
      </c>
      <c r="D36" s="201"/>
      <c r="E36" s="203" t="s">
        <v>263</v>
      </c>
      <c r="F36" s="205">
        <v>6</v>
      </c>
      <c r="G36" s="205">
        <v>15000</v>
      </c>
      <c r="H36" s="161">
        <f t="shared" si="0"/>
        <v>90000</v>
      </c>
      <c r="I36" s="202"/>
    </row>
    <row r="37" spans="1:9" ht="15.95" customHeight="1" x14ac:dyDescent="0.15">
      <c r="A37" s="432"/>
      <c r="B37" s="194"/>
      <c r="C37" s="201" t="s">
        <v>276</v>
      </c>
      <c r="D37" s="201"/>
      <c r="E37" s="203" t="s">
        <v>263</v>
      </c>
      <c r="F37" s="205">
        <v>1</v>
      </c>
      <c r="G37" s="205">
        <v>1200000</v>
      </c>
      <c r="H37" s="161">
        <f t="shared" si="0"/>
        <v>1200000</v>
      </c>
      <c r="I37" s="202"/>
    </row>
    <row r="38" spans="1:9" ht="15.95" customHeight="1" x14ac:dyDescent="0.15">
      <c r="A38" s="432"/>
      <c r="B38" s="194"/>
      <c r="C38" s="201"/>
      <c r="D38" s="201"/>
      <c r="E38" s="203"/>
      <c r="F38" s="205"/>
      <c r="G38" s="227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3"/>
      <c r="F39" s="205"/>
      <c r="G39" s="227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3"/>
      <c r="F40" s="205"/>
      <c r="G40" s="227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3"/>
      <c r="F41" s="205"/>
      <c r="G41" s="227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3"/>
      <c r="F42" s="205"/>
      <c r="G42" s="227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3"/>
      <c r="F43" s="205"/>
      <c r="G43" s="227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3"/>
      <c r="F44" s="205"/>
      <c r="G44" s="227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01"/>
      <c r="D45" s="201"/>
      <c r="E45" s="203"/>
      <c r="F45" s="205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7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191"/>
      <c r="F47" s="215"/>
      <c r="G47" s="215"/>
      <c r="H47" s="216">
        <f>SUM(H16:H46)</f>
        <v>98110000</v>
      </c>
      <c r="I47" s="33"/>
    </row>
    <row r="48" spans="1:9" ht="15.95" customHeight="1" x14ac:dyDescent="0.15">
      <c r="A48" s="432"/>
      <c r="B48" s="237" t="s">
        <v>185</v>
      </c>
      <c r="C48" s="201" t="s">
        <v>358</v>
      </c>
      <c r="D48" s="201"/>
      <c r="E48" s="203" t="s">
        <v>263</v>
      </c>
      <c r="F48" s="205">
        <v>1</v>
      </c>
      <c r="G48" s="205">
        <v>4500000</v>
      </c>
      <c r="H48" s="222">
        <f t="shared" si="0"/>
        <v>4500000</v>
      </c>
      <c r="I48" s="223"/>
    </row>
    <row r="49" spans="1:9" ht="15.95" customHeight="1" x14ac:dyDescent="0.15">
      <c r="A49" s="432"/>
      <c r="B49" s="194"/>
      <c r="C49" s="201" t="s">
        <v>334</v>
      </c>
      <c r="D49" s="225" t="s">
        <v>359</v>
      </c>
      <c r="E49" s="301" t="s">
        <v>263</v>
      </c>
      <c r="F49" s="227">
        <v>1</v>
      </c>
      <c r="G49" s="227">
        <v>2500000</v>
      </c>
      <c r="H49" s="161">
        <f t="shared" si="0"/>
        <v>2500000</v>
      </c>
      <c r="I49" s="202"/>
    </row>
    <row r="50" spans="1:9" ht="15.95" customHeight="1" x14ac:dyDescent="0.15">
      <c r="A50" s="432"/>
      <c r="B50" s="194"/>
      <c r="C50" s="201" t="s">
        <v>343</v>
      </c>
      <c r="D50" s="225" t="s">
        <v>359</v>
      </c>
      <c r="E50" s="301" t="s">
        <v>263</v>
      </c>
      <c r="F50" s="227">
        <v>1</v>
      </c>
      <c r="G50" s="227">
        <v>900000</v>
      </c>
      <c r="H50" s="161">
        <f t="shared" si="0"/>
        <v>900000</v>
      </c>
      <c r="I50" s="202"/>
    </row>
    <row r="51" spans="1:9" ht="15.95" customHeight="1" x14ac:dyDescent="0.15">
      <c r="A51" s="432"/>
      <c r="B51" s="194"/>
      <c r="C51" s="201" t="s">
        <v>342</v>
      </c>
      <c r="D51" s="225" t="s">
        <v>359</v>
      </c>
      <c r="E51" s="301" t="s">
        <v>263</v>
      </c>
      <c r="F51" s="227">
        <v>1</v>
      </c>
      <c r="G51" s="227">
        <v>700000</v>
      </c>
      <c r="H51" s="161">
        <f t="shared" si="0"/>
        <v>700000</v>
      </c>
      <c r="I51" s="202"/>
    </row>
    <row r="52" spans="1:9" ht="15.95" customHeight="1" x14ac:dyDescent="0.15">
      <c r="A52" s="432"/>
      <c r="B52" s="194"/>
      <c r="C52" s="201" t="s">
        <v>344</v>
      </c>
      <c r="D52" s="225"/>
      <c r="E52" s="301" t="s">
        <v>263</v>
      </c>
      <c r="F52" s="227">
        <v>1</v>
      </c>
      <c r="G52" s="227">
        <v>3500000</v>
      </c>
      <c r="H52" s="161">
        <f t="shared" si="0"/>
        <v>3500000</v>
      </c>
      <c r="I52" s="202"/>
    </row>
    <row r="53" spans="1:9" ht="15.95" customHeight="1" x14ac:dyDescent="0.15">
      <c r="A53" s="432"/>
      <c r="B53" s="194"/>
      <c r="C53" s="201" t="s">
        <v>345</v>
      </c>
      <c r="D53" s="225" t="s">
        <v>359</v>
      </c>
      <c r="E53" s="301" t="s">
        <v>263</v>
      </c>
      <c r="F53" s="227">
        <v>1</v>
      </c>
      <c r="G53" s="227">
        <v>1500000</v>
      </c>
      <c r="H53" s="161">
        <f t="shared" si="0"/>
        <v>1500000</v>
      </c>
      <c r="I53" s="202"/>
    </row>
    <row r="54" spans="1:9" ht="15.95" customHeight="1" x14ac:dyDescent="0.15">
      <c r="A54" s="432"/>
      <c r="B54" s="194"/>
      <c r="C54" s="201" t="s">
        <v>346</v>
      </c>
      <c r="D54" s="225"/>
      <c r="E54" s="301" t="s">
        <v>263</v>
      </c>
      <c r="F54" s="227">
        <v>0</v>
      </c>
      <c r="G54" s="227">
        <v>6000000</v>
      </c>
      <c r="H54" s="161">
        <f>F54*G54</f>
        <v>0</v>
      </c>
      <c r="I54" s="202"/>
    </row>
    <row r="55" spans="1:9" ht="15.95" customHeight="1" x14ac:dyDescent="0.15">
      <c r="A55" s="432"/>
      <c r="B55" s="194"/>
      <c r="C55" s="201" t="s">
        <v>347</v>
      </c>
      <c r="D55" s="225"/>
      <c r="E55" s="301" t="s">
        <v>263</v>
      </c>
      <c r="F55" s="227">
        <v>0</v>
      </c>
      <c r="G55" s="227">
        <v>3000000</v>
      </c>
      <c r="H55" s="161">
        <f>F55*G55</f>
        <v>0</v>
      </c>
      <c r="I55" s="202"/>
    </row>
    <row r="56" spans="1:9" ht="15.95" customHeight="1" x14ac:dyDescent="0.15">
      <c r="A56" s="432"/>
      <c r="B56" s="194"/>
      <c r="C56" s="201" t="s">
        <v>338</v>
      </c>
      <c r="D56" s="225"/>
      <c r="E56" s="301" t="s">
        <v>263</v>
      </c>
      <c r="F56" s="227">
        <v>1</v>
      </c>
      <c r="G56" s="227">
        <v>3500000</v>
      </c>
      <c r="H56" s="161">
        <f t="shared" si="0"/>
        <v>3500000</v>
      </c>
      <c r="I56" s="202"/>
    </row>
    <row r="57" spans="1:9" ht="15.95" customHeight="1" x14ac:dyDescent="0.15">
      <c r="A57" s="432"/>
      <c r="B57" s="194"/>
      <c r="C57" s="201" t="s">
        <v>349</v>
      </c>
      <c r="D57" s="225"/>
      <c r="E57" s="301" t="s">
        <v>263</v>
      </c>
      <c r="F57" s="227">
        <v>1</v>
      </c>
      <c r="G57" s="227">
        <v>4200000</v>
      </c>
      <c r="H57" s="161">
        <f t="shared" si="0"/>
        <v>4200000</v>
      </c>
      <c r="I57" s="202"/>
    </row>
    <row r="58" spans="1:9" ht="15.95" customHeight="1" x14ac:dyDescent="0.15">
      <c r="A58" s="432"/>
      <c r="B58" s="194"/>
      <c r="C58" s="201" t="s">
        <v>350</v>
      </c>
      <c r="D58" s="225"/>
      <c r="E58" s="301" t="s">
        <v>263</v>
      </c>
      <c r="F58" s="227">
        <v>1</v>
      </c>
      <c r="G58" s="227">
        <v>7500000</v>
      </c>
      <c r="H58" s="161">
        <f t="shared" si="0"/>
        <v>7500000</v>
      </c>
      <c r="I58" s="229"/>
    </row>
    <row r="59" spans="1:9" ht="15.95" customHeight="1" x14ac:dyDescent="0.15">
      <c r="A59" s="432"/>
      <c r="B59" s="194"/>
      <c r="C59" s="201" t="s">
        <v>360</v>
      </c>
      <c r="D59" s="225"/>
      <c r="E59" s="301" t="s">
        <v>263</v>
      </c>
      <c r="F59" s="227">
        <v>1</v>
      </c>
      <c r="G59" s="227">
        <v>5000000</v>
      </c>
      <c r="H59" s="161">
        <f t="shared" si="0"/>
        <v>5000000</v>
      </c>
      <c r="I59" s="229"/>
    </row>
    <row r="60" spans="1:9" ht="15.95" customHeight="1" x14ac:dyDescent="0.15">
      <c r="A60" s="432"/>
      <c r="B60" s="194"/>
      <c r="C60" s="201" t="s">
        <v>339</v>
      </c>
      <c r="D60" s="225"/>
      <c r="E60" s="301" t="s">
        <v>263</v>
      </c>
      <c r="F60" s="227">
        <v>1</v>
      </c>
      <c r="G60" s="227">
        <v>14300000</v>
      </c>
      <c r="H60" s="161">
        <f t="shared" si="0"/>
        <v>14300000</v>
      </c>
      <c r="I60" s="229"/>
    </row>
    <row r="61" spans="1:9" ht="15.95" customHeight="1" x14ac:dyDescent="0.15">
      <c r="A61" s="432"/>
      <c r="B61" s="194"/>
      <c r="C61" s="201" t="s">
        <v>326</v>
      </c>
      <c r="D61" s="225"/>
      <c r="E61" s="301" t="s">
        <v>263</v>
      </c>
      <c r="F61" s="227">
        <v>1</v>
      </c>
      <c r="G61" s="227">
        <v>500000</v>
      </c>
      <c r="H61" s="161">
        <f t="shared" si="0"/>
        <v>500000</v>
      </c>
      <c r="I61" s="229"/>
    </row>
    <row r="62" spans="1:9" ht="15.95" customHeight="1" x14ac:dyDescent="0.15">
      <c r="A62" s="432"/>
      <c r="B62" s="194"/>
      <c r="C62" s="201" t="s">
        <v>316</v>
      </c>
      <c r="D62" s="225"/>
      <c r="E62" s="301" t="s">
        <v>263</v>
      </c>
      <c r="F62" s="227">
        <v>1</v>
      </c>
      <c r="G62" s="227">
        <v>3400000</v>
      </c>
      <c r="H62" s="161">
        <f t="shared" si="0"/>
        <v>3400000</v>
      </c>
      <c r="I62" s="229"/>
    </row>
    <row r="63" spans="1:9" ht="15.95" customHeight="1" x14ac:dyDescent="0.15">
      <c r="A63" s="432"/>
      <c r="B63" s="194"/>
      <c r="C63" s="201" t="s">
        <v>280</v>
      </c>
      <c r="D63" s="225"/>
      <c r="E63" s="301" t="s">
        <v>263</v>
      </c>
      <c r="F63" s="227">
        <v>1</v>
      </c>
      <c r="G63" s="227">
        <v>1200000</v>
      </c>
      <c r="H63" s="161">
        <f t="shared" si="0"/>
        <v>1200000</v>
      </c>
      <c r="I63" s="229"/>
    </row>
    <row r="64" spans="1:9" ht="15.95" customHeight="1" x14ac:dyDescent="0.15">
      <c r="A64" s="432"/>
      <c r="B64" s="194"/>
      <c r="C64" s="201"/>
      <c r="D64" s="225"/>
      <c r="E64" s="301"/>
      <c r="F64" s="227"/>
      <c r="G64" s="227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201"/>
      <c r="D65" s="225"/>
      <c r="E65" s="301"/>
      <c r="F65" s="227"/>
      <c r="G65" s="227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53200000</v>
      </c>
      <c r="I67" s="33"/>
    </row>
    <row r="68" spans="1:9" ht="15.95" customHeight="1" x14ac:dyDescent="0.15">
      <c r="A68" s="239"/>
      <c r="B68" s="240" t="s">
        <v>186</v>
      </c>
      <c r="C68" s="241"/>
      <c r="D68" s="33"/>
      <c r="E68" s="33"/>
      <c r="F68" s="243"/>
      <c r="G68" s="243"/>
      <c r="H68" s="216">
        <f>SUM(H67,H47,H15,H9)</f>
        <v>151585000</v>
      </c>
      <c r="I68" s="33"/>
    </row>
    <row r="69" spans="1:9" ht="15.95" customHeight="1" x14ac:dyDescent="0.15">
      <c r="A69" s="433" t="s">
        <v>187</v>
      </c>
      <c r="B69" s="244" t="s">
        <v>188</v>
      </c>
      <c r="C69" s="241"/>
      <c r="D69" s="33"/>
      <c r="E69" s="244" t="s">
        <v>49</v>
      </c>
      <c r="F69" s="261">
        <v>3</v>
      </c>
      <c r="G69" s="261">
        <v>300000</v>
      </c>
      <c r="H69" s="248">
        <f>F69*G69</f>
        <v>900000</v>
      </c>
      <c r="I69" s="33"/>
    </row>
    <row r="70" spans="1:9" ht="15.95" customHeight="1" x14ac:dyDescent="0.15">
      <c r="A70" s="432"/>
      <c r="B70" s="249" t="s">
        <v>189</v>
      </c>
      <c r="C70" s="250"/>
      <c r="D70" s="223"/>
      <c r="E70" s="249" t="s">
        <v>130</v>
      </c>
      <c r="F70" s="221">
        <v>32</v>
      </c>
      <c r="G70" s="221">
        <v>350000</v>
      </c>
      <c r="H70" s="222">
        <f t="shared" ref="H70:H76" si="2">F70*G70</f>
        <v>11200000</v>
      </c>
      <c r="I70" s="223"/>
    </row>
    <row r="71" spans="1:9" ht="15.95" customHeight="1" x14ac:dyDescent="0.15">
      <c r="A71" s="432"/>
      <c r="B71" s="267" t="s">
        <v>190</v>
      </c>
      <c r="C71" s="253"/>
      <c r="D71" s="202"/>
      <c r="E71" s="252" t="s">
        <v>130</v>
      </c>
      <c r="F71" s="205">
        <v>20</v>
      </c>
      <c r="G71" s="205">
        <v>300000</v>
      </c>
      <c r="H71" s="161">
        <f t="shared" si="2"/>
        <v>6000000</v>
      </c>
      <c r="I71" s="202"/>
    </row>
    <row r="72" spans="1:9" ht="15.95" customHeight="1" x14ac:dyDescent="0.15">
      <c r="A72" s="432"/>
      <c r="B72" s="252" t="s">
        <v>191</v>
      </c>
      <c r="C72" s="253"/>
      <c r="D72" s="202"/>
      <c r="E72" s="252" t="s">
        <v>130</v>
      </c>
      <c r="F72" s="205">
        <v>20</v>
      </c>
      <c r="G72" s="205">
        <v>300000</v>
      </c>
      <c r="H72" s="161">
        <f t="shared" si="2"/>
        <v>6000000</v>
      </c>
      <c r="I72" s="202"/>
    </row>
    <row r="73" spans="1:9" ht="15.95" customHeight="1" x14ac:dyDescent="0.15">
      <c r="A73" s="432"/>
      <c r="B73" s="252" t="s">
        <v>192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193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194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195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196</v>
      </c>
      <c r="C77" s="241"/>
      <c r="D77" s="33"/>
      <c r="E77" s="33"/>
      <c r="F77" s="215"/>
      <c r="G77" s="215"/>
      <c r="H77" s="215">
        <f>SUM(H69:H76)</f>
        <v>24100000</v>
      </c>
      <c r="I77" s="213"/>
    </row>
    <row r="78" spans="1:9" ht="15.95" customHeight="1" x14ac:dyDescent="0.15">
      <c r="A78" s="245"/>
      <c r="B78" s="258" t="s">
        <v>197</v>
      </c>
      <c r="C78" s="241"/>
      <c r="D78" s="33"/>
      <c r="E78" s="33"/>
      <c r="F78" s="216"/>
      <c r="G78" s="216"/>
      <c r="H78" s="243">
        <f>'단위공사별(집계)'!I11+'단위공사별(집계)'!L11</f>
        <v>598532.55914243462</v>
      </c>
      <c r="I78" s="33"/>
    </row>
    <row r="79" spans="1:9" ht="15.95" customHeight="1" x14ac:dyDescent="0.15">
      <c r="A79" s="245"/>
      <c r="B79" s="258" t="s">
        <v>198</v>
      </c>
      <c r="C79" s="241"/>
      <c r="D79" s="33"/>
      <c r="E79" s="33"/>
      <c r="F79" s="216"/>
      <c r="G79" s="260"/>
      <c r="H79" s="261">
        <f>(H77+H68)*0.05</f>
        <v>8784250</v>
      </c>
      <c r="I79" s="241"/>
    </row>
    <row r="80" spans="1:9" ht="15.95" customHeight="1" x14ac:dyDescent="0.15">
      <c r="A80" s="245"/>
      <c r="B80" s="258" t="s">
        <v>199</v>
      </c>
      <c r="C80" s="241"/>
      <c r="D80" s="33"/>
      <c r="E80" s="33"/>
      <c r="F80" s="216"/>
      <c r="G80" s="260"/>
      <c r="H80" s="261">
        <f>(H77+H68)*0.1</f>
        <v>17568500</v>
      </c>
      <c r="I80" s="241"/>
    </row>
    <row r="81" spans="1:9" ht="15.95" customHeight="1" x14ac:dyDescent="0.15">
      <c r="A81" s="245"/>
      <c r="B81" s="258" t="s">
        <v>200</v>
      </c>
      <c r="C81" s="241"/>
      <c r="D81" s="33"/>
      <c r="E81" s="33"/>
      <c r="F81" s="216"/>
      <c r="G81" s="216"/>
      <c r="H81" s="215">
        <f>H68+H77+H78+H79+H80</f>
        <v>202636282.55914244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J82" sqref="J82"/>
      <selection pane="topRight" activeCell="J82" sqref="J82"/>
      <selection pane="bottomLeft" activeCell="J82" sqref="J82"/>
      <selection pane="bottomRight" activeCell="M34" sqref="M34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 t="s">
        <v>363</v>
      </c>
      <c r="F1" s="264"/>
      <c r="I1" s="119" t="s">
        <v>142</v>
      </c>
    </row>
    <row r="2" spans="1:9" s="125" customFormat="1" ht="16.5" customHeight="1" x14ac:dyDescent="0.15">
      <c r="A2" s="331" t="s">
        <v>143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144</v>
      </c>
      <c r="I2" s="120" t="s">
        <v>145</v>
      </c>
    </row>
    <row r="3" spans="1:9" ht="15.95" customHeight="1" x14ac:dyDescent="0.15">
      <c r="A3" s="428" t="s">
        <v>146</v>
      </c>
      <c r="B3" s="194" t="s">
        <v>147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 t="s">
        <v>364</v>
      </c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 t="s">
        <v>365</v>
      </c>
      <c r="D18" s="304" t="s">
        <v>366</v>
      </c>
      <c r="E18" s="201" t="s">
        <v>49</v>
      </c>
      <c r="F18" s="205">
        <v>7</v>
      </c>
      <c r="G18" s="205">
        <v>450000</v>
      </c>
      <c r="H18" s="161">
        <f t="shared" ref="H18:H36" si="1">G18*F18</f>
        <v>3150000</v>
      </c>
      <c r="I18" s="202"/>
    </row>
    <row r="19" spans="1:9" ht="15.95" customHeight="1" x14ac:dyDescent="0.15">
      <c r="A19" s="432"/>
      <c r="B19" s="194"/>
      <c r="C19" s="201" t="s">
        <v>367</v>
      </c>
      <c r="D19" s="304" t="s">
        <v>368</v>
      </c>
      <c r="E19" s="201" t="s">
        <v>49</v>
      </c>
      <c r="F19" s="205">
        <v>8</v>
      </c>
      <c r="G19" s="205">
        <v>450000</v>
      </c>
      <c r="H19" s="161">
        <f t="shared" si="1"/>
        <v>3600000</v>
      </c>
      <c r="I19" s="202"/>
    </row>
    <row r="20" spans="1:9" ht="15.95" customHeight="1" x14ac:dyDescent="0.15">
      <c r="A20" s="432"/>
      <c r="B20" s="194"/>
      <c r="C20" s="201" t="s">
        <v>375</v>
      </c>
      <c r="D20" s="201" t="s">
        <v>376</v>
      </c>
      <c r="E20" s="201" t="s">
        <v>40</v>
      </c>
      <c r="F20" s="205">
        <v>3</v>
      </c>
      <c r="G20" s="205">
        <v>1500000</v>
      </c>
      <c r="H20" s="161">
        <f t="shared" si="1"/>
        <v>4500000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 t="s">
        <v>369</v>
      </c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 t="s">
        <v>365</v>
      </c>
      <c r="D23" s="201"/>
      <c r="E23" s="201" t="s">
        <v>49</v>
      </c>
      <c r="F23" s="205">
        <v>160</v>
      </c>
      <c r="G23" s="205">
        <v>300000</v>
      </c>
      <c r="H23" s="161">
        <f t="shared" si="1"/>
        <v>48000000</v>
      </c>
      <c r="I23" s="202"/>
    </row>
    <row r="24" spans="1:9" ht="15.95" customHeight="1" x14ac:dyDescent="0.15">
      <c r="A24" s="432"/>
      <c r="B24" s="194"/>
      <c r="C24" s="201" t="s">
        <v>367</v>
      </c>
      <c r="D24" s="201"/>
      <c r="E24" s="201" t="s">
        <v>49</v>
      </c>
      <c r="F24" s="205">
        <v>80</v>
      </c>
      <c r="G24" s="205">
        <v>300000</v>
      </c>
      <c r="H24" s="161">
        <f t="shared" si="1"/>
        <v>24000000</v>
      </c>
      <c r="I24" s="202"/>
    </row>
    <row r="25" spans="1:9" ht="15.95" customHeight="1" x14ac:dyDescent="0.15">
      <c r="A25" s="432"/>
      <c r="B25" s="194"/>
      <c r="C25" s="201" t="s">
        <v>370</v>
      </c>
      <c r="D25" s="201"/>
      <c r="E25" s="201" t="s">
        <v>40</v>
      </c>
      <c r="F25" s="205">
        <v>60</v>
      </c>
      <c r="G25" s="205">
        <v>300000</v>
      </c>
      <c r="H25" s="161">
        <f t="shared" si="1"/>
        <v>18000000</v>
      </c>
      <c r="I25" s="202"/>
    </row>
    <row r="26" spans="1:9" ht="15.95" customHeight="1" x14ac:dyDescent="0.15">
      <c r="A26" s="432"/>
      <c r="B26" s="194"/>
      <c r="C26" s="201" t="s">
        <v>371</v>
      </c>
      <c r="D26" s="201"/>
      <c r="E26" s="201" t="s">
        <v>40</v>
      </c>
      <c r="F26" s="205">
        <v>30</v>
      </c>
      <c r="G26" s="205">
        <v>300000</v>
      </c>
      <c r="H26" s="161">
        <f t="shared" si="1"/>
        <v>9000000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 t="s">
        <v>372</v>
      </c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 t="s">
        <v>373</v>
      </c>
      <c r="D29" s="201"/>
      <c r="E29" s="201" t="s">
        <v>40</v>
      </c>
      <c r="F29" s="205">
        <v>1</v>
      </c>
      <c r="G29" s="205">
        <v>12000000</v>
      </c>
      <c r="H29" s="161">
        <f t="shared" si="1"/>
        <v>12000000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 t="s">
        <v>383</v>
      </c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 t="s">
        <v>365</v>
      </c>
      <c r="D32" s="304" t="s">
        <v>385</v>
      </c>
      <c r="E32" s="201" t="s">
        <v>49</v>
      </c>
      <c r="F32" s="205">
        <v>32</v>
      </c>
      <c r="G32" s="205">
        <v>450000</v>
      </c>
      <c r="H32" s="161">
        <f t="shared" si="1"/>
        <v>14400000</v>
      </c>
      <c r="I32" s="202"/>
    </row>
    <row r="33" spans="1:9" ht="15.95" customHeight="1" x14ac:dyDescent="0.15">
      <c r="A33" s="432"/>
      <c r="B33" s="194"/>
      <c r="C33" s="201" t="s">
        <v>387</v>
      </c>
      <c r="D33" s="304" t="s">
        <v>390</v>
      </c>
      <c r="E33" s="201" t="s">
        <v>49</v>
      </c>
      <c r="F33" s="205">
        <v>14</v>
      </c>
      <c r="G33" s="205">
        <v>450000</v>
      </c>
      <c r="H33" s="161">
        <f t="shared" si="1"/>
        <v>6300000</v>
      </c>
      <c r="I33" s="202"/>
    </row>
    <row r="34" spans="1:9" ht="15.95" customHeight="1" x14ac:dyDescent="0.15">
      <c r="A34" s="432"/>
      <c r="B34" s="194"/>
      <c r="C34" s="201" t="s">
        <v>388</v>
      </c>
      <c r="D34" s="304" t="s">
        <v>389</v>
      </c>
      <c r="E34" s="201" t="s">
        <v>49</v>
      </c>
      <c r="F34" s="205">
        <v>16</v>
      </c>
      <c r="G34" s="205">
        <v>450000</v>
      </c>
      <c r="H34" s="161">
        <f t="shared" si="1"/>
        <v>7200000</v>
      </c>
      <c r="I34" s="202"/>
    </row>
    <row r="35" spans="1:9" ht="15.95" customHeight="1" x14ac:dyDescent="0.15">
      <c r="A35" s="432"/>
      <c r="B35" s="194"/>
      <c r="C35" s="201" t="s">
        <v>375</v>
      </c>
      <c r="D35" s="201" t="s">
        <v>386</v>
      </c>
      <c r="E35" s="201" t="s">
        <v>40</v>
      </c>
      <c r="F35" s="205">
        <v>5</v>
      </c>
      <c r="G35" s="205">
        <v>2000000</v>
      </c>
      <c r="H35" s="161">
        <f t="shared" si="1"/>
        <v>10000000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 t="s">
        <v>384</v>
      </c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 t="s">
        <v>365</v>
      </c>
      <c r="D38" s="304" t="s">
        <v>374</v>
      </c>
      <c r="E38" s="201" t="s">
        <v>49</v>
      </c>
      <c r="F38" s="205">
        <v>12</v>
      </c>
      <c r="G38" s="205">
        <v>450000</v>
      </c>
      <c r="H38" s="161">
        <f t="shared" si="0"/>
        <v>5400000</v>
      </c>
      <c r="I38" s="202"/>
    </row>
    <row r="39" spans="1:9" ht="15.95" customHeight="1" x14ac:dyDescent="0.15">
      <c r="A39" s="432"/>
      <c r="B39" s="194"/>
      <c r="C39" s="201" t="s">
        <v>367</v>
      </c>
      <c r="D39" s="304" t="s">
        <v>374</v>
      </c>
      <c r="E39" s="201" t="s">
        <v>49</v>
      </c>
      <c r="F39" s="205">
        <v>12</v>
      </c>
      <c r="G39" s="205">
        <v>450000</v>
      </c>
      <c r="H39" s="161">
        <f t="shared" si="0"/>
        <v>5400000</v>
      </c>
      <c r="I39" s="202"/>
    </row>
    <row r="40" spans="1:9" ht="15.95" customHeight="1" x14ac:dyDescent="0.15">
      <c r="A40" s="432"/>
      <c r="B40" s="194"/>
      <c r="C40" s="201" t="s">
        <v>375</v>
      </c>
      <c r="D40" s="201" t="s">
        <v>377</v>
      </c>
      <c r="E40" s="201" t="s">
        <v>40</v>
      </c>
      <c r="F40" s="205">
        <v>2</v>
      </c>
      <c r="G40" s="205">
        <v>2000000</v>
      </c>
      <c r="H40" s="161">
        <f t="shared" si="0"/>
        <v>4000000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174950000</v>
      </c>
      <c r="I47" s="33"/>
    </row>
    <row r="48" spans="1:9" ht="15.95" customHeight="1" x14ac:dyDescent="0.15">
      <c r="A48" s="432"/>
      <c r="B48" s="237" t="s">
        <v>161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25"/>
      <c r="D54" s="225"/>
      <c r="E54" s="225"/>
      <c r="F54" s="227"/>
      <c r="G54" s="227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88"/>
      <c r="D55" s="225"/>
      <c r="E55" s="225"/>
      <c r="F55" s="227"/>
      <c r="G55" s="227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88"/>
      <c r="D56" s="225"/>
      <c r="E56" s="225"/>
      <c r="F56" s="227"/>
      <c r="G56" s="227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02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88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25"/>
      <c r="D63" s="225"/>
      <c r="E63" s="225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162</v>
      </c>
      <c r="C68" s="241"/>
      <c r="D68" s="33"/>
      <c r="E68" s="33"/>
      <c r="F68" s="243"/>
      <c r="G68" s="243"/>
      <c r="H68" s="216">
        <f>SUM(H67,H47,H15,H9)</f>
        <v>174950000</v>
      </c>
      <c r="I68" s="33"/>
    </row>
    <row r="69" spans="1:9" ht="15.95" customHeight="1" x14ac:dyDescent="0.15">
      <c r="A69" s="433" t="s">
        <v>163</v>
      </c>
      <c r="B69" s="244" t="s">
        <v>164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/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/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/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/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/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/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'단위공사별(집계)'!L12+'단위공사별(집계)'!I12</f>
        <v>596028.52390340075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(H77+H68)*0.05</f>
        <v>8747500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(H77+H68)*0.1</f>
        <v>17495000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201788528.5239034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178</v>
      </c>
      <c r="C1" s="263"/>
      <c r="F1" s="264"/>
      <c r="I1" s="119" t="s">
        <v>179</v>
      </c>
    </row>
    <row r="2" spans="1:9" s="125" customFormat="1" ht="16.5" customHeight="1" x14ac:dyDescent="0.15">
      <c r="A2" s="331" t="s">
        <v>180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181</v>
      </c>
      <c r="I2" s="120" t="s">
        <v>182</v>
      </c>
    </row>
    <row r="3" spans="1:9" ht="15.95" customHeight="1" x14ac:dyDescent="0.15">
      <c r="A3" s="428" t="s">
        <v>183</v>
      </c>
      <c r="B3" s="194" t="s">
        <v>184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>IF(F7=0,G7,G7*F7)</f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>IF(F8=0,G8,G8*F8)</f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6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ref="H20" si="2">G20*F20</f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185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25"/>
      <c r="E50" s="225"/>
      <c r="F50" s="227"/>
      <c r="G50" s="227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88"/>
      <c r="D56" s="225"/>
      <c r="E56" s="225"/>
      <c r="F56" s="227"/>
      <c r="G56" s="205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02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186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187</v>
      </c>
      <c r="B69" s="244" t="s">
        <v>188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/>
      <c r="G70" s="221"/>
      <c r="H70" s="222">
        <f t="shared" ref="H70:H76" si="3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/>
      <c r="G71" s="205"/>
      <c r="H71" s="161">
        <f t="shared" si="3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/>
      <c r="G72" s="205"/>
      <c r="H72" s="161">
        <f t="shared" si="3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/>
      <c r="G73" s="205"/>
      <c r="H73" s="161">
        <f t="shared" si="3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/>
      <c r="G74" s="205"/>
      <c r="H74" s="161">
        <f t="shared" si="3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/>
      <c r="G75" s="205"/>
      <c r="H75" s="161">
        <f t="shared" si="3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/>
      <c r="H76" s="238">
        <f t="shared" si="3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'단위공사별(집계)'!L13+'단위공사별(집계)'!I13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(H77+H68)*0.05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(H77+H68)*0.1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5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178</v>
      </c>
      <c r="C1" s="263"/>
      <c r="F1" s="264"/>
      <c r="I1" s="119" t="s">
        <v>179</v>
      </c>
    </row>
    <row r="2" spans="1:9" s="125" customFormat="1" ht="16.5" customHeight="1" x14ac:dyDescent="0.15">
      <c r="A2" s="331" t="s">
        <v>180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181</v>
      </c>
      <c r="I2" s="120" t="s">
        <v>182</v>
      </c>
    </row>
    <row r="3" spans="1:9" ht="15.95" customHeight="1" x14ac:dyDescent="0.15">
      <c r="A3" s="428" t="s">
        <v>183</v>
      </c>
      <c r="B3" s="194" t="s">
        <v>184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>IF(F7=0,G7,G7*F7)</f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>IF(F8=0,G8,G8*F8)</f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201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202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203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204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5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185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01"/>
      <c r="D53" s="225"/>
      <c r="E53" s="225"/>
      <c r="F53" s="227"/>
      <c r="G53" s="227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>G55*F55</f>
        <v>0</v>
      </c>
      <c r="I55" s="202"/>
    </row>
    <row r="56" spans="1:9" ht="15.95" customHeight="1" x14ac:dyDescent="0.15">
      <c r="A56" s="432"/>
      <c r="B56" s="194"/>
      <c r="C56" s="225"/>
      <c r="D56" s="225"/>
      <c r="E56" s="225"/>
      <c r="F56" s="227"/>
      <c r="G56" s="227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288"/>
      <c r="D60" s="225"/>
      <c r="E60" s="225"/>
      <c r="F60" s="227"/>
      <c r="G60" s="227"/>
      <c r="H60" s="161">
        <f t="shared" si="0"/>
        <v>0</v>
      </c>
      <c r="I60" s="202"/>
    </row>
    <row r="61" spans="1:9" ht="15.95" customHeight="1" x14ac:dyDescent="0.15">
      <c r="A61" s="432"/>
      <c r="B61" s="194"/>
      <c r="C61" s="225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186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187</v>
      </c>
      <c r="B69" s="244" t="s">
        <v>188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189</v>
      </c>
      <c r="C70" s="250"/>
      <c r="D70" s="223"/>
      <c r="E70" s="249" t="s">
        <v>130</v>
      </c>
      <c r="F70" s="221"/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190</v>
      </c>
      <c r="C71" s="253"/>
      <c r="D71" s="202"/>
      <c r="E71" s="252" t="s">
        <v>130</v>
      </c>
      <c r="F71" s="205"/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191</v>
      </c>
      <c r="C72" s="253"/>
      <c r="D72" s="202"/>
      <c r="E72" s="252" t="s">
        <v>130</v>
      </c>
      <c r="F72" s="205"/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192</v>
      </c>
      <c r="C73" s="253"/>
      <c r="D73" s="202"/>
      <c r="E73" s="252" t="s">
        <v>130</v>
      </c>
      <c r="F73" s="205"/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193</v>
      </c>
      <c r="C74" s="253"/>
      <c r="D74" s="202"/>
      <c r="E74" s="252" t="s">
        <v>130</v>
      </c>
      <c r="F74" s="205"/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194</v>
      </c>
      <c r="C75" s="253"/>
      <c r="D75" s="202"/>
      <c r="E75" s="252" t="s">
        <v>130</v>
      </c>
      <c r="F75" s="205"/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195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196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197</v>
      </c>
      <c r="C78" s="241"/>
      <c r="D78" s="33"/>
      <c r="E78" s="33"/>
      <c r="F78" s="216"/>
      <c r="G78" s="216"/>
      <c r="H78" s="243">
        <f>'단위공사별(집계)'!L14+'단위공사별(집계)'!I14</f>
        <v>0</v>
      </c>
      <c r="I78" s="33"/>
    </row>
    <row r="79" spans="1:9" ht="15.95" customHeight="1" x14ac:dyDescent="0.15">
      <c r="A79" s="245"/>
      <c r="B79" s="258" t="s">
        <v>198</v>
      </c>
      <c r="C79" s="241"/>
      <c r="D79" s="33"/>
      <c r="E79" s="33"/>
      <c r="F79" s="216"/>
      <c r="G79" s="260"/>
      <c r="H79" s="261">
        <f>(H77+H68)*0.05</f>
        <v>0</v>
      </c>
      <c r="I79" s="241"/>
    </row>
    <row r="80" spans="1:9" ht="15.95" customHeight="1" x14ac:dyDescent="0.15">
      <c r="A80" s="245"/>
      <c r="B80" s="258" t="s">
        <v>199</v>
      </c>
      <c r="C80" s="241"/>
      <c r="D80" s="33"/>
      <c r="E80" s="33"/>
      <c r="F80" s="216"/>
      <c r="G80" s="260"/>
      <c r="H80" s="261">
        <f>(H77+H68)*0.1</f>
        <v>0</v>
      </c>
      <c r="I80" s="241"/>
    </row>
    <row r="81" spans="1:9" ht="15.95" customHeight="1" x14ac:dyDescent="0.15">
      <c r="A81" s="245"/>
      <c r="B81" s="258" t="s">
        <v>200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205</v>
      </c>
      <c r="C1" s="263"/>
      <c r="F1" s="264"/>
      <c r="I1" s="119" t="s">
        <v>206</v>
      </c>
    </row>
    <row r="2" spans="1:9" s="125" customFormat="1" ht="16.5" customHeight="1" x14ac:dyDescent="0.15">
      <c r="A2" s="331" t="s">
        <v>207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208</v>
      </c>
      <c r="I2" s="120" t="s">
        <v>209</v>
      </c>
    </row>
    <row r="3" spans="1:9" ht="15.95" customHeight="1" x14ac:dyDescent="0.15">
      <c r="A3" s="428" t="s">
        <v>210</v>
      </c>
      <c r="B3" s="194" t="s">
        <v>211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212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213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214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215</v>
      </c>
      <c r="C17" s="201"/>
      <c r="D17" s="201"/>
      <c r="E17" s="201"/>
      <c r="F17" s="205"/>
      <c r="G17" s="205"/>
      <c r="H17" s="161">
        <f>F17*G17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4" si="1">F18*G18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216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25"/>
      <c r="D52" s="225"/>
      <c r="E52" s="225"/>
      <c r="F52" s="227"/>
      <c r="G52" s="227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25"/>
      <c r="D53" s="225"/>
      <c r="E53" s="225"/>
      <c r="F53" s="227"/>
      <c r="G53" s="227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88"/>
      <c r="D54" s="225"/>
      <c r="E54" s="225"/>
      <c r="F54" s="227"/>
      <c r="G54" s="227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88"/>
      <c r="D56" s="225"/>
      <c r="E56" s="225"/>
      <c r="F56" s="227"/>
      <c r="G56" s="227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201"/>
      <c r="D59" s="201"/>
      <c r="E59" s="201"/>
      <c r="F59" s="205"/>
      <c r="G59" s="205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29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29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29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29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217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218</v>
      </c>
      <c r="B69" s="244" t="s">
        <v>219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220</v>
      </c>
      <c r="C70" s="250"/>
      <c r="D70" s="223"/>
      <c r="E70" s="249" t="s">
        <v>130</v>
      </c>
      <c r="F70" s="221"/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221</v>
      </c>
      <c r="C71" s="253"/>
      <c r="D71" s="202"/>
      <c r="E71" s="252" t="s">
        <v>130</v>
      </c>
      <c r="F71" s="205"/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222</v>
      </c>
      <c r="C72" s="253"/>
      <c r="D72" s="202"/>
      <c r="E72" s="252" t="s">
        <v>130</v>
      </c>
      <c r="F72" s="205"/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223</v>
      </c>
      <c r="C73" s="253"/>
      <c r="D73" s="202"/>
      <c r="E73" s="252" t="s">
        <v>130</v>
      </c>
      <c r="F73" s="205"/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224</v>
      </c>
      <c r="C74" s="253"/>
      <c r="D74" s="202"/>
      <c r="E74" s="252" t="s">
        <v>130</v>
      </c>
      <c r="F74" s="205"/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225</v>
      </c>
      <c r="C75" s="253"/>
      <c r="D75" s="202"/>
      <c r="E75" s="252" t="s">
        <v>130</v>
      </c>
      <c r="F75" s="205"/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226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227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228</v>
      </c>
      <c r="C78" s="241"/>
      <c r="D78" s="33"/>
      <c r="E78" s="33"/>
      <c r="F78" s="216"/>
      <c r="G78" s="216"/>
      <c r="H78" s="243">
        <f>'단위공사별(집계)'!L15+'단위공사별(집계)'!I15</f>
        <v>0</v>
      </c>
      <c r="I78" s="33"/>
    </row>
    <row r="79" spans="1:9" ht="15.95" customHeight="1" x14ac:dyDescent="0.15">
      <c r="A79" s="245"/>
      <c r="B79" s="258" t="s">
        <v>229</v>
      </c>
      <c r="C79" s="241"/>
      <c r="D79" s="33"/>
      <c r="E79" s="33"/>
      <c r="F79" s="216"/>
      <c r="G79" s="260"/>
      <c r="H79" s="261">
        <f>(H77+H68)*0.05</f>
        <v>0</v>
      </c>
      <c r="I79" s="241"/>
    </row>
    <row r="80" spans="1:9" ht="15.95" customHeight="1" x14ac:dyDescent="0.15">
      <c r="A80" s="245"/>
      <c r="B80" s="258" t="s">
        <v>230</v>
      </c>
      <c r="C80" s="241"/>
      <c r="D80" s="33"/>
      <c r="E80" s="33"/>
      <c r="F80" s="216"/>
      <c r="G80" s="260"/>
      <c r="H80" s="261">
        <f>(H77+H68)*0.1</f>
        <v>0</v>
      </c>
      <c r="I80" s="241"/>
    </row>
    <row r="81" spans="1:9" ht="15.95" customHeight="1" x14ac:dyDescent="0.15">
      <c r="A81" s="245"/>
      <c r="B81" s="258" t="s">
        <v>231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8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205</v>
      </c>
      <c r="C1" s="263"/>
      <c r="F1" s="264"/>
      <c r="I1" s="119" t="s">
        <v>206</v>
      </c>
    </row>
    <row r="2" spans="1:9" s="125" customFormat="1" ht="16.5" customHeight="1" x14ac:dyDescent="0.15">
      <c r="A2" s="331" t="s">
        <v>207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208</v>
      </c>
      <c r="I2" s="120" t="s">
        <v>209</v>
      </c>
    </row>
    <row r="3" spans="1:9" ht="15.95" customHeight="1" x14ac:dyDescent="0.15">
      <c r="A3" s="428" t="s">
        <v>210</v>
      </c>
      <c r="B3" s="194" t="s">
        <v>211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212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213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214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215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8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216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25"/>
      <c r="E49" s="225"/>
      <c r="F49" s="227"/>
      <c r="G49" s="227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25"/>
      <c r="E50" s="225"/>
      <c r="F50" s="227"/>
      <c r="G50" s="227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88"/>
      <c r="D53" s="225"/>
      <c r="E53" s="225"/>
      <c r="F53" s="227"/>
      <c r="G53" s="227"/>
      <c r="H53" s="161">
        <f>G53*F53</f>
        <v>0</v>
      </c>
      <c r="I53" s="202"/>
    </row>
    <row r="54" spans="1:9" ht="15.95" customHeight="1" x14ac:dyDescent="0.15">
      <c r="A54" s="432"/>
      <c r="B54" s="194"/>
      <c r="C54" s="225"/>
      <c r="D54" s="225"/>
      <c r="E54" s="225"/>
      <c r="F54" s="227"/>
      <c r="G54" s="227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25"/>
      <c r="D56" s="225"/>
      <c r="E56" s="225"/>
      <c r="F56" s="227"/>
      <c r="G56" s="227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25"/>
      <c r="D57" s="225"/>
      <c r="E57" s="225"/>
      <c r="F57" s="227"/>
      <c r="G57" s="227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29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29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29"/>
    </row>
    <row r="61" spans="1:9" ht="15.95" customHeight="1" x14ac:dyDescent="0.15">
      <c r="A61" s="432"/>
      <c r="B61" s="194"/>
      <c r="C61" s="225"/>
      <c r="D61" s="225"/>
      <c r="E61" s="225"/>
      <c r="F61" s="227"/>
      <c r="G61" s="227"/>
      <c r="H61" s="161">
        <f t="shared" si="0"/>
        <v>0</v>
      </c>
      <c r="I61" s="229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29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29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217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218</v>
      </c>
      <c r="B69" s="244" t="s">
        <v>219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220</v>
      </c>
      <c r="C70" s="250"/>
      <c r="D70" s="223"/>
      <c r="E70" s="249" t="s">
        <v>130</v>
      </c>
      <c r="F70" s="221"/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221</v>
      </c>
      <c r="C71" s="253"/>
      <c r="D71" s="202"/>
      <c r="E71" s="252" t="s">
        <v>130</v>
      </c>
      <c r="F71" s="205"/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222</v>
      </c>
      <c r="C72" s="253"/>
      <c r="D72" s="202"/>
      <c r="E72" s="252" t="s">
        <v>130</v>
      </c>
      <c r="F72" s="205"/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223</v>
      </c>
      <c r="C73" s="253"/>
      <c r="D73" s="202"/>
      <c r="E73" s="252" t="s">
        <v>130</v>
      </c>
      <c r="F73" s="205"/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224</v>
      </c>
      <c r="C74" s="253"/>
      <c r="D74" s="202"/>
      <c r="E74" s="252" t="s">
        <v>130</v>
      </c>
      <c r="F74" s="205"/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225</v>
      </c>
      <c r="C75" s="253"/>
      <c r="D75" s="202"/>
      <c r="E75" s="252" t="s">
        <v>130</v>
      </c>
      <c r="F75" s="205"/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226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227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228</v>
      </c>
      <c r="C78" s="241"/>
      <c r="D78" s="33"/>
      <c r="E78" s="33"/>
      <c r="F78" s="216"/>
      <c r="G78" s="216"/>
      <c r="H78" s="243">
        <f>'단위공사별(집계)'!L16+'단위공사별(집계)'!I16</f>
        <v>0</v>
      </c>
      <c r="I78" s="33"/>
    </row>
    <row r="79" spans="1:9" ht="15.95" customHeight="1" x14ac:dyDescent="0.15">
      <c r="A79" s="245"/>
      <c r="B79" s="258" t="s">
        <v>229</v>
      </c>
      <c r="C79" s="241"/>
      <c r="D79" s="33"/>
      <c r="E79" s="33"/>
      <c r="F79" s="216"/>
      <c r="G79" s="260"/>
      <c r="H79" s="261">
        <f>(H77+H68)*0.05</f>
        <v>0</v>
      </c>
      <c r="I79" s="241"/>
    </row>
    <row r="80" spans="1:9" ht="15.95" customHeight="1" x14ac:dyDescent="0.15">
      <c r="A80" s="245"/>
      <c r="B80" s="258" t="s">
        <v>230</v>
      </c>
      <c r="C80" s="241"/>
      <c r="D80" s="33"/>
      <c r="E80" s="33"/>
      <c r="F80" s="216"/>
      <c r="G80" s="260"/>
      <c r="H80" s="261">
        <f>(H77+H68)*0.1</f>
        <v>0</v>
      </c>
      <c r="I80" s="241"/>
    </row>
    <row r="81" spans="1:9" ht="15.95" customHeight="1" x14ac:dyDescent="0.15">
      <c r="A81" s="245"/>
      <c r="B81" s="258" t="s">
        <v>231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59" orientation="portrait" horizontalDpi="4294967292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55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4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25"/>
      <c r="E49" s="225"/>
      <c r="F49" s="227"/>
      <c r="G49" s="227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25"/>
      <c r="D54" s="225"/>
      <c r="E54" s="225"/>
      <c r="F54" s="227"/>
      <c r="G54" s="227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29"/>
    </row>
    <row r="59" spans="1:9" ht="15.95" customHeight="1" x14ac:dyDescent="0.15">
      <c r="A59" s="432"/>
      <c r="B59" s="194"/>
      <c r="C59" s="201"/>
      <c r="D59" s="201"/>
      <c r="E59" s="201"/>
      <c r="F59" s="205"/>
      <c r="G59" s="205"/>
      <c r="H59" s="161">
        <f t="shared" si="0"/>
        <v>0</v>
      </c>
      <c r="I59" s="229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29"/>
    </row>
    <row r="61" spans="1:9" ht="15.95" customHeight="1" x14ac:dyDescent="0.15">
      <c r="A61" s="432"/>
      <c r="B61" s="194"/>
      <c r="C61" s="225"/>
      <c r="D61" s="225"/>
      <c r="E61" s="225"/>
      <c r="F61" s="227"/>
      <c r="G61" s="227"/>
      <c r="H61" s="161">
        <f t="shared" si="0"/>
        <v>0</v>
      </c>
      <c r="I61" s="229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29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29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/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/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/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/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/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/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'단위공사별(집계)'!L17+'단위공사별(집계)'!I17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(H77+H68)*0.05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(H77+H68)*0.1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>IF(F16=0,G16,G16*F16)</f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6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01"/>
      <c r="D54" s="225"/>
      <c r="E54" s="225"/>
      <c r="F54" s="227"/>
      <c r="G54" s="227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01"/>
      <c r="D55" s="225"/>
      <c r="E55" s="225"/>
      <c r="F55" s="227"/>
      <c r="G55" s="227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25"/>
      <c r="D57" s="225"/>
      <c r="E57" s="225"/>
      <c r="F57" s="227"/>
      <c r="G57" s="227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02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/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/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/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/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/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/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'단위공사별(집계)'!L18+'단위공사별(집계)'!I18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(H77+H68)*0.05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(H77+H68)*0.1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0" width="9" style="119"/>
    <col min="11" max="11" width="10" style="119" bestFit="1" customWidth="1"/>
    <col min="12" max="16384" width="9" style="119"/>
  </cols>
  <sheetData>
    <row r="1" spans="1:11" ht="22.5" customHeight="1" x14ac:dyDescent="0.15">
      <c r="B1" s="188" t="s">
        <v>141</v>
      </c>
      <c r="C1" s="263"/>
      <c r="F1" s="264"/>
      <c r="I1" s="119" t="s">
        <v>113</v>
      </c>
      <c r="K1" s="265"/>
    </row>
    <row r="2" spans="1:11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11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11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11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11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11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11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11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11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11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11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11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11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11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11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8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228">
        <f t="shared" si="0"/>
        <v>0</v>
      </c>
      <c r="I45" s="229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25"/>
      <c r="E50" s="225"/>
      <c r="F50" s="227"/>
      <c r="G50" s="227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25"/>
      <c r="D53" s="225"/>
      <c r="E53" s="225"/>
      <c r="F53" s="227"/>
      <c r="G53" s="227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25"/>
      <c r="D54" s="225"/>
      <c r="E54" s="225"/>
      <c r="F54" s="227"/>
      <c r="G54" s="227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88"/>
      <c r="D55" s="225"/>
      <c r="E55" s="225"/>
      <c r="F55" s="227"/>
      <c r="G55" s="227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25"/>
      <c r="D56" s="225"/>
      <c r="E56" s="225"/>
      <c r="F56" s="227"/>
      <c r="G56" s="227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288"/>
      <c r="D60" s="225"/>
      <c r="E60" s="225"/>
      <c r="F60" s="227"/>
      <c r="G60" s="227"/>
      <c r="H60" s="161">
        <f t="shared" si="0"/>
        <v>0</v>
      </c>
      <c r="I60" s="202"/>
    </row>
    <row r="61" spans="1:9" ht="15.95" customHeight="1" x14ac:dyDescent="0.15">
      <c r="A61" s="432"/>
      <c r="B61" s="194"/>
      <c r="C61" s="225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28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/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52" t="s">
        <v>154</v>
      </c>
      <c r="C71" s="253"/>
      <c r="D71" s="202"/>
      <c r="E71" s="252" t="s">
        <v>130</v>
      </c>
      <c r="F71" s="205"/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/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/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/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/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'단위공사별(집계)'!I19+'단위공사별(집계)'!L19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12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>IF(F16=0,G16,G16*F16)</f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6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95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25"/>
      <c r="E49" s="225"/>
      <c r="F49" s="227"/>
      <c r="G49" s="227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25"/>
      <c r="E50" s="225"/>
      <c r="F50" s="227"/>
      <c r="G50" s="227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25"/>
      <c r="D54" s="225"/>
      <c r="E54" s="225"/>
      <c r="F54" s="227"/>
      <c r="G54" s="227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88"/>
      <c r="D55" s="225"/>
      <c r="E55" s="225"/>
      <c r="F55" s="227"/>
      <c r="G55" s="227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88"/>
      <c r="D56" s="225"/>
      <c r="E56" s="225"/>
      <c r="F56" s="227"/>
      <c r="G56" s="227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201"/>
      <c r="D59" s="201"/>
      <c r="E59" s="201"/>
      <c r="F59" s="205"/>
      <c r="G59" s="205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29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29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29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29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/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/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/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/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/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/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'단위공사별(집계)'!L20+'단위공사별(집계)'!I20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6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25"/>
      <c r="E49" s="225"/>
      <c r="F49" s="227"/>
      <c r="G49" s="227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25"/>
      <c r="E50" s="225"/>
      <c r="F50" s="227"/>
      <c r="G50" s="227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29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>G55*F55</f>
        <v>0</v>
      </c>
      <c r="I55" s="229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29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29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29"/>
    </row>
    <row r="59" spans="1:9" ht="15.95" customHeight="1" x14ac:dyDescent="0.15">
      <c r="A59" s="432"/>
      <c r="B59" s="194"/>
      <c r="C59" s="201"/>
      <c r="D59" s="201"/>
      <c r="E59" s="201"/>
      <c r="F59" s="205"/>
      <c r="G59" s="205"/>
      <c r="H59" s="161">
        <f t="shared" si="0"/>
        <v>0</v>
      </c>
      <c r="I59" s="229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29"/>
    </row>
    <row r="61" spans="1:9" ht="15.95" customHeight="1" x14ac:dyDescent="0.15">
      <c r="A61" s="432"/>
      <c r="B61" s="194"/>
      <c r="C61" s="225"/>
      <c r="D61" s="225"/>
      <c r="E61" s="225"/>
      <c r="F61" s="227"/>
      <c r="G61" s="227"/>
      <c r="H61" s="161">
        <f t="shared" si="0"/>
        <v>0</v>
      </c>
      <c r="I61" s="229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29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29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/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/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/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/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/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/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'단위공사별(집계)'!L21+'단위공사별(집계)'!I21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8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82"/>
      <c r="D51" s="201"/>
      <c r="E51" s="201"/>
      <c r="F51" s="205"/>
      <c r="G51" s="205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01"/>
      <c r="D55" s="225"/>
      <c r="E55" s="225"/>
      <c r="F55" s="227"/>
      <c r="G55" s="227"/>
      <c r="H55" s="161">
        <f t="shared" ref="H55" si="2">IF(F55=0,G55,G55*F55)</f>
        <v>0</v>
      </c>
      <c r="I55" s="202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29"/>
    </row>
    <row r="57" spans="1:9" ht="15.95" customHeight="1" x14ac:dyDescent="0.15">
      <c r="A57" s="432"/>
      <c r="B57" s="194"/>
      <c r="C57" s="225"/>
      <c r="D57" s="225"/>
      <c r="E57" s="225"/>
      <c r="F57" s="227"/>
      <c r="G57" s="227"/>
      <c r="H57" s="161">
        <f t="shared" si="0"/>
        <v>0</v>
      </c>
      <c r="I57" s="229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29"/>
    </row>
    <row r="59" spans="1:9" ht="15.95" customHeight="1" x14ac:dyDescent="0.15">
      <c r="A59" s="432"/>
      <c r="B59" s="194"/>
      <c r="C59" s="201"/>
      <c r="D59" s="201"/>
      <c r="E59" s="201"/>
      <c r="F59" s="205"/>
      <c r="G59" s="205"/>
      <c r="H59" s="161">
        <f t="shared" si="0"/>
        <v>0</v>
      </c>
      <c r="I59" s="229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29"/>
    </row>
    <row r="61" spans="1:9" ht="15.95" customHeight="1" x14ac:dyDescent="0.15">
      <c r="A61" s="432"/>
      <c r="B61" s="194"/>
      <c r="C61" s="225"/>
      <c r="D61" s="225"/>
      <c r="E61" s="225"/>
      <c r="F61" s="227"/>
      <c r="G61" s="227"/>
      <c r="H61" s="161">
        <f t="shared" si="0"/>
        <v>0</v>
      </c>
      <c r="I61" s="229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29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29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/>
      <c r="G70" s="221"/>
      <c r="H70" s="222">
        <f t="shared" ref="H70:H76" si="3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/>
      <c r="G71" s="205"/>
      <c r="H71" s="161">
        <f t="shared" si="3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/>
      <c r="G72" s="205"/>
      <c r="H72" s="161">
        <f t="shared" si="3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/>
      <c r="G73" s="205"/>
      <c r="H73" s="161">
        <f t="shared" si="3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/>
      <c r="G74" s="205"/>
      <c r="H74" s="161">
        <f t="shared" si="3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/>
      <c r="G75" s="205"/>
      <c r="H75" s="161">
        <f t="shared" si="3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/>
      <c r="H76" s="238">
        <f t="shared" si="3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'단위공사별(집계)'!L22+'단위공사별(집계)'!I22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48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302"/>
      <c r="D16" s="302"/>
      <c r="E16" s="302"/>
      <c r="F16" s="303"/>
      <c r="G16" s="303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F17*G17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0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0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>F20*G20</f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>F21*G21</f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>F22*G22</f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ref="H23:H36" si="1">F23*G23</f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92"/>
      <c r="D48" s="218"/>
      <c r="E48" s="218"/>
      <c r="F48" s="221"/>
      <c r="G48" s="221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302"/>
      <c r="D49" s="302"/>
      <c r="E49" s="302"/>
      <c r="F49" s="303"/>
      <c r="G49" s="303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302"/>
      <c r="D50" s="302"/>
      <c r="E50" s="302"/>
      <c r="F50" s="303"/>
      <c r="G50" s="303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302"/>
      <c r="D51" s="302"/>
      <c r="E51" s="302"/>
      <c r="F51" s="303"/>
      <c r="G51" s="303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302"/>
      <c r="D52" s="302"/>
      <c r="E52" s="302"/>
      <c r="F52" s="303"/>
      <c r="G52" s="303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302"/>
      <c r="D53" s="302"/>
      <c r="E53" s="302"/>
      <c r="F53" s="303"/>
      <c r="G53" s="303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302"/>
      <c r="D54" s="302"/>
      <c r="E54" s="302"/>
      <c r="F54" s="303"/>
      <c r="G54" s="303"/>
      <c r="H54" s="161">
        <f>G54*F54</f>
        <v>0</v>
      </c>
      <c r="I54" s="202"/>
    </row>
    <row r="55" spans="1:9" ht="15.95" customHeight="1" x14ac:dyDescent="0.15">
      <c r="A55" s="432"/>
      <c r="B55" s="194"/>
      <c r="C55" s="302"/>
      <c r="D55" s="302"/>
      <c r="E55" s="302"/>
      <c r="F55" s="303"/>
      <c r="G55" s="303"/>
      <c r="H55" s="161">
        <f>G55*F55</f>
        <v>0</v>
      </c>
      <c r="I55" s="202"/>
    </row>
    <row r="56" spans="1:9" ht="15.95" customHeight="1" x14ac:dyDescent="0.15">
      <c r="A56" s="432"/>
      <c r="B56" s="194"/>
      <c r="C56" s="302"/>
      <c r="D56" s="302"/>
      <c r="E56" s="302"/>
      <c r="F56" s="303"/>
      <c r="G56" s="303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302"/>
      <c r="D57" s="302"/>
      <c r="E57" s="302"/>
      <c r="F57" s="303"/>
      <c r="G57" s="303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302"/>
      <c r="D58" s="302"/>
      <c r="E58" s="302"/>
      <c r="F58" s="303"/>
      <c r="G58" s="303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302"/>
      <c r="D59" s="302"/>
      <c r="E59" s="302"/>
      <c r="F59" s="303"/>
      <c r="G59" s="303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302"/>
      <c r="D60" s="302"/>
      <c r="E60" s="302"/>
      <c r="F60" s="303"/>
      <c r="G60" s="303"/>
      <c r="H60" s="161">
        <f t="shared" si="0"/>
        <v>0</v>
      </c>
      <c r="I60" s="202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29"/>
    </row>
    <row r="62" spans="1:9" ht="15.95" customHeight="1" x14ac:dyDescent="0.15">
      <c r="A62" s="432"/>
      <c r="B62" s="194"/>
      <c r="C62" s="302"/>
      <c r="D62" s="302"/>
      <c r="E62" s="302"/>
      <c r="F62" s="303"/>
      <c r="G62" s="303"/>
      <c r="H62" s="161">
        <f t="shared" si="0"/>
        <v>0</v>
      </c>
      <c r="I62" s="229"/>
    </row>
    <row r="63" spans="1:9" ht="15.95" customHeight="1" x14ac:dyDescent="0.15">
      <c r="A63" s="432"/>
      <c r="B63" s="194"/>
      <c r="C63" s="302"/>
      <c r="D63" s="302"/>
      <c r="E63" s="302"/>
      <c r="F63" s="303"/>
      <c r="G63" s="303"/>
      <c r="H63" s="161">
        <f t="shared" si="0"/>
        <v>0</v>
      </c>
      <c r="I63" s="229"/>
    </row>
    <row r="64" spans="1:9" ht="15.95" customHeight="1" x14ac:dyDescent="0.15">
      <c r="A64" s="432"/>
      <c r="B64" s="194"/>
      <c r="C64" s="302"/>
      <c r="D64" s="302"/>
      <c r="E64" s="302"/>
      <c r="F64" s="303"/>
      <c r="G64" s="303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302"/>
      <c r="D65" s="302"/>
      <c r="E65" s="302"/>
      <c r="F65" s="303"/>
      <c r="G65" s="303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165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/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/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/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/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/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/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'단위공사별(집계)'!I23+'단위공사별(집계)'!L23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48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8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88"/>
      <c r="D53" s="225"/>
      <c r="E53" s="225"/>
      <c r="F53" s="227"/>
      <c r="G53" s="227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88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88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88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25"/>
      <c r="D63" s="225"/>
      <c r="E63" s="225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'단위공사별(집계)'!L24+'단위공사별(집계)'!I24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7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25"/>
      <c r="E49" s="225"/>
      <c r="F49" s="227"/>
      <c r="G49" s="227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88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88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88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88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88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88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25"/>
      <c r="D63" s="225"/>
      <c r="E63" s="225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'단위공사별(집계)'!L25+'단위공사별(집계)'!I25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01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6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92"/>
      <c r="D48" s="218"/>
      <c r="E48" s="218"/>
      <c r="F48" s="221"/>
      <c r="G48" s="221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25"/>
      <c r="D50" s="225"/>
      <c r="E50" s="225"/>
      <c r="F50" s="227"/>
      <c r="G50" s="227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88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88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88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25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88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25"/>
      <c r="D63" s="225"/>
      <c r="E63" s="225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'단위공사별(집계)'!L26+'단위공사별(집계)'!I26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0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5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25"/>
      <c r="E53" s="225"/>
      <c r="F53" s="227"/>
      <c r="G53" s="227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01"/>
      <c r="D59" s="201"/>
      <c r="E59" s="201"/>
      <c r="F59" s="205"/>
      <c r="G59" s="205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88"/>
      <c r="D64" s="225"/>
      <c r="E64" s="225"/>
      <c r="F64" s="227"/>
      <c r="G64" s="227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'단위공사별(집계)'!L27+'단위공사별(집계)'!I27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10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 t="s">
        <v>261</v>
      </c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 t="s">
        <v>261</v>
      </c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92"/>
      <c r="D16" s="218"/>
      <c r="E16" s="218"/>
      <c r="F16" s="221"/>
      <c r="G16" s="221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9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1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88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'단위공사별(집계)'!L28+'단위공사별(집계)'!I28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4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25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88"/>
      <c r="D63" s="225"/>
      <c r="E63" s="225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88"/>
      <c r="D64" s="225"/>
      <c r="E64" s="225"/>
      <c r="F64" s="227"/>
      <c r="G64" s="227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'단위공사별(집계)'!L29+'단위공사별(집계)'!I29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5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01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3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98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0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92"/>
      <c r="D48" s="218"/>
      <c r="E48" s="218"/>
      <c r="F48" s="221"/>
      <c r="G48" s="221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25"/>
      <c r="D50" s="225"/>
      <c r="E50" s="225"/>
      <c r="F50" s="227"/>
      <c r="G50" s="227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88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88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88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25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88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25"/>
      <c r="D63" s="225"/>
      <c r="E63" s="225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'단위공사별(집계)'!L30+'단위공사별(집계)'!I30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82"/>
  <sheetViews>
    <sheetView zoomScale="90" zoomScaleNormal="90" workbookViewId="0">
      <pane xSplit="2" ySplit="2" topLeftCell="C45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0" width="9" style="119"/>
    <col min="11" max="11" width="10" style="119" bestFit="1" customWidth="1"/>
    <col min="12" max="16384" width="9" style="119"/>
  </cols>
  <sheetData>
    <row r="1" spans="1:11" ht="22.5" customHeight="1" x14ac:dyDescent="0.15">
      <c r="B1" s="188" t="s">
        <v>141</v>
      </c>
      <c r="C1" s="263"/>
      <c r="F1" s="264"/>
      <c r="I1" s="119" t="s">
        <v>113</v>
      </c>
      <c r="K1" s="265"/>
    </row>
    <row r="2" spans="1:11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11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11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11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11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11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11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11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11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11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11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11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11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11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11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3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0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29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25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88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88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25"/>
      <c r="D63" s="225"/>
      <c r="E63" s="225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28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52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'단위공사별(집계)'!I31+'단위공사별(집계)'!L31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120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>IF(F16=0,G16,G16*F16)</f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6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25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'단위공사별(집계)'!L32+'단위공사별(집계)'!I32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01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19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>G20*F20</f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ref="H21:H30" si="2">G21*F21</f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2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2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2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2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2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2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2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2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2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ref="H31:H37" si="3">G31*F31</f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3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3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3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3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3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3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92"/>
      <c r="D48" s="218"/>
      <c r="E48" s="218"/>
      <c r="F48" s="221"/>
      <c r="G48" s="221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88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88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88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25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88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25"/>
      <c r="D63" s="225"/>
      <c r="E63" s="225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4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4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4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4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4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4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4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'단위공사별(집계)'!L33+'단위공사별(집계)'!I33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8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25"/>
      <c r="E50" s="225"/>
      <c r="F50" s="227"/>
      <c r="G50" s="227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25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88"/>
      <c r="D53" s="225"/>
      <c r="E53" s="225"/>
      <c r="F53" s="227"/>
      <c r="G53" s="227"/>
      <c r="H53" s="161">
        <f>G53*F53</f>
        <v>0</v>
      </c>
      <c r="I53" s="200"/>
    </row>
    <row r="54" spans="1:9" ht="15.95" customHeight="1" x14ac:dyDescent="0.15">
      <c r="A54" s="432"/>
      <c r="B54" s="194"/>
      <c r="C54" s="225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88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88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01"/>
      <c r="D59" s="201"/>
      <c r="E59" s="201"/>
      <c r="F59" s="205"/>
      <c r="G59" s="205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88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25"/>
      <c r="D63" s="225"/>
      <c r="E63" s="225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'단위공사별(집계)'!L34+'단위공사별(집계)'!I34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1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ref="H27:H35" si="2">G27*F27</f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2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2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2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2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25"/>
      <c r="E49" s="225"/>
      <c r="F49" s="227"/>
      <c r="G49" s="227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25"/>
      <c r="E50" s="225"/>
      <c r="F50" s="227"/>
      <c r="G50" s="227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>G55*F55</f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3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3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3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3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3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3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3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'단위공사별(집계)'!I35+'단위공사별(집계)'!L35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48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22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ref="H23:H38" si="2">G23*F23</f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2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2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2"/>
        <v>0</v>
      </c>
      <c r="I26" s="202"/>
    </row>
    <row r="27" spans="1:9" ht="15.95" customHeight="1" x14ac:dyDescent="0.15">
      <c r="A27" s="432"/>
      <c r="B27" s="194"/>
      <c r="C27" s="296"/>
      <c r="D27" s="296"/>
      <c r="E27" s="296"/>
      <c r="F27" s="297"/>
      <c r="G27" s="297"/>
      <c r="H27" s="161">
        <f t="shared" si="2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2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2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2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2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2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2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2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2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2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2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2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25"/>
      <c r="E53" s="225"/>
      <c r="F53" s="227"/>
      <c r="G53" s="227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88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3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3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3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3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3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3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3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'단위공사별(집계)'!L36+'단위공사별(집계)'!I36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272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4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25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88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01"/>
      <c r="D59" s="201"/>
      <c r="E59" s="201"/>
      <c r="F59" s="205"/>
      <c r="G59" s="205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271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'단위공사별(집계)'!L37+'단위공사별(집계)'!I37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3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0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25"/>
      <c r="E53" s="225"/>
      <c r="F53" s="227"/>
      <c r="G53" s="227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25"/>
      <c r="E54" s="225"/>
      <c r="F54" s="227"/>
      <c r="G54" s="227"/>
      <c r="H54" s="161">
        <f t="shared" ref="H54" si="2">IF(F54=0,G54,G54*F54)</f>
        <v>0</v>
      </c>
      <c r="I54" s="200"/>
    </row>
    <row r="55" spans="1:9" ht="15.95" customHeight="1" x14ac:dyDescent="0.15">
      <c r="A55" s="432"/>
      <c r="B55" s="194"/>
      <c r="C55" s="201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>G58*F58</f>
        <v>0</v>
      </c>
      <c r="I58" s="200"/>
    </row>
    <row r="59" spans="1:9" ht="15.95" customHeight="1" x14ac:dyDescent="0.15">
      <c r="A59" s="432"/>
      <c r="B59" s="194"/>
      <c r="C59" s="201"/>
      <c r="D59" s="201"/>
      <c r="E59" s="201"/>
      <c r="F59" s="205"/>
      <c r="G59" s="205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88"/>
      <c r="D64" s="225"/>
      <c r="E64" s="225"/>
      <c r="F64" s="227"/>
      <c r="G64" s="227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3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3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3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3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3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3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3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'단위공사별(집계)'!L38+'단위공사별(집계)'!I38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15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 t="s">
        <v>261</v>
      </c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 t="s">
        <v>261</v>
      </c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92"/>
      <c r="D16" s="218"/>
      <c r="E16" s="218"/>
      <c r="F16" s="221"/>
      <c r="G16" s="221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si="0"/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0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0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>G20*F20</f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ref="H21:H36" si="1">G21*F21</f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88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'단위공사별(집계)'!L39+'단위공사별(집계)'!I39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4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25"/>
      <c r="E50" s="225"/>
      <c r="F50" s="227"/>
      <c r="G50" s="227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'단위공사별(집계)'!L40+'단위공사별(집계)'!I40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4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88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'단위공사별(집계)'!L41+'단위공사별(집계)'!I41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5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2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2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2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2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2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2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2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2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2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2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2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29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29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29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29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29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29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'단위공사별(집계)'!L42+'단위공사별(집계)'!I42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82"/>
  <sheetViews>
    <sheetView zoomScale="90" zoomScaleNormal="90" workbookViewId="0">
      <pane xSplit="2" ySplit="2" topLeftCell="C48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0" width="9" style="119"/>
    <col min="11" max="11" width="10" style="119" bestFit="1" customWidth="1"/>
    <col min="12" max="16384" width="9" style="119"/>
  </cols>
  <sheetData>
    <row r="1" spans="1:11" ht="22.5" customHeight="1" x14ac:dyDescent="0.15">
      <c r="B1" s="188" t="s">
        <v>141</v>
      </c>
      <c r="C1" s="263"/>
      <c r="F1" s="264"/>
      <c r="I1" s="119" t="s">
        <v>113</v>
      </c>
      <c r="K1" s="265"/>
    </row>
    <row r="2" spans="1:11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11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11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11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11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11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11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11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11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11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11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11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11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11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11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5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29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25"/>
      <c r="E49" s="225"/>
      <c r="F49" s="227"/>
      <c r="G49" s="227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25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88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28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52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'단위공사별(집계)'!I43+'단위공사별(집계)'!L43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1200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4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>IF(F16=0,G16,G16*F16)</f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8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25"/>
      <c r="E49" s="225"/>
      <c r="F49" s="227"/>
      <c r="G49" s="227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25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88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'단위공사별(집계)'!L44+'단위공사별(집계)'!I44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01"/>
      <c r="D16" s="201"/>
      <c r="E16" s="201"/>
      <c r="F16" s="205"/>
      <c r="G16" s="205"/>
      <c r="H16" s="222">
        <f>IF(F16=0,G16,G16*F16)</f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8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25"/>
      <c r="D50" s="225"/>
      <c r="E50" s="225"/>
      <c r="F50" s="227"/>
      <c r="G50" s="227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'단위공사별(집계)'!L45+'단위공사별(집계)'!I45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45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9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1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25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88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88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25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'단위공사별(집계)'!L46+'단위공사별(집계)'!I46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5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25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25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25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88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25"/>
      <c r="D63" s="225"/>
      <c r="E63" s="225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'단위공사별(집계)'!I47+'단위공사별(집계)'!L47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8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>G53*F53</f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88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88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88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25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'단위공사별(집계)'!L48+'단위공사별(집계)'!I48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9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1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82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'단위공사별(집계)'!I47+'단위공사별(집계)'!L47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4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25"/>
      <c r="E49" s="225"/>
      <c r="F49" s="227"/>
      <c r="G49" s="227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01"/>
      <c r="E51" s="201"/>
      <c r="F51" s="205"/>
      <c r="G51" s="205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01"/>
      <c r="E52" s="201"/>
      <c r="F52" s="205"/>
      <c r="G52" s="205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88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88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25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25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25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>
        <v>0</v>
      </c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'단위공사별(집계)'!L50+'단위공사별(집계)'!I50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45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302"/>
      <c r="D16" s="302"/>
      <c r="E16" s="302"/>
      <c r="F16" s="303"/>
      <c r="G16" s="303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 t="shared" ref="H17:H38" si="1"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si="1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228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92"/>
      <c r="D48" s="218"/>
      <c r="E48" s="218"/>
      <c r="F48" s="221"/>
      <c r="G48" s="221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302"/>
      <c r="D49" s="302"/>
      <c r="E49" s="302"/>
      <c r="F49" s="303"/>
      <c r="G49" s="303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302"/>
      <c r="D51" s="302"/>
      <c r="E51" s="302"/>
      <c r="F51" s="303"/>
      <c r="G51" s="303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302"/>
      <c r="D52" s="302"/>
      <c r="E52" s="302"/>
      <c r="F52" s="303"/>
      <c r="G52" s="303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302"/>
      <c r="D53" s="302"/>
      <c r="E53" s="302"/>
      <c r="F53" s="303"/>
      <c r="G53" s="303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302"/>
      <c r="D54" s="302"/>
      <c r="E54" s="302"/>
      <c r="F54" s="303"/>
      <c r="G54" s="303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302"/>
      <c r="D55" s="302"/>
      <c r="E55" s="302"/>
      <c r="F55" s="303"/>
      <c r="G55" s="303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302"/>
      <c r="D57" s="302"/>
      <c r="E57" s="302"/>
      <c r="F57" s="303"/>
      <c r="G57" s="303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302"/>
      <c r="D58" s="302"/>
      <c r="E58" s="302"/>
      <c r="F58" s="303"/>
      <c r="G58" s="303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302"/>
      <c r="D59" s="302"/>
      <c r="E59" s="302"/>
      <c r="F59" s="303"/>
      <c r="G59" s="303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302"/>
      <c r="D60" s="302"/>
      <c r="E60" s="302"/>
      <c r="F60" s="303"/>
      <c r="G60" s="303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302"/>
      <c r="D62" s="302"/>
      <c r="E62" s="302"/>
      <c r="F62" s="303"/>
      <c r="G62" s="303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302"/>
      <c r="D63" s="302"/>
      <c r="E63" s="302"/>
      <c r="F63" s="303"/>
      <c r="G63" s="303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302"/>
      <c r="D64" s="302"/>
      <c r="E64" s="302"/>
      <c r="F64" s="303"/>
      <c r="G64" s="303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302"/>
      <c r="D65" s="302"/>
      <c r="E65" s="302"/>
      <c r="F65" s="303"/>
      <c r="G65" s="303"/>
      <c r="H65" s="161">
        <f t="shared" ref="H65" si="2">IF(F65=0,G65,G65*F65)</f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274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3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3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3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3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3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3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>
        <v>300000</v>
      </c>
      <c r="H76" s="238">
        <f t="shared" si="3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'단위공사별(집계)'!L51+'단위공사별(집계)'!I51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85" zoomScaleNormal="85" workbookViewId="0">
      <pane xSplit="2" ySplit="2" topLeftCell="C5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9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1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1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1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1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25"/>
      <c r="E53" s="225"/>
      <c r="F53" s="227"/>
      <c r="G53" s="227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01"/>
      <c r="D59" s="201"/>
      <c r="E59" s="201"/>
      <c r="F59" s="205"/>
      <c r="G59" s="205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88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25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88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25"/>
      <c r="D63" s="225"/>
      <c r="E63" s="225"/>
      <c r="F63" s="227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25"/>
      <c r="D64" s="225"/>
      <c r="E64" s="225"/>
      <c r="F64" s="227"/>
      <c r="G64" s="227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270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'단위공사별(집계)'!I47+'단위공사별(집계)'!L47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48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5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1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25"/>
      <c r="E53" s="225"/>
      <c r="F53" s="227"/>
      <c r="G53" s="227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25"/>
      <c r="E54" s="225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01"/>
      <c r="E62" s="201"/>
      <c r="F62" s="205"/>
      <c r="G62" s="205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49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'단위공사별(집계)'!L51+'단위공사별(집계)'!I51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3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5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1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25"/>
      <c r="E50" s="225"/>
      <c r="F50" s="227"/>
      <c r="G50" s="227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25"/>
      <c r="D55" s="225"/>
      <c r="E55" s="225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25"/>
      <c r="D56" s="225"/>
      <c r="E56" s="225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88"/>
      <c r="D57" s="225"/>
      <c r="E57" s="225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25"/>
      <c r="D58" s="225"/>
      <c r="E58" s="225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25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88"/>
      <c r="D60" s="225"/>
      <c r="E60" s="225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88"/>
      <c r="D61" s="225"/>
      <c r="E61" s="225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274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'단위공사별(집계)'!L51+'단위공사별(집계)'!I51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51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8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1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1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1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1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225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6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1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1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1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6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213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1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1"/>
      <c r="F17" s="205"/>
      <c r="G17" s="205"/>
      <c r="H17" s="161">
        <f>G17*F17</f>
        <v>0</v>
      </c>
      <c r="I17" s="202"/>
    </row>
    <row r="18" spans="1:9" ht="15.95" customHeight="1" x14ac:dyDescent="0.15">
      <c r="A18" s="432"/>
      <c r="B18" s="194"/>
      <c r="C18" s="201"/>
      <c r="D18" s="201"/>
      <c r="E18" s="201"/>
      <c r="F18" s="205"/>
      <c r="G18" s="205"/>
      <c r="H18" s="161">
        <f t="shared" ref="H18:H34" si="1">G18*F18</f>
        <v>0</v>
      </c>
      <c r="I18" s="202"/>
    </row>
    <row r="19" spans="1:9" ht="15.95" customHeight="1" x14ac:dyDescent="0.15">
      <c r="A19" s="432"/>
      <c r="B19" s="194"/>
      <c r="C19" s="201"/>
      <c r="D19" s="201"/>
      <c r="E19" s="201"/>
      <c r="F19" s="205"/>
      <c r="G19" s="205"/>
      <c r="H19" s="161">
        <f t="shared" si="1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1"/>
      <c r="F20" s="205"/>
      <c r="G20" s="205"/>
      <c r="H20" s="161">
        <f t="shared" si="1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1"/>
      <c r="F21" s="205"/>
      <c r="G21" s="205"/>
      <c r="H21" s="161">
        <f t="shared" si="1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1"/>
      <c r="F22" s="205"/>
      <c r="G22" s="205"/>
      <c r="H22" s="161">
        <f t="shared" si="1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1"/>
      <c r="F23" s="205"/>
      <c r="G23" s="205"/>
      <c r="H23" s="161">
        <f t="shared" si="1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1"/>
      <c r="F24" s="205"/>
      <c r="G24" s="205"/>
      <c r="H24" s="161">
        <f t="shared" si="1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1"/>
      <c r="F25" s="205"/>
      <c r="G25" s="205"/>
      <c r="H25" s="161">
        <f t="shared" si="1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1"/>
      <c r="F26" s="205"/>
      <c r="G26" s="205"/>
      <c r="H26" s="161">
        <f t="shared" si="1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1"/>
      <c r="F27" s="205"/>
      <c r="G27" s="205"/>
      <c r="H27" s="161">
        <f t="shared" si="1"/>
        <v>0</v>
      </c>
      <c r="I27" s="202"/>
    </row>
    <row r="28" spans="1:9" ht="15.95" customHeight="1" x14ac:dyDescent="0.15">
      <c r="A28" s="432"/>
      <c r="B28" s="194"/>
      <c r="C28" s="201"/>
      <c r="D28" s="201"/>
      <c r="E28" s="201"/>
      <c r="F28" s="205"/>
      <c r="G28" s="205"/>
      <c r="H28" s="161">
        <f t="shared" si="1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1"/>
      <c r="F29" s="205"/>
      <c r="G29" s="205"/>
      <c r="H29" s="161">
        <f t="shared" si="1"/>
        <v>0</v>
      </c>
      <c r="I29" s="202"/>
    </row>
    <row r="30" spans="1:9" ht="15.95" customHeight="1" x14ac:dyDescent="0.15">
      <c r="A30" s="432"/>
      <c r="B30" s="194"/>
      <c r="C30" s="201"/>
      <c r="D30" s="201"/>
      <c r="E30" s="201"/>
      <c r="F30" s="205"/>
      <c r="G30" s="205"/>
      <c r="H30" s="161">
        <f t="shared" si="1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1"/>
      <c r="F31" s="205"/>
      <c r="G31" s="205"/>
      <c r="H31" s="161">
        <f t="shared" si="1"/>
        <v>0</v>
      </c>
      <c r="I31" s="202"/>
    </row>
    <row r="32" spans="1:9" ht="15.95" customHeight="1" x14ac:dyDescent="0.15">
      <c r="A32" s="432"/>
      <c r="B32" s="194"/>
      <c r="C32" s="201"/>
      <c r="D32" s="201"/>
      <c r="E32" s="201"/>
      <c r="F32" s="205"/>
      <c r="G32" s="205"/>
      <c r="H32" s="161">
        <f t="shared" si="1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1"/>
      <c r="F33" s="205"/>
      <c r="G33" s="205"/>
      <c r="H33" s="161">
        <f t="shared" si="1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1"/>
      <c r="F34" s="205"/>
      <c r="G34" s="205"/>
      <c r="H34" s="161">
        <f t="shared" si="1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1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1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1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1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1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1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1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1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1"/>
      <c r="F43" s="205"/>
      <c r="G43" s="205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1"/>
      <c r="F44" s="205"/>
      <c r="G44" s="205"/>
      <c r="H44" s="161">
        <f t="shared" si="0"/>
        <v>0</v>
      </c>
      <c r="I44" s="202"/>
    </row>
    <row r="45" spans="1:9" ht="15.95" customHeight="1" x14ac:dyDescent="0.15">
      <c r="A45" s="432"/>
      <c r="B45" s="194"/>
      <c r="C45" s="225"/>
      <c r="D45" s="225"/>
      <c r="E45" s="201"/>
      <c r="F45" s="227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6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213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01"/>
      <c r="D48" s="201"/>
      <c r="E48" s="201"/>
      <c r="F48" s="205"/>
      <c r="G48" s="205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1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25"/>
      <c r="E50" s="225"/>
      <c r="F50" s="227"/>
      <c r="G50" s="227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225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25"/>
      <c r="E52" s="225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01"/>
      <c r="E53" s="201"/>
      <c r="F53" s="205"/>
      <c r="G53" s="205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01"/>
      <c r="E54" s="201"/>
      <c r="F54" s="205"/>
      <c r="G54" s="205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01"/>
      <c r="E55" s="201"/>
      <c r="F55" s="205"/>
      <c r="G55" s="205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01"/>
      <c r="E56" s="201"/>
      <c r="F56" s="205"/>
      <c r="G56" s="205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01"/>
      <c r="E57" s="201"/>
      <c r="F57" s="205"/>
      <c r="G57" s="205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01"/>
      <c r="E58" s="201"/>
      <c r="F58" s="205"/>
      <c r="G58" s="205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01"/>
      <c r="D59" s="225"/>
      <c r="E59" s="225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01"/>
      <c r="E60" s="201"/>
      <c r="F60" s="205"/>
      <c r="G60" s="205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01"/>
      <c r="E61" s="201"/>
      <c r="F61" s="205"/>
      <c r="G61" s="205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25"/>
      <c r="D62" s="225"/>
      <c r="E62" s="225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1"/>
      <c r="F63" s="205"/>
      <c r="G63" s="205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1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1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275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/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/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/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/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/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/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/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'단위공사별(집계)'!L37+'단위공사별(집계)'!I37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90" zoomScaleNormal="90" workbookViewId="0">
      <pane xSplit="2" ySplit="2" topLeftCell="C8" activePane="bottomRight" state="frozen"/>
      <selection activeCell="A3" sqref="A3:A67"/>
      <selection pane="topRight" activeCell="A3" sqref="A3:A67"/>
      <selection pane="bottomLeft" activeCell="A3" sqref="A3:A67"/>
      <selection pane="bottomRight" activeCell="A3" sqref="A3:A67"/>
    </sheetView>
  </sheetViews>
  <sheetFormatPr defaultRowHeight="13.5" x14ac:dyDescent="0.15"/>
  <cols>
    <col min="1" max="1" width="5" style="119" customWidth="1"/>
    <col min="2" max="2" width="17.875" style="119" bestFit="1" customWidth="1"/>
    <col min="3" max="3" width="23.625" style="119" customWidth="1"/>
    <col min="4" max="4" width="18.25" style="119" customWidth="1"/>
    <col min="5" max="5" width="5.25" style="119" bestFit="1" customWidth="1"/>
    <col min="6" max="6" width="9" style="152"/>
    <col min="7" max="7" width="11.875" style="152" customWidth="1"/>
    <col min="8" max="8" width="13.625" style="152" customWidth="1"/>
    <col min="9" max="9" width="12.75" style="119" customWidth="1"/>
    <col min="10" max="16384" width="9" style="119"/>
  </cols>
  <sheetData>
    <row r="1" spans="1:9" ht="22.5" customHeight="1" x14ac:dyDescent="0.15">
      <c r="B1" s="188" t="s">
        <v>141</v>
      </c>
      <c r="C1" s="263"/>
      <c r="F1" s="264"/>
      <c r="I1" s="119" t="s">
        <v>113</v>
      </c>
    </row>
    <row r="2" spans="1:9" s="125" customFormat="1" ht="16.5" customHeight="1" x14ac:dyDescent="0.15">
      <c r="A2" s="331" t="s">
        <v>114</v>
      </c>
      <c r="B2" s="427"/>
      <c r="C2" s="126" t="s">
        <v>115</v>
      </c>
      <c r="D2" s="120" t="s">
        <v>116</v>
      </c>
      <c r="E2" s="120" t="s">
        <v>13</v>
      </c>
      <c r="F2" s="242" t="s">
        <v>12</v>
      </c>
      <c r="G2" s="242" t="s">
        <v>117</v>
      </c>
      <c r="H2" s="242" t="s">
        <v>118</v>
      </c>
      <c r="I2" s="120" t="s">
        <v>119</v>
      </c>
    </row>
    <row r="3" spans="1:9" ht="15.95" customHeight="1" x14ac:dyDescent="0.15">
      <c r="A3" s="428" t="s">
        <v>120</v>
      </c>
      <c r="B3" s="194" t="s">
        <v>121</v>
      </c>
      <c r="C3" s="218"/>
      <c r="D3" s="218"/>
      <c r="E3" s="219"/>
      <c r="F3" s="221"/>
      <c r="G3" s="221"/>
      <c r="H3" s="222">
        <f>IF(F3=0,G3,G3*F3)</f>
        <v>0</v>
      </c>
      <c r="I3" s="223"/>
    </row>
    <row r="4" spans="1:9" ht="15.95" customHeight="1" x14ac:dyDescent="0.15">
      <c r="A4" s="432"/>
      <c r="B4" s="194"/>
      <c r="C4" s="201"/>
      <c r="D4" s="201"/>
      <c r="E4" s="203"/>
      <c r="F4" s="205"/>
      <c r="G4" s="205"/>
      <c r="H4" s="161">
        <f>IF(F4=0,G4,G4*F4)</f>
        <v>0</v>
      </c>
      <c r="I4" s="202"/>
    </row>
    <row r="5" spans="1:9" ht="15.95" customHeight="1" x14ac:dyDescent="0.15">
      <c r="A5" s="432"/>
      <c r="B5" s="194"/>
      <c r="C5" s="201"/>
      <c r="D5" s="201"/>
      <c r="E5" s="203"/>
      <c r="F5" s="205"/>
      <c r="G5" s="205"/>
      <c r="H5" s="161">
        <f t="shared" ref="H5:H66" si="0">IF(F5=0,G5,G5*F5)</f>
        <v>0</v>
      </c>
      <c r="I5" s="202"/>
    </row>
    <row r="6" spans="1:9" ht="15.95" customHeight="1" x14ac:dyDescent="0.15">
      <c r="A6" s="432"/>
      <c r="B6" s="194"/>
      <c r="C6" s="201"/>
      <c r="D6" s="201"/>
      <c r="E6" s="203"/>
      <c r="F6" s="205"/>
      <c r="G6" s="205"/>
      <c r="H6" s="161">
        <f t="shared" si="0"/>
        <v>0</v>
      </c>
      <c r="I6" s="202"/>
    </row>
    <row r="7" spans="1:9" ht="15.95" customHeight="1" x14ac:dyDescent="0.15">
      <c r="A7" s="432"/>
      <c r="B7" s="194"/>
      <c r="C7" s="201"/>
      <c r="D7" s="201"/>
      <c r="E7" s="203"/>
      <c r="F7" s="205"/>
      <c r="G7" s="205"/>
      <c r="H7" s="161">
        <f t="shared" si="0"/>
        <v>0</v>
      </c>
      <c r="I7" s="202"/>
    </row>
    <row r="8" spans="1:9" ht="15.95" customHeight="1" x14ac:dyDescent="0.15">
      <c r="A8" s="432"/>
      <c r="B8" s="194"/>
      <c r="C8" s="206"/>
      <c r="D8" s="225"/>
      <c r="E8" s="301"/>
      <c r="F8" s="227"/>
      <c r="G8" s="227"/>
      <c r="H8" s="228">
        <f t="shared" si="0"/>
        <v>0</v>
      </c>
      <c r="I8" s="229"/>
    </row>
    <row r="9" spans="1:9" ht="15.95" customHeight="1" x14ac:dyDescent="0.15">
      <c r="A9" s="432"/>
      <c r="B9" s="211"/>
      <c r="C9" s="236"/>
      <c r="D9" s="236"/>
      <c r="E9" s="232"/>
      <c r="F9" s="234"/>
      <c r="G9" s="234"/>
      <c r="H9" s="235">
        <f>SUM(H3:H8)</f>
        <v>0</v>
      </c>
      <c r="I9" s="236"/>
    </row>
    <row r="10" spans="1:9" ht="15.95" customHeight="1" x14ac:dyDescent="0.15">
      <c r="A10" s="432"/>
      <c r="B10" s="194" t="s">
        <v>148</v>
      </c>
      <c r="C10" s="195"/>
      <c r="D10" s="195"/>
      <c r="E10" s="196"/>
      <c r="F10" s="198"/>
      <c r="G10" s="198"/>
      <c r="H10" s="199">
        <f t="shared" si="0"/>
        <v>0</v>
      </c>
      <c r="I10" s="200"/>
    </row>
    <row r="11" spans="1:9" ht="15.95" customHeight="1" x14ac:dyDescent="0.15">
      <c r="A11" s="432"/>
      <c r="B11" s="194" t="s">
        <v>149</v>
      </c>
      <c r="C11" s="201"/>
      <c r="D11" s="201"/>
      <c r="E11" s="203"/>
      <c r="F11" s="205"/>
      <c r="G11" s="205"/>
      <c r="H11" s="161">
        <f t="shared" si="0"/>
        <v>0</v>
      </c>
      <c r="I11" s="202"/>
    </row>
    <row r="12" spans="1:9" ht="15.95" customHeight="1" x14ac:dyDescent="0.15">
      <c r="A12" s="432"/>
      <c r="B12" s="194"/>
      <c r="C12" s="201"/>
      <c r="D12" s="201"/>
      <c r="E12" s="203"/>
      <c r="F12" s="205"/>
      <c r="G12" s="205"/>
      <c r="H12" s="161">
        <f t="shared" si="0"/>
        <v>0</v>
      </c>
      <c r="I12" s="202"/>
    </row>
    <row r="13" spans="1:9" ht="15.95" customHeight="1" x14ac:dyDescent="0.15">
      <c r="A13" s="432"/>
      <c r="B13" s="194"/>
      <c r="C13" s="201"/>
      <c r="D13" s="201"/>
      <c r="E13" s="203"/>
      <c r="F13" s="205"/>
      <c r="G13" s="205"/>
      <c r="H13" s="161">
        <f t="shared" si="0"/>
        <v>0</v>
      </c>
      <c r="I13" s="202"/>
    </row>
    <row r="14" spans="1:9" ht="15.95" customHeight="1" x14ac:dyDescent="0.15">
      <c r="A14" s="432"/>
      <c r="B14" s="194"/>
      <c r="C14" s="206"/>
      <c r="D14" s="206"/>
      <c r="E14" s="207"/>
      <c r="F14" s="209"/>
      <c r="G14" s="209"/>
      <c r="H14" s="161">
        <f t="shared" si="0"/>
        <v>0</v>
      </c>
      <c r="I14" s="210"/>
    </row>
    <row r="15" spans="1:9" ht="15.95" customHeight="1" x14ac:dyDescent="0.15">
      <c r="A15" s="432"/>
      <c r="B15" s="211"/>
      <c r="C15" s="212"/>
      <c r="D15" s="213"/>
      <c r="E15" s="191"/>
      <c r="F15" s="266"/>
      <c r="G15" s="215"/>
      <c r="H15" s="216">
        <f>SUM(H10:H14)</f>
        <v>0</v>
      </c>
      <c r="I15" s="33"/>
    </row>
    <row r="16" spans="1:9" ht="15.95" customHeight="1" x14ac:dyDescent="0.15">
      <c r="A16" s="432"/>
      <c r="B16" s="237" t="s">
        <v>150</v>
      </c>
      <c r="C16" s="282"/>
      <c r="D16" s="201"/>
      <c r="E16" s="203"/>
      <c r="F16" s="205"/>
      <c r="G16" s="205"/>
      <c r="H16" s="222">
        <f t="shared" si="0"/>
        <v>0</v>
      </c>
      <c r="I16" s="223"/>
    </row>
    <row r="17" spans="1:9" ht="15.95" customHeight="1" x14ac:dyDescent="0.15">
      <c r="A17" s="432"/>
      <c r="B17" s="194" t="s">
        <v>151</v>
      </c>
      <c r="C17" s="201"/>
      <c r="D17" s="201"/>
      <c r="E17" s="203"/>
      <c r="F17" s="205"/>
      <c r="G17" s="205"/>
      <c r="H17" s="161">
        <f t="shared" si="0"/>
        <v>0</v>
      </c>
      <c r="I17" s="202"/>
    </row>
    <row r="18" spans="1:9" ht="15.95" customHeight="1" x14ac:dyDescent="0.15">
      <c r="A18" s="432"/>
      <c r="B18" s="194"/>
      <c r="C18" s="201"/>
      <c r="D18" s="201"/>
      <c r="E18" s="203"/>
      <c r="F18" s="205"/>
      <c r="G18" s="205"/>
      <c r="H18" s="161">
        <f t="shared" si="0"/>
        <v>0</v>
      </c>
      <c r="I18" s="202"/>
    </row>
    <row r="19" spans="1:9" ht="15.95" customHeight="1" x14ac:dyDescent="0.15">
      <c r="A19" s="432"/>
      <c r="B19" s="194"/>
      <c r="C19" s="201"/>
      <c r="D19" s="201"/>
      <c r="E19" s="203"/>
      <c r="F19" s="205"/>
      <c r="G19" s="205"/>
      <c r="H19" s="161">
        <f t="shared" si="0"/>
        <v>0</v>
      </c>
      <c r="I19" s="202"/>
    </row>
    <row r="20" spans="1:9" ht="15.95" customHeight="1" x14ac:dyDescent="0.15">
      <c r="A20" s="432"/>
      <c r="B20" s="194"/>
      <c r="C20" s="201"/>
      <c r="D20" s="201"/>
      <c r="E20" s="203"/>
      <c r="F20" s="205"/>
      <c r="G20" s="205"/>
      <c r="H20" s="161">
        <f t="shared" si="0"/>
        <v>0</v>
      </c>
      <c r="I20" s="202"/>
    </row>
    <row r="21" spans="1:9" ht="15.95" customHeight="1" x14ac:dyDescent="0.15">
      <c r="A21" s="432"/>
      <c r="B21" s="194"/>
      <c r="C21" s="201"/>
      <c r="D21" s="201"/>
      <c r="E21" s="203"/>
      <c r="F21" s="205"/>
      <c r="G21" s="205"/>
      <c r="H21" s="161">
        <f t="shared" si="0"/>
        <v>0</v>
      </c>
      <c r="I21" s="202"/>
    </row>
    <row r="22" spans="1:9" ht="15.95" customHeight="1" x14ac:dyDescent="0.15">
      <c r="A22" s="432"/>
      <c r="B22" s="194"/>
      <c r="C22" s="201"/>
      <c r="D22" s="201"/>
      <c r="E22" s="203"/>
      <c r="F22" s="205"/>
      <c r="G22" s="205"/>
      <c r="H22" s="161">
        <f t="shared" si="0"/>
        <v>0</v>
      </c>
      <c r="I22" s="202"/>
    </row>
    <row r="23" spans="1:9" ht="15.95" customHeight="1" x14ac:dyDescent="0.15">
      <c r="A23" s="432"/>
      <c r="B23" s="194"/>
      <c r="C23" s="201"/>
      <c r="D23" s="201"/>
      <c r="E23" s="203"/>
      <c r="F23" s="205"/>
      <c r="G23" s="205"/>
      <c r="H23" s="161">
        <f t="shared" si="0"/>
        <v>0</v>
      </c>
      <c r="I23" s="202"/>
    </row>
    <row r="24" spans="1:9" ht="15.95" customHeight="1" x14ac:dyDescent="0.15">
      <c r="A24" s="432"/>
      <c r="B24" s="194"/>
      <c r="C24" s="201"/>
      <c r="D24" s="201"/>
      <c r="E24" s="203"/>
      <c r="F24" s="205"/>
      <c r="G24" s="205"/>
      <c r="H24" s="161">
        <f t="shared" si="0"/>
        <v>0</v>
      </c>
      <c r="I24" s="202"/>
    </row>
    <row r="25" spans="1:9" ht="15.95" customHeight="1" x14ac:dyDescent="0.15">
      <c r="A25" s="432"/>
      <c r="B25" s="194"/>
      <c r="C25" s="201"/>
      <c r="D25" s="201"/>
      <c r="E25" s="203"/>
      <c r="F25" s="205"/>
      <c r="G25" s="205"/>
      <c r="H25" s="161">
        <f t="shared" si="0"/>
        <v>0</v>
      </c>
      <c r="I25" s="202"/>
    </row>
    <row r="26" spans="1:9" ht="15.95" customHeight="1" x14ac:dyDescent="0.15">
      <c r="A26" s="432"/>
      <c r="B26" s="194"/>
      <c r="C26" s="201"/>
      <c r="D26" s="201"/>
      <c r="E26" s="203"/>
      <c r="F26" s="205"/>
      <c r="G26" s="205"/>
      <c r="H26" s="161">
        <f t="shared" si="0"/>
        <v>0</v>
      </c>
      <c r="I26" s="202"/>
    </row>
    <row r="27" spans="1:9" ht="15.95" customHeight="1" x14ac:dyDescent="0.15">
      <c r="A27" s="432"/>
      <c r="B27" s="194"/>
      <c r="C27" s="201"/>
      <c r="D27" s="201"/>
      <c r="E27" s="203"/>
      <c r="F27" s="205"/>
      <c r="G27" s="205"/>
      <c r="H27" s="161">
        <f t="shared" si="0"/>
        <v>0</v>
      </c>
      <c r="I27" s="202"/>
    </row>
    <row r="28" spans="1:9" ht="15.95" customHeight="1" x14ac:dyDescent="0.15">
      <c r="A28" s="432"/>
      <c r="B28" s="194"/>
      <c r="C28" s="282"/>
      <c r="D28" s="201"/>
      <c r="E28" s="203"/>
      <c r="F28" s="205"/>
      <c r="G28" s="205"/>
      <c r="H28" s="161">
        <f t="shared" si="0"/>
        <v>0</v>
      </c>
      <c r="I28" s="202"/>
    </row>
    <row r="29" spans="1:9" ht="15.95" customHeight="1" x14ac:dyDescent="0.15">
      <c r="A29" s="432"/>
      <c r="B29" s="194"/>
      <c r="C29" s="201"/>
      <c r="D29" s="201"/>
      <c r="E29" s="203"/>
      <c r="F29" s="205"/>
      <c r="G29" s="205"/>
      <c r="H29" s="161">
        <v>0</v>
      </c>
      <c r="I29" s="202"/>
    </row>
    <row r="30" spans="1:9" ht="15.95" customHeight="1" x14ac:dyDescent="0.15">
      <c r="A30" s="432"/>
      <c r="B30" s="194"/>
      <c r="C30" s="201"/>
      <c r="D30" s="201"/>
      <c r="E30" s="203"/>
      <c r="F30" s="205"/>
      <c r="G30" s="205"/>
      <c r="H30" s="161">
        <f t="shared" si="0"/>
        <v>0</v>
      </c>
      <c r="I30" s="202"/>
    </row>
    <row r="31" spans="1:9" ht="15.95" customHeight="1" x14ac:dyDescent="0.15">
      <c r="A31" s="432"/>
      <c r="B31" s="194"/>
      <c r="C31" s="201"/>
      <c r="D31" s="201"/>
      <c r="E31" s="203"/>
      <c r="F31" s="205"/>
      <c r="G31" s="205"/>
      <c r="H31" s="161">
        <v>0</v>
      </c>
      <c r="I31" s="202"/>
    </row>
    <row r="32" spans="1:9" ht="15.95" customHeight="1" x14ac:dyDescent="0.15">
      <c r="A32" s="432"/>
      <c r="B32" s="194"/>
      <c r="C32" s="201"/>
      <c r="D32" s="201"/>
      <c r="E32" s="203"/>
      <c r="F32" s="205"/>
      <c r="G32" s="205"/>
      <c r="H32" s="161">
        <f t="shared" si="0"/>
        <v>0</v>
      </c>
      <c r="I32" s="202"/>
    </row>
    <row r="33" spans="1:9" ht="15.95" customHeight="1" x14ac:dyDescent="0.15">
      <c r="A33" s="432"/>
      <c r="B33" s="194"/>
      <c r="C33" s="201"/>
      <c r="D33" s="201"/>
      <c r="E33" s="203"/>
      <c r="F33" s="205"/>
      <c r="G33" s="205"/>
      <c r="H33" s="161">
        <f t="shared" si="0"/>
        <v>0</v>
      </c>
      <c r="I33" s="202"/>
    </row>
    <row r="34" spans="1:9" ht="15.95" customHeight="1" x14ac:dyDescent="0.15">
      <c r="A34" s="432"/>
      <c r="B34" s="194"/>
      <c r="C34" s="201"/>
      <c r="D34" s="201"/>
      <c r="E34" s="203"/>
      <c r="F34" s="205"/>
      <c r="G34" s="205"/>
      <c r="H34" s="161">
        <f t="shared" si="0"/>
        <v>0</v>
      </c>
      <c r="I34" s="202"/>
    </row>
    <row r="35" spans="1:9" ht="15.95" customHeight="1" x14ac:dyDescent="0.15">
      <c r="A35" s="432"/>
      <c r="B35" s="194"/>
      <c r="C35" s="201"/>
      <c r="D35" s="201"/>
      <c r="E35" s="203"/>
      <c r="F35" s="205"/>
      <c r="G35" s="205"/>
      <c r="H35" s="161">
        <f t="shared" si="0"/>
        <v>0</v>
      </c>
      <c r="I35" s="202"/>
    </row>
    <row r="36" spans="1:9" ht="15.95" customHeight="1" x14ac:dyDescent="0.15">
      <c r="A36" s="432"/>
      <c r="B36" s="194"/>
      <c r="C36" s="201"/>
      <c r="D36" s="201"/>
      <c r="E36" s="203"/>
      <c r="F36" s="205"/>
      <c r="G36" s="205"/>
      <c r="H36" s="161">
        <f t="shared" si="0"/>
        <v>0</v>
      </c>
      <c r="I36" s="202"/>
    </row>
    <row r="37" spans="1:9" ht="15.95" customHeight="1" x14ac:dyDescent="0.15">
      <c r="A37" s="432"/>
      <c r="B37" s="194"/>
      <c r="C37" s="201"/>
      <c r="D37" s="201"/>
      <c r="E37" s="203"/>
      <c r="F37" s="205"/>
      <c r="G37" s="205"/>
      <c r="H37" s="161">
        <f t="shared" si="0"/>
        <v>0</v>
      </c>
      <c r="I37" s="202"/>
    </row>
    <row r="38" spans="1:9" ht="15.95" customHeight="1" x14ac:dyDescent="0.15">
      <c r="A38" s="432"/>
      <c r="B38" s="194"/>
      <c r="C38" s="201"/>
      <c r="D38" s="201"/>
      <c r="E38" s="203"/>
      <c r="F38" s="205"/>
      <c r="G38" s="205"/>
      <c r="H38" s="161">
        <f t="shared" si="0"/>
        <v>0</v>
      </c>
      <c r="I38" s="202"/>
    </row>
    <row r="39" spans="1:9" ht="15.95" customHeight="1" x14ac:dyDescent="0.15">
      <c r="A39" s="432"/>
      <c r="B39" s="194"/>
      <c r="C39" s="201"/>
      <c r="D39" s="201"/>
      <c r="E39" s="203"/>
      <c r="F39" s="205"/>
      <c r="G39" s="205"/>
      <c r="H39" s="161">
        <f t="shared" si="0"/>
        <v>0</v>
      </c>
      <c r="I39" s="202"/>
    </row>
    <row r="40" spans="1:9" ht="15.95" customHeight="1" x14ac:dyDescent="0.15">
      <c r="A40" s="432"/>
      <c r="B40" s="194"/>
      <c r="C40" s="201"/>
      <c r="D40" s="201"/>
      <c r="E40" s="203"/>
      <c r="F40" s="205"/>
      <c r="G40" s="205"/>
      <c r="H40" s="161">
        <f t="shared" si="0"/>
        <v>0</v>
      </c>
      <c r="I40" s="202"/>
    </row>
    <row r="41" spans="1:9" ht="15.95" customHeight="1" x14ac:dyDescent="0.15">
      <c r="A41" s="432"/>
      <c r="B41" s="194"/>
      <c r="C41" s="201"/>
      <c r="D41" s="201"/>
      <c r="E41" s="203"/>
      <c r="F41" s="205"/>
      <c r="G41" s="205"/>
      <c r="H41" s="161">
        <f t="shared" si="0"/>
        <v>0</v>
      </c>
      <c r="I41" s="202"/>
    </row>
    <row r="42" spans="1:9" ht="15.95" customHeight="1" x14ac:dyDescent="0.15">
      <c r="A42" s="432"/>
      <c r="B42" s="194"/>
      <c r="C42" s="201"/>
      <c r="D42" s="201"/>
      <c r="E42" s="203"/>
      <c r="F42" s="205"/>
      <c r="G42" s="205"/>
      <c r="H42" s="161">
        <f t="shared" si="0"/>
        <v>0</v>
      </c>
      <c r="I42" s="202"/>
    </row>
    <row r="43" spans="1:9" ht="15.95" customHeight="1" x14ac:dyDescent="0.15">
      <c r="A43" s="432"/>
      <c r="B43" s="194"/>
      <c r="C43" s="201"/>
      <c r="D43" s="201"/>
      <c r="E43" s="203"/>
      <c r="F43" s="205"/>
      <c r="G43" s="227"/>
      <c r="H43" s="161">
        <f t="shared" si="0"/>
        <v>0</v>
      </c>
      <c r="I43" s="202"/>
    </row>
    <row r="44" spans="1:9" ht="15.95" customHeight="1" x14ac:dyDescent="0.15">
      <c r="A44" s="432"/>
      <c r="B44" s="194"/>
      <c r="C44" s="201"/>
      <c r="D44" s="201"/>
      <c r="E44" s="203"/>
      <c r="F44" s="205"/>
      <c r="G44" s="227"/>
      <c r="H44" s="161">
        <f t="shared" ref="H44" si="1">IF(F44=0,G44,G44*F44)</f>
        <v>0</v>
      </c>
      <c r="I44" s="202"/>
    </row>
    <row r="45" spans="1:9" ht="15.95" customHeight="1" x14ac:dyDescent="0.15">
      <c r="A45" s="432"/>
      <c r="B45" s="194"/>
      <c r="C45" s="201"/>
      <c r="D45" s="201"/>
      <c r="E45" s="203"/>
      <c r="F45" s="205"/>
      <c r="G45" s="227"/>
      <c r="H45" s="161">
        <f t="shared" si="0"/>
        <v>0</v>
      </c>
      <c r="I45" s="202"/>
    </row>
    <row r="46" spans="1:9" ht="15.95" customHeight="1" x14ac:dyDescent="0.15">
      <c r="A46" s="432"/>
      <c r="B46" s="194"/>
      <c r="C46" s="206"/>
      <c r="D46" s="206"/>
      <c r="E46" s="207"/>
      <c r="F46" s="209"/>
      <c r="G46" s="209"/>
      <c r="H46" s="238">
        <f t="shared" si="0"/>
        <v>0</v>
      </c>
      <c r="I46" s="210"/>
    </row>
    <row r="47" spans="1:9" ht="15.95" customHeight="1" x14ac:dyDescent="0.15">
      <c r="A47" s="432"/>
      <c r="B47" s="211"/>
      <c r="C47" s="212"/>
      <c r="D47" s="213"/>
      <c r="E47" s="191"/>
      <c r="F47" s="215"/>
      <c r="G47" s="215"/>
      <c r="H47" s="216">
        <f>SUM(H16:H46)</f>
        <v>0</v>
      </c>
      <c r="I47" s="33"/>
    </row>
    <row r="48" spans="1:9" ht="15.95" customHeight="1" x14ac:dyDescent="0.15">
      <c r="A48" s="432"/>
      <c r="B48" s="237" t="s">
        <v>42</v>
      </c>
      <c r="C48" s="292"/>
      <c r="D48" s="218"/>
      <c r="E48" s="219"/>
      <c r="F48" s="221"/>
      <c r="G48" s="221"/>
      <c r="H48" s="222">
        <f t="shared" si="0"/>
        <v>0</v>
      </c>
      <c r="I48" s="223"/>
    </row>
    <row r="49" spans="1:9" ht="15.95" customHeight="1" x14ac:dyDescent="0.15">
      <c r="A49" s="432"/>
      <c r="B49" s="194"/>
      <c r="C49" s="201"/>
      <c r="D49" s="201"/>
      <c r="E49" s="203"/>
      <c r="F49" s="205"/>
      <c r="G49" s="205"/>
      <c r="H49" s="161">
        <f t="shared" si="0"/>
        <v>0</v>
      </c>
      <c r="I49" s="200"/>
    </row>
    <row r="50" spans="1:9" ht="15.95" customHeight="1" x14ac:dyDescent="0.15">
      <c r="A50" s="432"/>
      <c r="B50" s="194"/>
      <c r="C50" s="201"/>
      <c r="D50" s="201"/>
      <c r="E50" s="203"/>
      <c r="F50" s="205"/>
      <c r="G50" s="205"/>
      <c r="H50" s="161">
        <f t="shared" si="0"/>
        <v>0</v>
      </c>
      <c r="I50" s="200"/>
    </row>
    <row r="51" spans="1:9" ht="15.95" customHeight="1" x14ac:dyDescent="0.15">
      <c r="A51" s="432"/>
      <c r="B51" s="194"/>
      <c r="C51" s="201"/>
      <c r="D51" s="225"/>
      <c r="E51" s="301"/>
      <c r="F51" s="227"/>
      <c r="G51" s="227"/>
      <c r="H51" s="161">
        <f t="shared" si="0"/>
        <v>0</v>
      </c>
      <c r="I51" s="200"/>
    </row>
    <row r="52" spans="1:9" ht="15.95" customHeight="1" x14ac:dyDescent="0.15">
      <c r="A52" s="432"/>
      <c r="B52" s="194"/>
      <c r="C52" s="201"/>
      <c r="D52" s="225"/>
      <c r="E52" s="301"/>
      <c r="F52" s="227"/>
      <c r="G52" s="227"/>
      <c r="H52" s="161">
        <f t="shared" si="0"/>
        <v>0</v>
      </c>
      <c r="I52" s="200"/>
    </row>
    <row r="53" spans="1:9" ht="15.95" customHeight="1" x14ac:dyDescent="0.15">
      <c r="A53" s="432"/>
      <c r="B53" s="194"/>
      <c r="C53" s="201"/>
      <c r="D53" s="225"/>
      <c r="E53" s="301"/>
      <c r="F53" s="227"/>
      <c r="G53" s="227"/>
      <c r="H53" s="161">
        <f t="shared" si="0"/>
        <v>0</v>
      </c>
      <c r="I53" s="200"/>
    </row>
    <row r="54" spans="1:9" ht="15.95" customHeight="1" x14ac:dyDescent="0.15">
      <c r="A54" s="432"/>
      <c r="B54" s="194"/>
      <c r="C54" s="201"/>
      <c r="D54" s="225"/>
      <c r="E54" s="301"/>
      <c r="F54" s="227"/>
      <c r="G54" s="227"/>
      <c r="H54" s="161">
        <f t="shared" si="0"/>
        <v>0</v>
      </c>
      <c r="I54" s="200"/>
    </row>
    <row r="55" spans="1:9" ht="15.95" customHeight="1" x14ac:dyDescent="0.15">
      <c r="A55" s="432"/>
      <c r="B55" s="194"/>
      <c r="C55" s="201"/>
      <c r="D55" s="225"/>
      <c r="E55" s="301"/>
      <c r="F55" s="227"/>
      <c r="G55" s="227"/>
      <c r="H55" s="161">
        <f t="shared" si="0"/>
        <v>0</v>
      </c>
      <c r="I55" s="200"/>
    </row>
    <row r="56" spans="1:9" ht="15.95" customHeight="1" x14ac:dyDescent="0.15">
      <c r="A56" s="432"/>
      <c r="B56" s="194"/>
      <c r="C56" s="201"/>
      <c r="D56" s="225"/>
      <c r="E56" s="301"/>
      <c r="F56" s="227"/>
      <c r="G56" s="227"/>
      <c r="H56" s="161">
        <f t="shared" si="0"/>
        <v>0</v>
      </c>
      <c r="I56" s="200"/>
    </row>
    <row r="57" spans="1:9" ht="15.95" customHeight="1" x14ac:dyDescent="0.15">
      <c r="A57" s="432"/>
      <c r="B57" s="194"/>
      <c r="C57" s="201"/>
      <c r="D57" s="225"/>
      <c r="E57" s="301"/>
      <c r="F57" s="227"/>
      <c r="G57" s="227"/>
      <c r="H57" s="161">
        <f t="shared" si="0"/>
        <v>0</v>
      </c>
      <c r="I57" s="200"/>
    </row>
    <row r="58" spans="1:9" ht="15.95" customHeight="1" x14ac:dyDescent="0.15">
      <c r="A58" s="432"/>
      <c r="B58" s="194"/>
      <c r="C58" s="201"/>
      <c r="D58" s="225"/>
      <c r="E58" s="301"/>
      <c r="F58" s="227"/>
      <c r="G58" s="227"/>
      <c r="H58" s="161">
        <f t="shared" si="0"/>
        <v>0</v>
      </c>
      <c r="I58" s="200"/>
    </row>
    <row r="59" spans="1:9" ht="15.95" customHeight="1" x14ac:dyDescent="0.15">
      <c r="A59" s="432"/>
      <c r="B59" s="194"/>
      <c r="C59" s="201"/>
      <c r="D59" s="225"/>
      <c r="E59" s="301"/>
      <c r="F59" s="227"/>
      <c r="G59" s="227"/>
      <c r="H59" s="161">
        <f t="shared" si="0"/>
        <v>0</v>
      </c>
      <c r="I59" s="200"/>
    </row>
    <row r="60" spans="1:9" ht="15.95" customHeight="1" x14ac:dyDescent="0.15">
      <c r="A60" s="432"/>
      <c r="B60" s="194"/>
      <c r="C60" s="201"/>
      <c r="D60" s="225"/>
      <c r="E60" s="301"/>
      <c r="F60" s="227"/>
      <c r="G60" s="227"/>
      <c r="H60" s="161">
        <f t="shared" si="0"/>
        <v>0</v>
      </c>
      <c r="I60" s="200"/>
    </row>
    <row r="61" spans="1:9" ht="15.95" customHeight="1" x14ac:dyDescent="0.15">
      <c r="A61" s="432"/>
      <c r="B61" s="194"/>
      <c r="C61" s="201"/>
      <c r="D61" s="225"/>
      <c r="E61" s="301"/>
      <c r="F61" s="227"/>
      <c r="G61" s="227"/>
      <c r="H61" s="161">
        <f t="shared" si="0"/>
        <v>0</v>
      </c>
      <c r="I61" s="202"/>
    </row>
    <row r="62" spans="1:9" ht="15.95" customHeight="1" x14ac:dyDescent="0.15">
      <c r="A62" s="432"/>
      <c r="B62" s="194"/>
      <c r="C62" s="201"/>
      <c r="D62" s="225"/>
      <c r="E62" s="301"/>
      <c r="F62" s="227"/>
      <c r="G62" s="227"/>
      <c r="H62" s="161">
        <f t="shared" si="0"/>
        <v>0</v>
      </c>
      <c r="I62" s="202"/>
    </row>
    <row r="63" spans="1:9" ht="15.95" customHeight="1" x14ac:dyDescent="0.15">
      <c r="A63" s="432"/>
      <c r="B63" s="194"/>
      <c r="C63" s="201"/>
      <c r="D63" s="201"/>
      <c r="E63" s="203"/>
      <c r="F63" s="205"/>
      <c r="G63" s="227"/>
      <c r="H63" s="161">
        <f t="shared" si="0"/>
        <v>0</v>
      </c>
      <c r="I63" s="202"/>
    </row>
    <row r="64" spans="1:9" ht="15.95" customHeight="1" x14ac:dyDescent="0.15">
      <c r="A64" s="432"/>
      <c r="B64" s="194"/>
      <c r="C64" s="201"/>
      <c r="D64" s="201"/>
      <c r="E64" s="203"/>
      <c r="F64" s="205"/>
      <c r="G64" s="205"/>
      <c r="H64" s="161">
        <f t="shared" si="0"/>
        <v>0</v>
      </c>
      <c r="I64" s="202"/>
    </row>
    <row r="65" spans="1:9" ht="15.95" customHeight="1" x14ac:dyDescent="0.15">
      <c r="A65" s="432"/>
      <c r="B65" s="194"/>
      <c r="C65" s="201"/>
      <c r="D65" s="201"/>
      <c r="E65" s="203"/>
      <c r="F65" s="205"/>
      <c r="G65" s="205"/>
      <c r="H65" s="161">
        <f t="shared" si="0"/>
        <v>0</v>
      </c>
      <c r="I65" s="202"/>
    </row>
    <row r="66" spans="1:9" ht="15.95" customHeight="1" x14ac:dyDescent="0.15">
      <c r="A66" s="432"/>
      <c r="B66" s="194"/>
      <c r="C66" s="206"/>
      <c r="D66" s="206"/>
      <c r="E66" s="206"/>
      <c r="F66" s="209"/>
      <c r="G66" s="209"/>
      <c r="H66" s="238">
        <f t="shared" si="0"/>
        <v>0</v>
      </c>
      <c r="I66" s="210"/>
    </row>
    <row r="67" spans="1:9" ht="15.95" customHeight="1" x14ac:dyDescent="0.15">
      <c r="A67" s="432"/>
      <c r="B67" s="211"/>
      <c r="C67" s="212"/>
      <c r="D67" s="213"/>
      <c r="E67" s="213"/>
      <c r="F67" s="215"/>
      <c r="G67" s="215"/>
      <c r="H67" s="216">
        <f>SUM(H48:H66)</f>
        <v>0</v>
      </c>
      <c r="I67" s="33"/>
    </row>
    <row r="68" spans="1:9" ht="15.95" customHeight="1" x14ac:dyDescent="0.15">
      <c r="A68" s="239"/>
      <c r="B68" s="240" t="s">
        <v>126</v>
      </c>
      <c r="C68" s="241"/>
      <c r="D68" s="33"/>
      <c r="E68" s="33"/>
      <c r="F68" s="243"/>
      <c r="G68" s="243"/>
      <c r="H68" s="216">
        <f>SUM(H67,H47,H15,H9)</f>
        <v>0</v>
      </c>
      <c r="I68" s="33"/>
    </row>
    <row r="69" spans="1:9" ht="15.95" customHeight="1" x14ac:dyDescent="0.15">
      <c r="A69" s="433" t="s">
        <v>127</v>
      </c>
      <c r="B69" s="244" t="s">
        <v>48</v>
      </c>
      <c r="C69" s="241"/>
      <c r="D69" s="33"/>
      <c r="E69" s="244" t="s">
        <v>273</v>
      </c>
      <c r="F69" s="261"/>
      <c r="G69" s="261"/>
      <c r="H69" s="248">
        <f>F69*G69</f>
        <v>0</v>
      </c>
      <c r="I69" s="33"/>
    </row>
    <row r="70" spans="1:9" ht="15.95" customHeight="1" x14ac:dyDescent="0.15">
      <c r="A70" s="432"/>
      <c r="B70" s="249" t="s">
        <v>153</v>
      </c>
      <c r="C70" s="250"/>
      <c r="D70" s="223"/>
      <c r="E70" s="249" t="s">
        <v>130</v>
      </c>
      <c r="F70" s="221">
        <v>0</v>
      </c>
      <c r="G70" s="221">
        <v>350000</v>
      </c>
      <c r="H70" s="222">
        <f t="shared" ref="H70:H76" si="2">F70*G70</f>
        <v>0</v>
      </c>
      <c r="I70" s="223"/>
    </row>
    <row r="71" spans="1:9" ht="15.95" customHeight="1" x14ac:dyDescent="0.15">
      <c r="A71" s="432"/>
      <c r="B71" s="267" t="s">
        <v>154</v>
      </c>
      <c r="C71" s="253"/>
      <c r="D71" s="202"/>
      <c r="E71" s="252" t="s">
        <v>130</v>
      </c>
      <c r="F71" s="205">
        <v>0</v>
      </c>
      <c r="G71" s="205">
        <v>300000</v>
      </c>
      <c r="H71" s="161">
        <f t="shared" si="2"/>
        <v>0</v>
      </c>
      <c r="I71" s="202"/>
    </row>
    <row r="72" spans="1:9" ht="15.95" customHeight="1" x14ac:dyDescent="0.15">
      <c r="A72" s="432"/>
      <c r="B72" s="252" t="s">
        <v>155</v>
      </c>
      <c r="C72" s="253"/>
      <c r="D72" s="202"/>
      <c r="E72" s="252" t="s">
        <v>130</v>
      </c>
      <c r="F72" s="205">
        <v>0</v>
      </c>
      <c r="G72" s="205">
        <v>300000</v>
      </c>
      <c r="H72" s="161">
        <f t="shared" si="2"/>
        <v>0</v>
      </c>
      <c r="I72" s="202"/>
    </row>
    <row r="73" spans="1:9" ht="15.95" customHeight="1" x14ac:dyDescent="0.15">
      <c r="A73" s="432"/>
      <c r="B73" s="252" t="s">
        <v>156</v>
      </c>
      <c r="C73" s="253"/>
      <c r="D73" s="202"/>
      <c r="E73" s="252" t="s">
        <v>130</v>
      </c>
      <c r="F73" s="205">
        <v>0</v>
      </c>
      <c r="G73" s="205">
        <v>300000</v>
      </c>
      <c r="H73" s="161">
        <f t="shared" si="2"/>
        <v>0</v>
      </c>
      <c r="I73" s="202"/>
    </row>
    <row r="74" spans="1:9" ht="15.95" customHeight="1" x14ac:dyDescent="0.15">
      <c r="A74" s="432"/>
      <c r="B74" s="252" t="s">
        <v>157</v>
      </c>
      <c r="C74" s="253"/>
      <c r="D74" s="202"/>
      <c r="E74" s="252" t="s">
        <v>130</v>
      </c>
      <c r="F74" s="205">
        <v>0</v>
      </c>
      <c r="G74" s="205">
        <v>300000</v>
      </c>
      <c r="H74" s="161">
        <f t="shared" si="2"/>
        <v>0</v>
      </c>
      <c r="I74" s="202"/>
    </row>
    <row r="75" spans="1:9" ht="15.95" customHeight="1" x14ac:dyDescent="0.15">
      <c r="A75" s="432"/>
      <c r="B75" s="252" t="s">
        <v>158</v>
      </c>
      <c r="C75" s="253"/>
      <c r="D75" s="202"/>
      <c r="E75" s="252" t="s">
        <v>130</v>
      </c>
      <c r="F75" s="205">
        <v>0</v>
      </c>
      <c r="G75" s="205">
        <v>300000</v>
      </c>
      <c r="H75" s="161">
        <f t="shared" si="2"/>
        <v>0</v>
      </c>
      <c r="I75" s="202"/>
    </row>
    <row r="76" spans="1:9" ht="15.95" customHeight="1" x14ac:dyDescent="0.15">
      <c r="A76" s="432"/>
      <c r="B76" s="255" t="s">
        <v>159</v>
      </c>
      <c r="C76" s="256"/>
      <c r="D76" s="210"/>
      <c r="E76" s="255" t="s">
        <v>130</v>
      </c>
      <c r="F76" s="209"/>
      <c r="G76" s="209">
        <v>300000</v>
      </c>
      <c r="H76" s="238">
        <f t="shared" si="2"/>
        <v>0</v>
      </c>
      <c r="I76" s="210"/>
    </row>
    <row r="77" spans="1:9" ht="15.95" customHeight="1" x14ac:dyDescent="0.15">
      <c r="A77" s="239"/>
      <c r="B77" s="258" t="s">
        <v>136</v>
      </c>
      <c r="C77" s="241"/>
      <c r="D77" s="33"/>
      <c r="E77" s="33"/>
      <c r="F77" s="215"/>
      <c r="G77" s="215"/>
      <c r="H77" s="215">
        <f>SUM(H69:H76)</f>
        <v>0</v>
      </c>
      <c r="I77" s="213"/>
    </row>
    <row r="78" spans="1:9" ht="15.95" customHeight="1" x14ac:dyDescent="0.15">
      <c r="A78" s="245"/>
      <c r="B78" s="258" t="s">
        <v>160</v>
      </c>
      <c r="C78" s="241"/>
      <c r="D78" s="33"/>
      <c r="E78" s="33"/>
      <c r="F78" s="216"/>
      <c r="G78" s="216"/>
      <c r="H78" s="243">
        <f>'단위공사별(집계)'!L56+'단위공사별(집계)'!I56</f>
        <v>0</v>
      </c>
      <c r="I78" s="33"/>
    </row>
    <row r="79" spans="1:9" ht="15.95" customHeight="1" x14ac:dyDescent="0.15">
      <c r="A79" s="245"/>
      <c r="B79" s="258" t="s">
        <v>78</v>
      </c>
      <c r="C79" s="241"/>
      <c r="D79" s="33"/>
      <c r="E79" s="33"/>
      <c r="F79" s="216"/>
      <c r="G79" s="260"/>
      <c r="H79" s="261">
        <f>(H77+H68)*0.01</f>
        <v>0</v>
      </c>
      <c r="I79" s="241"/>
    </row>
    <row r="80" spans="1:9" ht="15.95" customHeight="1" x14ac:dyDescent="0.15">
      <c r="A80" s="245"/>
      <c r="B80" s="258" t="s">
        <v>139</v>
      </c>
      <c r="C80" s="241"/>
      <c r="D80" s="33"/>
      <c r="E80" s="33"/>
      <c r="F80" s="216"/>
      <c r="G80" s="260"/>
      <c r="H80" s="261">
        <f>(H77+H68)*0.03</f>
        <v>0</v>
      </c>
      <c r="I80" s="241"/>
    </row>
    <row r="81" spans="1:9" ht="15.95" customHeight="1" x14ac:dyDescent="0.15">
      <c r="A81" s="245"/>
      <c r="B81" s="258" t="s">
        <v>140</v>
      </c>
      <c r="C81" s="241"/>
      <c r="D81" s="33"/>
      <c r="E81" s="33"/>
      <c r="F81" s="216"/>
      <c r="G81" s="216"/>
      <c r="H81" s="215">
        <f>H68+H77+H78+H79+H80</f>
        <v>0</v>
      </c>
      <c r="I81" s="33"/>
    </row>
    <row r="82" spans="1:9" x14ac:dyDescent="0.15">
      <c r="A82" s="125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zoomScale="85" workbookViewId="0">
      <selection activeCell="A3" sqref="A3:A67"/>
    </sheetView>
  </sheetViews>
  <sheetFormatPr defaultRowHeight="17.25" customHeight="1" x14ac:dyDescent="0.15"/>
  <cols>
    <col min="1" max="1" width="16.5" style="119" customWidth="1"/>
    <col min="2" max="3" width="27.625" style="119" customWidth="1"/>
    <col min="4" max="4" width="11.5" style="119" customWidth="1"/>
    <col min="5" max="16384" width="9" style="119"/>
  </cols>
  <sheetData>
    <row r="1" spans="1:4" ht="17.25" customHeight="1" x14ac:dyDescent="0.15">
      <c r="A1" s="119" t="s">
        <v>232</v>
      </c>
    </row>
    <row r="2" spans="1:4" ht="17.25" customHeight="1" x14ac:dyDescent="0.15">
      <c r="D2" s="125" t="s">
        <v>206</v>
      </c>
    </row>
    <row r="3" spans="1:4" ht="24.75" customHeight="1" x14ac:dyDescent="0.15">
      <c r="A3" s="268" t="s">
        <v>233</v>
      </c>
    </row>
    <row r="4" spans="1:4" ht="11.25" customHeight="1" x14ac:dyDescent="0.15"/>
    <row r="5" spans="1:4" s="270" customFormat="1" ht="21" customHeight="1" thickBot="1" x14ac:dyDescent="0.2">
      <c r="A5" s="269" t="s">
        <v>234</v>
      </c>
      <c r="B5" s="269" t="s">
        <v>235</v>
      </c>
      <c r="C5" s="269" t="s">
        <v>236</v>
      </c>
      <c r="D5" s="269" t="s">
        <v>237</v>
      </c>
    </row>
    <row r="6" spans="1:4" ht="17.25" customHeight="1" thickTop="1" x14ac:dyDescent="0.15">
      <c r="A6" s="271"/>
      <c r="B6" s="271"/>
      <c r="C6" s="271"/>
      <c r="D6" s="271"/>
    </row>
    <row r="7" spans="1:4" ht="17.25" customHeight="1" x14ac:dyDescent="0.15">
      <c r="A7" s="271"/>
      <c r="B7" s="271"/>
      <c r="C7" s="271"/>
      <c r="D7" s="271"/>
    </row>
    <row r="8" spans="1:4" ht="17.25" customHeight="1" x14ac:dyDescent="0.15">
      <c r="A8" s="271"/>
      <c r="B8" s="271"/>
      <c r="C8" s="271"/>
      <c r="D8" s="271"/>
    </row>
    <row r="9" spans="1:4" ht="17.25" customHeight="1" x14ac:dyDescent="0.15">
      <c r="A9" s="271"/>
      <c r="B9" s="271"/>
      <c r="C9" s="271"/>
      <c r="D9" s="271"/>
    </row>
    <row r="10" spans="1:4" ht="17.25" customHeight="1" x14ac:dyDescent="0.15">
      <c r="A10" s="271"/>
      <c r="B10" s="271"/>
      <c r="C10" s="271"/>
      <c r="D10" s="271"/>
    </row>
    <row r="11" spans="1:4" ht="17.25" customHeight="1" x14ac:dyDescent="0.15">
      <c r="A11" s="271"/>
      <c r="B11" s="271"/>
      <c r="C11" s="271"/>
      <c r="D11" s="271"/>
    </row>
    <row r="12" spans="1:4" ht="17.25" customHeight="1" x14ac:dyDescent="0.15">
      <c r="A12" s="271"/>
      <c r="B12" s="271"/>
      <c r="C12" s="271"/>
      <c r="D12" s="271"/>
    </row>
    <row r="13" spans="1:4" ht="17.25" customHeight="1" x14ac:dyDescent="0.15">
      <c r="A13" s="271"/>
      <c r="B13" s="271"/>
      <c r="C13" s="271"/>
      <c r="D13" s="271"/>
    </row>
    <row r="14" spans="1:4" ht="17.25" customHeight="1" x14ac:dyDescent="0.15">
      <c r="A14" s="271"/>
      <c r="B14" s="271"/>
      <c r="C14" s="271"/>
      <c r="D14" s="271"/>
    </row>
    <row r="15" spans="1:4" ht="17.25" customHeight="1" x14ac:dyDescent="0.15">
      <c r="A15" s="271"/>
      <c r="B15" s="271"/>
      <c r="C15" s="271"/>
      <c r="D15" s="271"/>
    </row>
    <row r="16" spans="1:4" ht="17.25" customHeight="1" x14ac:dyDescent="0.15">
      <c r="A16" s="271"/>
      <c r="B16" s="271"/>
      <c r="C16" s="271"/>
      <c r="D16" s="271"/>
    </row>
    <row r="17" spans="1:4" ht="17.25" customHeight="1" x14ac:dyDescent="0.15">
      <c r="A17" s="271"/>
      <c r="B17" s="271"/>
      <c r="C17" s="271"/>
      <c r="D17" s="271"/>
    </row>
    <row r="18" spans="1:4" ht="17.25" customHeight="1" x14ac:dyDescent="0.15">
      <c r="A18" s="271"/>
      <c r="B18" s="271"/>
      <c r="C18" s="271"/>
      <c r="D18" s="271"/>
    </row>
    <row r="19" spans="1:4" ht="17.25" customHeight="1" x14ac:dyDescent="0.15">
      <c r="A19" s="271"/>
      <c r="B19" s="271"/>
      <c r="C19" s="271"/>
      <c r="D19" s="271"/>
    </row>
    <row r="20" spans="1:4" ht="17.25" customHeight="1" x14ac:dyDescent="0.15">
      <c r="A20" s="271"/>
      <c r="B20" s="271"/>
      <c r="C20" s="271"/>
      <c r="D20" s="271"/>
    </row>
    <row r="21" spans="1:4" ht="17.25" customHeight="1" x14ac:dyDescent="0.15">
      <c r="A21" s="271"/>
      <c r="B21" s="271"/>
      <c r="C21" s="271"/>
      <c r="D21" s="271"/>
    </row>
    <row r="22" spans="1:4" ht="17.25" customHeight="1" x14ac:dyDescent="0.15">
      <c r="A22" s="271"/>
      <c r="B22" s="271"/>
      <c r="C22" s="271"/>
      <c r="D22" s="271"/>
    </row>
    <row r="23" spans="1:4" ht="17.25" customHeight="1" x14ac:dyDescent="0.15">
      <c r="A23" s="271"/>
      <c r="B23" s="271"/>
      <c r="C23" s="271"/>
      <c r="D23" s="271"/>
    </row>
    <row r="24" spans="1:4" ht="17.25" customHeight="1" x14ac:dyDescent="0.15">
      <c r="A24" s="271"/>
      <c r="B24" s="271"/>
      <c r="C24" s="271"/>
      <c r="D24" s="271"/>
    </row>
    <row r="25" spans="1:4" ht="17.25" customHeight="1" x14ac:dyDescent="0.15">
      <c r="A25" s="271"/>
      <c r="B25" s="271"/>
      <c r="C25" s="271"/>
      <c r="D25" s="271"/>
    </row>
    <row r="26" spans="1:4" ht="17.25" customHeight="1" x14ac:dyDescent="0.15">
      <c r="A26" s="271"/>
      <c r="B26" s="271"/>
      <c r="C26" s="271"/>
      <c r="D26" s="271"/>
    </row>
    <row r="27" spans="1:4" ht="17.25" customHeight="1" x14ac:dyDescent="0.15">
      <c r="A27" s="271"/>
      <c r="B27" s="271"/>
      <c r="C27" s="271"/>
      <c r="D27" s="271"/>
    </row>
    <row r="28" spans="1:4" ht="17.25" customHeight="1" x14ac:dyDescent="0.15">
      <c r="A28" s="271"/>
      <c r="B28" s="271"/>
      <c r="C28" s="271"/>
      <c r="D28" s="271"/>
    </row>
    <row r="29" spans="1:4" ht="17.25" customHeight="1" x14ac:dyDescent="0.15">
      <c r="A29" s="271"/>
      <c r="B29" s="271"/>
      <c r="C29" s="271"/>
      <c r="D29" s="271"/>
    </row>
    <row r="30" spans="1:4" ht="17.25" customHeight="1" x14ac:dyDescent="0.15">
      <c r="A30" s="271"/>
      <c r="B30" s="271"/>
      <c r="C30" s="271"/>
      <c r="D30" s="271"/>
    </row>
    <row r="31" spans="1:4" ht="17.25" customHeight="1" x14ac:dyDescent="0.15">
      <c r="A31" s="271"/>
      <c r="B31" s="271"/>
      <c r="C31" s="271"/>
      <c r="D31" s="271"/>
    </row>
    <row r="32" spans="1:4" ht="17.25" customHeight="1" x14ac:dyDescent="0.15">
      <c r="A32" s="271"/>
      <c r="B32" s="271"/>
      <c r="C32" s="271"/>
      <c r="D32" s="271"/>
    </row>
    <row r="33" spans="1:4" ht="17.25" customHeight="1" x14ac:dyDescent="0.15">
      <c r="A33" s="271"/>
      <c r="B33" s="271"/>
      <c r="C33" s="271"/>
      <c r="D33" s="271"/>
    </row>
    <row r="34" spans="1:4" ht="17.25" customHeight="1" x14ac:dyDescent="0.15">
      <c r="A34" s="271"/>
      <c r="B34" s="271"/>
      <c r="C34" s="271"/>
      <c r="D34" s="271"/>
    </row>
    <row r="35" spans="1:4" ht="17.25" customHeight="1" x14ac:dyDescent="0.15">
      <c r="A35" s="271"/>
      <c r="B35" s="271"/>
      <c r="C35" s="271"/>
      <c r="D35" s="271"/>
    </row>
    <row r="36" spans="1:4" ht="17.25" customHeight="1" x14ac:dyDescent="0.15">
      <c r="A36" s="213"/>
      <c r="B36" s="213"/>
      <c r="C36" s="213"/>
      <c r="D36" s="213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55</vt:i4>
      </vt:variant>
      <vt:variant>
        <vt:lpstr>이름이 지정된 범위</vt:lpstr>
      </vt:variant>
      <vt:variant>
        <vt:i4>6</vt:i4>
      </vt:variant>
    </vt:vector>
  </HeadingPairs>
  <TitlesOfParts>
    <vt:vector size="6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단위장비11</vt:lpstr>
      <vt:lpstr>단위장비12</vt:lpstr>
      <vt:lpstr>단위장비13</vt:lpstr>
      <vt:lpstr>단위장비14</vt:lpstr>
      <vt:lpstr>단위장비15</vt:lpstr>
      <vt:lpstr>단위장비16</vt:lpstr>
      <vt:lpstr>단위장비17</vt:lpstr>
      <vt:lpstr>단위장비18</vt:lpstr>
      <vt:lpstr>단위장비19</vt:lpstr>
      <vt:lpstr>단위장비20</vt:lpstr>
      <vt:lpstr>단위장비21</vt:lpstr>
      <vt:lpstr>단위장비22</vt:lpstr>
      <vt:lpstr>단위장비23</vt:lpstr>
      <vt:lpstr>단위장비24</vt:lpstr>
      <vt:lpstr>단위장비25</vt:lpstr>
      <vt:lpstr>단위장비26</vt:lpstr>
      <vt:lpstr>단위장비27</vt:lpstr>
      <vt:lpstr>단위장비28</vt:lpstr>
      <vt:lpstr>단위장비29</vt:lpstr>
      <vt:lpstr>단위장비30</vt:lpstr>
      <vt:lpstr>단위장비31</vt:lpstr>
      <vt:lpstr>단위장비32</vt:lpstr>
      <vt:lpstr>단위장비33</vt:lpstr>
      <vt:lpstr>단위장비34</vt:lpstr>
      <vt:lpstr>단위장비35</vt:lpstr>
      <vt:lpstr>단위장비36</vt:lpstr>
      <vt:lpstr>단위장비37</vt:lpstr>
      <vt:lpstr>단위장비38</vt:lpstr>
      <vt:lpstr>단위장비39</vt:lpstr>
      <vt:lpstr>단위장비40</vt:lpstr>
      <vt:lpstr>단위장비41</vt:lpstr>
      <vt:lpstr>단위장비42</vt:lpstr>
      <vt:lpstr>단위장비43</vt:lpstr>
      <vt:lpstr>단위장비44</vt:lpstr>
      <vt:lpstr>단위장비45</vt:lpstr>
      <vt:lpstr>단위장비46</vt:lpstr>
      <vt:lpstr>단위장비47</vt:lpstr>
      <vt:lpstr>단위장비48</vt:lpstr>
      <vt:lpstr>단위장비49</vt:lpstr>
      <vt:lpstr>단위장비50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</dc:creator>
  <cp:lastModifiedBy>admin</cp:lastModifiedBy>
  <cp:lastPrinted>2018-12-12T05:56:02Z</cp:lastPrinted>
  <dcterms:created xsi:type="dcterms:W3CDTF">2018-11-23T06:18:36Z</dcterms:created>
  <dcterms:modified xsi:type="dcterms:W3CDTF">2025-06-26T01:19:57Z</dcterms:modified>
</cp:coreProperties>
</file>