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Questa_cartella_di_lavoro" defaultThemeVersion="166925"/>
  <mc:AlternateContent xmlns:mc="http://schemas.openxmlformats.org/markup-compatibility/2006">
    <mc:Choice Requires="x15">
      <x15ac:absPath xmlns:x15ac="http://schemas.microsoft.com/office/spreadsheetml/2010/11/ac" url="https://liveunibo-my.sharepoint.com/personal/annac_benedetti_unibo_it/Documents/Dottorato/III ANNO_2020-2021/SAN_GIOVANNI_LIPIONI/Progetto/Schede aggregati A,D/Giulio/new/"/>
    </mc:Choice>
  </mc:AlternateContent>
  <xr:revisionPtr revIDLastSave="84" documentId="13_ncr:1_{167B7A5A-EF37-443D-ABE0-A21194F048BF}" xr6:coauthVersionLast="47" xr6:coauthVersionMax="47" xr10:uidLastSave="{71503DA1-FD2E-40AD-AC0B-D95F6D0B2F3C}"/>
  <bookViews>
    <workbookView xWindow="1103" yWindow="705" windowWidth="13770" windowHeight="15495" tabRatio="705" firstSheet="5" activeTab="6" xr2:uid="{671D6215-5F15-40EC-BE75-9188F58E12BD}"/>
  </bookViews>
  <sheets>
    <sheet name="01_id_edificio" sheetId="4" r:id="rId1"/>
    <sheet name="02_descriz_edificio" sheetId="1" r:id="rId2"/>
    <sheet name="03_dati_metrici_AB" sheetId="2" r:id="rId3"/>
    <sheet name="04_dati_costrutt_VERT" sheetId="12" r:id="rId4"/>
    <sheet name="04_dati_costrutt_VERT_IQM" sheetId="13" r:id="rId5"/>
    <sheet name="04_dati_costrutt_ORIZZ" sheetId="16" r:id="rId6"/>
    <sheet name="04_dati_costrutt_CARENZE" sheetId="17" r:id="rId7"/>
    <sheet name="05_valutazione rischio_M" sheetId="20" r:id="rId8"/>
    <sheet name="05_valutazione rischio_CA" sheetId="21" r:id="rId9"/>
    <sheet name="03_dati_metrici (2)" sheetId="11" r:id="rId10"/>
    <sheet name="dati_costrutt__istruzioni" sheetId="6" r:id="rId11"/>
    <sheet name="dati_metrici__istruzioni" sheetId="7" r:id="rId12"/>
    <sheet name="vulnerabilità__istruzioni" sheetId="10" r:id="rId13"/>
    <sheet name="QUADRO_SINTETICO" sheetId="3" r:id="rId14"/>
  </sheets>
  <definedNames>
    <definedName name="_xlnm.Print_Area" localSheetId="6">'04_dati_costrutt_CARENZE'!$A$1:$R$18</definedName>
    <definedName name="_xlnm.Print_Area" localSheetId="5">'04_dati_costrutt_ORIZZ'!$A$1:$Q$32</definedName>
    <definedName name="_xlnm.Print_Area" localSheetId="3">'04_dati_costrutt_VERT'!$A$1:$Q$56</definedName>
    <definedName name="_xlnm.Print_Area" localSheetId="4">'04_dati_costrutt_VERT_IQM'!$A$1:$Q$55</definedName>
    <definedName name="_xlnm.Print_Area" localSheetId="8">'05_valutazione rischio_CA'!$A$1:$Q$16</definedName>
    <definedName name="_xlnm.Print_Area" localSheetId="7">'05_valutazione rischio_M'!$A$1:$Q$16</definedName>
  </definedName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1" i="17" l="1"/>
  <c r="B89" i="17"/>
  <c r="B88" i="17"/>
  <c r="B87" i="17"/>
  <c r="B86" i="17"/>
  <c r="B85" i="17"/>
  <c r="D193" i="17"/>
  <c r="B193" i="17"/>
  <c r="D192" i="17"/>
  <c r="B192" i="17"/>
  <c r="D191" i="17"/>
  <c r="B191" i="17"/>
  <c r="D190" i="17"/>
  <c r="B190" i="17"/>
  <c r="D189" i="17"/>
  <c r="B189" i="17"/>
  <c r="D188" i="17"/>
  <c r="C183" i="17"/>
  <c r="C184" i="17"/>
  <c r="C185" i="17"/>
  <c r="C186" i="17"/>
  <c r="C187" i="17"/>
  <c r="D180" i="17"/>
  <c r="B180" i="17"/>
  <c r="B178" i="17"/>
  <c r="B177" i="17"/>
  <c r="B176" i="17"/>
  <c r="B175" i="17"/>
  <c r="B174" i="17"/>
  <c r="C165" i="17"/>
  <c r="C166" i="17"/>
  <c r="C167" i="17"/>
  <c r="C168" i="17"/>
  <c r="C169" i="17"/>
  <c r="C170" i="17"/>
  <c r="C171" i="17"/>
  <c r="C172" i="17"/>
  <c r="B161" i="17"/>
  <c r="D160" i="17"/>
  <c r="D159" i="17"/>
  <c r="B159" i="17"/>
  <c r="D158" i="17"/>
  <c r="B158" i="17"/>
  <c r="D157" i="17"/>
  <c r="B157" i="17"/>
  <c r="D156" i="17"/>
  <c r="B156" i="17"/>
  <c r="D155" i="17"/>
  <c r="B155" i="17"/>
  <c r="D154" i="17"/>
  <c r="C150" i="17"/>
  <c r="C151" i="17"/>
  <c r="C152" i="17"/>
  <c r="C153" i="17"/>
  <c r="B143" i="17"/>
  <c r="B142" i="17"/>
  <c r="B141" i="17"/>
  <c r="B140" i="17"/>
  <c r="B139" i="17"/>
  <c r="B138" i="17"/>
  <c r="B137" i="17"/>
  <c r="B128" i="17"/>
  <c r="B126" i="17"/>
  <c r="B125" i="17"/>
  <c r="B124" i="17"/>
  <c r="B123" i="17"/>
  <c r="B122" i="17"/>
  <c r="B109" i="17"/>
  <c r="B107" i="17"/>
  <c r="B106" i="17"/>
  <c r="B105" i="17"/>
  <c r="B104" i="17"/>
  <c r="B103" i="17"/>
  <c r="B71" i="17"/>
  <c r="B69" i="17"/>
  <c r="B68" i="17"/>
  <c r="B67" i="17"/>
  <c r="B66" i="17"/>
  <c r="B65" i="17"/>
  <c r="B56" i="17"/>
  <c r="B54" i="17"/>
  <c r="B53" i="17"/>
  <c r="B52" i="17"/>
  <c r="B51" i="17"/>
  <c r="B50" i="17"/>
  <c r="B37" i="17"/>
  <c r="B35" i="17"/>
  <c r="B34" i="17"/>
  <c r="B33" i="17"/>
  <c r="B32" i="17"/>
  <c r="B31" i="17"/>
  <c r="B19" i="17"/>
  <c r="B18" i="17"/>
  <c r="B17" i="17"/>
  <c r="B16" i="17"/>
  <c r="B15" i="17"/>
  <c r="B14" i="17"/>
  <c r="B13" i="17"/>
  <c r="B12" i="17"/>
  <c r="C7" i="16"/>
  <c r="C6" i="16"/>
  <c r="B214" i="13"/>
  <c r="B213" i="13"/>
  <c r="B209" i="13"/>
  <c r="B163" i="13"/>
  <c r="B162" i="13"/>
  <c r="B158" i="13"/>
  <c r="B112" i="13"/>
  <c r="B111" i="13"/>
  <c r="B107" i="13"/>
  <c r="B258" i="13"/>
  <c r="B257" i="13"/>
  <c r="B256" i="13"/>
  <c r="B255" i="13"/>
  <c r="B254" i="13"/>
  <c r="B54" i="13"/>
  <c r="B53" i="13"/>
  <c r="B52" i="13"/>
  <c r="B51" i="13"/>
  <c r="B50" i="13"/>
  <c r="B105" i="13"/>
  <c r="B104" i="13"/>
  <c r="B103" i="13"/>
  <c r="B102" i="13"/>
  <c r="B101" i="13"/>
  <c r="B156" i="13"/>
  <c r="B155" i="13"/>
  <c r="B154" i="13"/>
  <c r="B153" i="13"/>
  <c r="B152" i="13"/>
  <c r="B207" i="13"/>
  <c r="B206" i="13"/>
  <c r="B205" i="13"/>
  <c r="B204" i="13"/>
  <c r="B203" i="13"/>
  <c r="B61" i="13"/>
  <c r="B60" i="13"/>
  <c r="B56" i="13"/>
  <c r="E6" i="13"/>
  <c r="D50" i="13"/>
  <c r="C10" i="13"/>
  <c r="B10" i="13"/>
  <c r="C9" i="13"/>
  <c r="B9" i="13"/>
  <c r="E5" i="13"/>
  <c r="B5" i="13"/>
  <c r="C20" i="12"/>
  <c r="C8" i="12"/>
  <c r="C7" i="12"/>
  <c r="C6" i="12"/>
  <c r="B211" i="2"/>
  <c r="E236" i="2"/>
  <c r="E257" i="2"/>
  <c r="B257" i="2"/>
  <c r="B255" i="2"/>
  <c r="E189" i="2"/>
  <c r="E251" i="2"/>
  <c r="J254" i="2"/>
  <c r="E254" i="2"/>
  <c r="B254" i="2"/>
  <c r="E188" i="2"/>
  <c r="E250" i="2"/>
  <c r="E253" i="2"/>
  <c r="B253" i="2"/>
  <c r="E252" i="2"/>
  <c r="B252" i="2"/>
  <c r="B250" i="2"/>
  <c r="B239" i="2"/>
  <c r="B222" i="2"/>
  <c r="B192" i="2"/>
  <c r="B133" i="2"/>
  <c r="B129" i="2"/>
  <c r="B71" i="2"/>
  <c r="B69" i="2"/>
  <c r="B11" i="2"/>
  <c r="B9" i="2"/>
  <c r="B19" i="4"/>
  <c r="B18" i="4"/>
  <c r="B17" i="4"/>
  <c r="B16" i="4"/>
  <c r="G142" i="17"/>
  <c r="C327" i="16"/>
  <c r="C324" i="16"/>
  <c r="C320" i="16"/>
  <c r="C319" i="16"/>
  <c r="C316" i="16"/>
  <c r="C314" i="16"/>
  <c r="C312" i="16"/>
  <c r="C310" i="16"/>
  <c r="C309" i="16"/>
  <c r="C306" i="16"/>
  <c r="H305" i="16"/>
  <c r="C304" i="16"/>
  <c r="C302" i="16"/>
  <c r="C300" i="16"/>
  <c r="C298" i="16"/>
  <c r="C297" i="16"/>
  <c r="H296" i="16"/>
  <c r="C295" i="16"/>
  <c r="C293" i="16"/>
  <c r="C291" i="16"/>
  <c r="C289" i="16"/>
  <c r="C288" i="16"/>
  <c r="C287" i="16"/>
  <c r="C286" i="16"/>
  <c r="C285" i="16"/>
  <c r="H284" i="16"/>
  <c r="C283" i="16"/>
  <c r="C282" i="16"/>
  <c r="C281" i="16"/>
  <c r="C279" i="16"/>
  <c r="C278" i="16"/>
  <c r="C276" i="16"/>
  <c r="C275" i="16"/>
  <c r="D136" i="17"/>
  <c r="D102" i="17"/>
  <c r="D108" i="17"/>
  <c r="E298" i="2"/>
  <c r="E307" i="2"/>
  <c r="E289" i="2"/>
  <c r="E280" i="2"/>
  <c r="E271" i="2"/>
  <c r="B57" i="2"/>
  <c r="B48" i="2"/>
  <c r="C28" i="20"/>
  <c r="C27" i="20"/>
  <c r="C24" i="21"/>
  <c r="C23" i="21"/>
  <c r="C22" i="21"/>
  <c r="C26" i="20"/>
  <c r="E212" i="13"/>
  <c r="C212" i="13"/>
  <c r="E211" i="13"/>
  <c r="C211" i="13"/>
  <c r="E210" i="13"/>
  <c r="E209" i="13"/>
  <c r="E161" i="13"/>
  <c r="C161" i="13"/>
  <c r="E160" i="13"/>
  <c r="C160" i="13"/>
  <c r="E159" i="13"/>
  <c r="C159" i="13"/>
  <c r="E158" i="13"/>
  <c r="E110" i="13"/>
  <c r="E109" i="13"/>
  <c r="E108" i="13"/>
  <c r="E107" i="13"/>
  <c r="C107" i="13"/>
  <c r="E59" i="13"/>
  <c r="E58" i="13"/>
  <c r="E57" i="13"/>
  <c r="E56" i="13"/>
  <c r="C214" i="13"/>
  <c r="C213" i="13"/>
  <c r="C163" i="13"/>
  <c r="C162" i="13"/>
  <c r="D254" i="13"/>
  <c r="E246" i="13"/>
  <c r="E234" i="13"/>
  <c r="E245" i="13"/>
  <c r="F245" i="13" a="1"/>
  <c r="F245" i="13"/>
  <c r="E228" i="13"/>
  <c r="E239" i="13"/>
  <c r="F239" i="13" a="1"/>
  <c r="F239" i="13"/>
  <c r="E229" i="13"/>
  <c r="E240" i="13"/>
  <c r="F240" i="13" a="1"/>
  <c r="E230" i="13"/>
  <c r="E241" i="13"/>
  <c r="F241" i="13" a="1"/>
  <c r="E231" i="13"/>
  <c r="E242" i="13"/>
  <c r="F242" i="13" a="1"/>
  <c r="E232" i="13"/>
  <c r="E243" i="13"/>
  <c r="F243" i="13" a="1"/>
  <c r="E233" i="13"/>
  <c r="E244" i="13"/>
  <c r="F244" i="13" a="1"/>
  <c r="E247" i="13"/>
  <c r="D252" i="13"/>
  <c r="E235" i="13"/>
  <c r="F234" i="13" a="1"/>
  <c r="F234" i="13"/>
  <c r="F228" i="13" a="1"/>
  <c r="F228" i="13"/>
  <c r="F229" i="13" a="1"/>
  <c r="F230" i="13" a="1"/>
  <c r="F231" i="13" a="1"/>
  <c r="F232" i="13" a="1"/>
  <c r="F233" i="13" a="1"/>
  <c r="E236" i="13"/>
  <c r="D251" i="13"/>
  <c r="E224" i="13"/>
  <c r="F223" i="13" a="1"/>
  <c r="F223" i="13"/>
  <c r="F217" i="13" a="1"/>
  <c r="F217" i="13"/>
  <c r="F218" i="13" a="1"/>
  <c r="F219" i="13" a="1"/>
  <c r="F220" i="13" a="1"/>
  <c r="F221" i="13" a="1"/>
  <c r="F222" i="13" a="1"/>
  <c r="F218" i="13"/>
  <c r="F219" i="13"/>
  <c r="F220" i="13"/>
  <c r="F221" i="13"/>
  <c r="F222" i="13"/>
  <c r="E225" i="13"/>
  <c r="D250" i="13"/>
  <c r="D203" i="13"/>
  <c r="E195" i="13"/>
  <c r="E183" i="13"/>
  <c r="E194" i="13"/>
  <c r="F194" i="13" a="1"/>
  <c r="F194" i="13"/>
  <c r="E177" i="13"/>
  <c r="E188" i="13"/>
  <c r="F188" i="13" a="1"/>
  <c r="F188" i="13"/>
  <c r="E178" i="13"/>
  <c r="E189" i="13"/>
  <c r="F189" i="13" a="1"/>
  <c r="E179" i="13"/>
  <c r="E190" i="13"/>
  <c r="F190" i="13" a="1"/>
  <c r="E180" i="13"/>
  <c r="E191" i="13"/>
  <c r="F191" i="13" a="1"/>
  <c r="E181" i="13"/>
  <c r="E192" i="13"/>
  <c r="F192" i="13" a="1"/>
  <c r="E182" i="13"/>
  <c r="E193" i="13"/>
  <c r="F193" i="13" a="1"/>
  <c r="E196" i="13"/>
  <c r="D201" i="13"/>
  <c r="E184" i="13"/>
  <c r="F183" i="13" a="1"/>
  <c r="F183" i="13"/>
  <c r="F177" i="13" a="1"/>
  <c r="F177" i="13"/>
  <c r="F178" i="13" a="1"/>
  <c r="F179" i="13" a="1"/>
  <c r="F180" i="13" a="1"/>
  <c r="F181" i="13" a="1"/>
  <c r="F182" i="13" a="1"/>
  <c r="E185" i="13"/>
  <c r="D200" i="13"/>
  <c r="E173" i="13"/>
  <c r="F172" i="13" a="1"/>
  <c r="F172" i="13"/>
  <c r="F166" i="13" a="1"/>
  <c r="F166" i="13"/>
  <c r="F167" i="13" a="1"/>
  <c r="F168" i="13" a="1"/>
  <c r="F169" i="13" a="1"/>
  <c r="F170" i="13" a="1"/>
  <c r="F171" i="13" a="1"/>
  <c r="F167" i="13"/>
  <c r="F168" i="13"/>
  <c r="F169" i="13"/>
  <c r="F170" i="13"/>
  <c r="F171" i="13"/>
  <c r="E174" i="13"/>
  <c r="D199" i="13"/>
  <c r="D152" i="13"/>
  <c r="E144" i="13"/>
  <c r="E131" i="13"/>
  <c r="E142" i="13"/>
  <c r="F144" i="13" a="1"/>
  <c r="F144" i="13"/>
  <c r="E132" i="13"/>
  <c r="E143" i="13"/>
  <c r="F143" i="13" a="1"/>
  <c r="F143" i="13"/>
  <c r="E126" i="13"/>
  <c r="E137" i="13"/>
  <c r="F137" i="13" a="1"/>
  <c r="E127" i="13"/>
  <c r="E138" i="13"/>
  <c r="F138" i="13" a="1"/>
  <c r="E128" i="13"/>
  <c r="E139" i="13"/>
  <c r="F139" i="13" a="1"/>
  <c r="E129" i="13"/>
  <c r="E140" i="13"/>
  <c r="F140" i="13" a="1"/>
  <c r="E130" i="13"/>
  <c r="E141" i="13"/>
  <c r="F141" i="13" a="1"/>
  <c r="F142" i="13" a="1"/>
  <c r="F137" i="13"/>
  <c r="F138" i="13"/>
  <c r="F139" i="13"/>
  <c r="F140" i="13"/>
  <c r="F141" i="13"/>
  <c r="F142" i="13"/>
  <c r="E145" i="13"/>
  <c r="D150" i="13"/>
  <c r="E133" i="13"/>
  <c r="F133" i="13" a="1"/>
  <c r="F133" i="13"/>
  <c r="F132" i="13" a="1"/>
  <c r="F132" i="13"/>
  <c r="F126" i="13" a="1"/>
  <c r="F127" i="13" a="1"/>
  <c r="F128" i="13" a="1"/>
  <c r="F129" i="13" a="1"/>
  <c r="F130" i="13" a="1"/>
  <c r="F131" i="13" a="1"/>
  <c r="F126" i="13"/>
  <c r="F127" i="13"/>
  <c r="F128" i="13"/>
  <c r="F129" i="13"/>
  <c r="F130" i="13"/>
  <c r="F131" i="13"/>
  <c r="E134" i="13"/>
  <c r="D149" i="13"/>
  <c r="E122" i="13"/>
  <c r="F122" i="13" a="1"/>
  <c r="F122" i="13"/>
  <c r="F121" i="13" a="1"/>
  <c r="F121" i="13"/>
  <c r="F115" i="13" a="1"/>
  <c r="F116" i="13" a="1"/>
  <c r="F117" i="13" a="1"/>
  <c r="F118" i="13" a="1"/>
  <c r="F119" i="13" a="1"/>
  <c r="F120" i="13" a="1"/>
  <c r="F115" i="13"/>
  <c r="F116" i="13"/>
  <c r="F117" i="13"/>
  <c r="F118" i="13"/>
  <c r="F119" i="13"/>
  <c r="F120" i="13"/>
  <c r="E123" i="13"/>
  <c r="D148" i="13"/>
  <c r="C112" i="13"/>
  <c r="C111" i="13"/>
  <c r="D101" i="13"/>
  <c r="E93" i="13"/>
  <c r="E81" i="13"/>
  <c r="E92" i="13"/>
  <c r="F92" i="13" a="1"/>
  <c r="F92" i="13"/>
  <c r="E75" i="13"/>
  <c r="E86" i="13"/>
  <c r="F86" i="13" a="1"/>
  <c r="F86" i="13"/>
  <c r="E76" i="13"/>
  <c r="E87" i="13"/>
  <c r="F87" i="13" a="1"/>
  <c r="E77" i="13"/>
  <c r="E88" i="13"/>
  <c r="F88" i="13" a="1"/>
  <c r="E78" i="13"/>
  <c r="E89" i="13"/>
  <c r="F89" i="13" a="1"/>
  <c r="E79" i="13"/>
  <c r="E90" i="13"/>
  <c r="F90" i="13" a="1"/>
  <c r="E80" i="13"/>
  <c r="E91" i="13"/>
  <c r="F91" i="13" a="1"/>
  <c r="F87" i="13"/>
  <c r="F88" i="13"/>
  <c r="F89" i="13"/>
  <c r="F90" i="13"/>
  <c r="F91" i="13"/>
  <c r="E94" i="13"/>
  <c r="D99" i="13"/>
  <c r="E82" i="13"/>
  <c r="F81" i="13" a="1"/>
  <c r="F81" i="13"/>
  <c r="F75" i="13" a="1"/>
  <c r="F75" i="13"/>
  <c r="F76" i="13" a="1"/>
  <c r="F77" i="13" a="1"/>
  <c r="F78" i="13" a="1"/>
  <c r="F79" i="13" a="1"/>
  <c r="F80" i="13" a="1"/>
  <c r="F76" i="13"/>
  <c r="F77" i="13"/>
  <c r="F78" i="13"/>
  <c r="F79" i="13"/>
  <c r="F80" i="13"/>
  <c r="E83" i="13"/>
  <c r="D98" i="13"/>
  <c r="E71" i="13"/>
  <c r="F70" i="13" a="1"/>
  <c r="F70" i="13"/>
  <c r="F64" i="13" a="1"/>
  <c r="F64" i="13"/>
  <c r="F65" i="13" a="1"/>
  <c r="F66" i="13" a="1"/>
  <c r="F67" i="13" a="1"/>
  <c r="F68" i="13" a="1"/>
  <c r="F69" i="13" a="1"/>
  <c r="F65" i="13"/>
  <c r="F66" i="13"/>
  <c r="F67" i="13"/>
  <c r="F68" i="13"/>
  <c r="F69" i="13"/>
  <c r="E72" i="13"/>
  <c r="D97" i="13"/>
  <c r="C61" i="13"/>
  <c r="C60" i="13"/>
  <c r="C207" i="12"/>
  <c r="C206" i="12"/>
  <c r="C205" i="12"/>
  <c r="C204" i="12"/>
  <c r="B209" i="12"/>
  <c r="B208" i="12"/>
  <c r="B207" i="12"/>
  <c r="B206" i="12"/>
  <c r="B205" i="12"/>
  <c r="B204" i="12"/>
  <c r="E306" i="2"/>
  <c r="E297" i="2"/>
  <c r="E288" i="2"/>
  <c r="E279" i="2"/>
  <c r="E270" i="2"/>
  <c r="E261" i="2"/>
  <c r="C8" i="21"/>
  <c r="C9" i="21"/>
  <c r="C10" i="21"/>
  <c r="C11" i="21"/>
  <c r="C12" i="21"/>
  <c r="C13" i="21"/>
  <c r="C14" i="21"/>
  <c r="C15" i="21"/>
  <c r="C16" i="21"/>
  <c r="C17" i="21"/>
  <c r="C18" i="21"/>
  <c r="C19" i="21"/>
  <c r="B69" i="21"/>
  <c r="B68" i="21"/>
  <c r="B67" i="21"/>
  <c r="B66" i="21"/>
  <c r="B65" i="21"/>
  <c r="B64" i="21"/>
  <c r="B63" i="21"/>
  <c r="B62" i="21"/>
  <c r="B60" i="21"/>
  <c r="B59" i="21"/>
  <c r="B58" i="21"/>
  <c r="B57" i="21"/>
  <c r="B56" i="21"/>
  <c r="B55" i="21"/>
  <c r="B51" i="21"/>
  <c r="B50" i="21"/>
  <c r="B49" i="21"/>
  <c r="B48" i="21"/>
  <c r="B47" i="21"/>
  <c r="B46" i="21"/>
  <c r="B45" i="21"/>
  <c r="B44" i="21"/>
  <c r="B41" i="21"/>
  <c r="B40" i="21"/>
  <c r="B39" i="21"/>
  <c r="B38" i="21"/>
  <c r="B37" i="21"/>
  <c r="B36" i="21"/>
  <c r="B33" i="21"/>
  <c r="B32" i="21"/>
  <c r="B31" i="21"/>
  <c r="B30" i="21"/>
  <c r="B29" i="21"/>
  <c r="I19" i="21"/>
  <c r="H19" i="21"/>
  <c r="I18" i="21"/>
  <c r="H18" i="21"/>
  <c r="I17" i="21"/>
  <c r="H17" i="21"/>
  <c r="I16" i="21"/>
  <c r="H16" i="21"/>
  <c r="I15" i="21"/>
  <c r="H15" i="21"/>
  <c r="I14" i="21"/>
  <c r="H14" i="21"/>
  <c r="I13" i="21"/>
  <c r="H13" i="21"/>
  <c r="I12" i="21"/>
  <c r="H12" i="21"/>
  <c r="I11" i="21"/>
  <c r="H11" i="21"/>
  <c r="I10" i="21"/>
  <c r="H10" i="21"/>
  <c r="I9" i="21"/>
  <c r="H9" i="21"/>
  <c r="I8" i="21"/>
  <c r="H8" i="21"/>
  <c r="I7" i="21"/>
  <c r="H7" i="21"/>
  <c r="D1" i="21"/>
  <c r="B73" i="20"/>
  <c r="B71" i="20"/>
  <c r="B69" i="20"/>
  <c r="B67" i="20"/>
  <c r="B64" i="20"/>
  <c r="B62" i="20"/>
  <c r="B60" i="20"/>
  <c r="B55" i="20"/>
  <c r="B53" i="20"/>
  <c r="B51" i="20"/>
  <c r="B49" i="20"/>
  <c r="B72" i="20"/>
  <c r="B70" i="20"/>
  <c r="B68" i="20"/>
  <c r="B66" i="20"/>
  <c r="B63" i="20"/>
  <c r="B61" i="20"/>
  <c r="B59" i="20"/>
  <c r="B54" i="20"/>
  <c r="B52" i="20"/>
  <c r="B50" i="20"/>
  <c r="B48" i="20"/>
  <c r="B41" i="20"/>
  <c r="B42" i="20"/>
  <c r="B43" i="20"/>
  <c r="B44" i="20"/>
  <c r="B45" i="20"/>
  <c r="B40" i="20"/>
  <c r="B34" i="20"/>
  <c r="B35" i="20"/>
  <c r="B36" i="20"/>
  <c r="B37" i="20"/>
  <c r="B33" i="20"/>
  <c r="H16" i="20"/>
  <c r="I16" i="20"/>
  <c r="H17" i="20"/>
  <c r="I17" i="20"/>
  <c r="H18" i="20"/>
  <c r="I18" i="20"/>
  <c r="H19" i="20"/>
  <c r="I19" i="20"/>
  <c r="H20" i="20"/>
  <c r="I20" i="20"/>
  <c r="H21" i="20"/>
  <c r="I21" i="20"/>
  <c r="H22" i="20"/>
  <c r="I22" i="20"/>
  <c r="H23" i="20"/>
  <c r="I23" i="20"/>
  <c r="H12" i="20"/>
  <c r="I12" i="20"/>
  <c r="H13" i="20"/>
  <c r="I13" i="20"/>
  <c r="H14" i="20"/>
  <c r="I14" i="20"/>
  <c r="H15" i="20"/>
  <c r="I15" i="20"/>
  <c r="I11" i="20"/>
  <c r="H11" i="20"/>
  <c r="I10" i="20"/>
  <c r="H10" i="20"/>
  <c r="I9" i="20"/>
  <c r="H9" i="20"/>
  <c r="I8" i="20"/>
  <c r="H8" i="20"/>
  <c r="I7" i="20"/>
  <c r="H7" i="20"/>
  <c r="C8" i="20"/>
  <c r="C9" i="20"/>
  <c r="C10" i="20"/>
  <c r="C11" i="20"/>
  <c r="C12" i="20"/>
  <c r="C13" i="20"/>
  <c r="C14" i="20"/>
  <c r="C15" i="20"/>
  <c r="C16" i="20"/>
  <c r="C17" i="20"/>
  <c r="C18" i="20"/>
  <c r="C19" i="20"/>
  <c r="C20" i="20"/>
  <c r="C21" i="20"/>
  <c r="C22" i="20"/>
  <c r="C23" i="20"/>
  <c r="D1" i="20"/>
  <c r="D141" i="17"/>
  <c r="D140" i="17"/>
  <c r="D139" i="17"/>
  <c r="D138" i="17"/>
  <c r="D137" i="17"/>
  <c r="D107" i="17"/>
  <c r="D106" i="17"/>
  <c r="D105" i="17"/>
  <c r="D104" i="17"/>
  <c r="D103" i="17"/>
  <c r="C131" i="17"/>
  <c r="C132" i="17"/>
  <c r="C133" i="17"/>
  <c r="C134" i="17"/>
  <c r="C135" i="17"/>
  <c r="D128" i="17"/>
  <c r="C113" i="17"/>
  <c r="C114" i="17"/>
  <c r="C115" i="17"/>
  <c r="C116" i="17"/>
  <c r="C117" i="17"/>
  <c r="C118" i="17"/>
  <c r="C119" i="17"/>
  <c r="C120" i="17"/>
  <c r="C98" i="17"/>
  <c r="C99" i="17"/>
  <c r="C100" i="17"/>
  <c r="C101" i="17"/>
  <c r="D91" i="17"/>
  <c r="G90" i="17"/>
  <c r="C78" i="17"/>
  <c r="C79" i="17"/>
  <c r="C80" i="17"/>
  <c r="C81" i="17"/>
  <c r="C82" i="17"/>
  <c r="C83" i="17"/>
  <c r="C59" i="17"/>
  <c r="C60" i="17"/>
  <c r="C61" i="17"/>
  <c r="C62" i="17"/>
  <c r="C63" i="17"/>
  <c r="C41" i="17"/>
  <c r="C42" i="17"/>
  <c r="C43" i="17"/>
  <c r="C44" i="17"/>
  <c r="C45" i="17"/>
  <c r="C46" i="17"/>
  <c r="C47" i="17"/>
  <c r="C48" i="17"/>
  <c r="C26" i="17"/>
  <c r="C27" i="17"/>
  <c r="C28" i="17"/>
  <c r="C29" i="17"/>
  <c r="G5" i="17"/>
  <c r="C8" i="17"/>
  <c r="C9" i="17"/>
  <c r="C10" i="17"/>
  <c r="C11" i="17"/>
  <c r="E1" i="17"/>
  <c r="C271" i="16"/>
  <c r="C268" i="16"/>
  <c r="C250" i="16"/>
  <c r="C197" i="16"/>
  <c r="C136" i="16"/>
  <c r="C78" i="16"/>
  <c r="C75" i="16"/>
  <c r="C184" i="16"/>
  <c r="C123" i="16"/>
  <c r="C62" i="16"/>
  <c r="C248" i="16"/>
  <c r="H249" i="16"/>
  <c r="C264" i="16"/>
  <c r="C263" i="16"/>
  <c r="C260" i="16"/>
  <c r="C258" i="16"/>
  <c r="C256" i="16"/>
  <c r="C254" i="16"/>
  <c r="C253" i="16"/>
  <c r="C246" i="16"/>
  <c r="C244" i="16"/>
  <c r="C242" i="16"/>
  <c r="C241" i="16"/>
  <c r="C239" i="16"/>
  <c r="C237" i="16"/>
  <c r="C235" i="16"/>
  <c r="C233" i="16"/>
  <c r="C232" i="16"/>
  <c r="C231" i="16"/>
  <c r="C230" i="16"/>
  <c r="C229" i="16"/>
  <c r="H228" i="16"/>
  <c r="C226" i="16"/>
  <c r="C225" i="16"/>
  <c r="C224" i="16"/>
  <c r="C222" i="16"/>
  <c r="C221" i="16"/>
  <c r="C219" i="16"/>
  <c r="C218" i="16"/>
  <c r="C31" i="16"/>
  <c r="C30" i="16"/>
  <c r="C26" i="16"/>
  <c r="C92" i="16"/>
  <c r="C91" i="16"/>
  <c r="C87" i="16"/>
  <c r="C86" i="16"/>
  <c r="C153" i="16"/>
  <c r="C152" i="16"/>
  <c r="C148" i="16"/>
  <c r="C147" i="16"/>
  <c r="C210" i="16"/>
  <c r="C216" i="16"/>
  <c r="C215" i="16"/>
  <c r="C211" i="16"/>
  <c r="C207" i="16"/>
  <c r="C205" i="16"/>
  <c r="C203" i="16"/>
  <c r="C201" i="16"/>
  <c r="C200" i="16"/>
  <c r="H196" i="16"/>
  <c r="C193" i="16"/>
  <c r="C187" i="16"/>
  <c r="C186" i="16"/>
  <c r="C182" i="16"/>
  <c r="C180" i="16"/>
  <c r="C178" i="16"/>
  <c r="C177" i="16"/>
  <c r="H176" i="16"/>
  <c r="C175" i="16"/>
  <c r="C173" i="16"/>
  <c r="C171" i="16"/>
  <c r="C169" i="16"/>
  <c r="C168" i="16"/>
  <c r="C167" i="16"/>
  <c r="C166" i="16"/>
  <c r="C165" i="16"/>
  <c r="C163" i="16"/>
  <c r="C162" i="16"/>
  <c r="C161" i="16"/>
  <c r="C159" i="16"/>
  <c r="C158" i="16"/>
  <c r="C156" i="16"/>
  <c r="C155" i="16"/>
  <c r="C144" i="16"/>
  <c r="C142" i="16"/>
  <c r="C140" i="16"/>
  <c r="C139" i="16"/>
  <c r="C132" i="16"/>
  <c r="C126" i="16"/>
  <c r="C125" i="16"/>
  <c r="C121" i="16"/>
  <c r="C119" i="16"/>
  <c r="C117" i="16"/>
  <c r="C116" i="16"/>
  <c r="C114" i="16"/>
  <c r="C112" i="16"/>
  <c r="C110" i="16"/>
  <c r="C108" i="16"/>
  <c r="C107" i="16"/>
  <c r="C106" i="16"/>
  <c r="C105" i="16"/>
  <c r="C104" i="16"/>
  <c r="C102" i="16"/>
  <c r="C101" i="16"/>
  <c r="C100" i="16"/>
  <c r="C98" i="16"/>
  <c r="C97" i="16"/>
  <c r="C95" i="16"/>
  <c r="C94" i="16"/>
  <c r="C83" i="16"/>
  <c r="C81" i="16"/>
  <c r="C79" i="16"/>
  <c r="C65" i="16"/>
  <c r="C64" i="16"/>
  <c r="C71" i="16"/>
  <c r="C55" i="16"/>
  <c r="C60" i="16"/>
  <c r="C58" i="16"/>
  <c r="C56" i="16"/>
  <c r="C53" i="16"/>
  <c r="C51" i="16"/>
  <c r="C49" i="16"/>
  <c r="C44" i="16"/>
  <c r="C47" i="16"/>
  <c r="C46" i="16"/>
  <c r="C45" i="16"/>
  <c r="C43" i="16"/>
  <c r="C41" i="16"/>
  <c r="C40" i="16"/>
  <c r="C39" i="16"/>
  <c r="C37" i="16"/>
  <c r="C36" i="16"/>
  <c r="C34" i="16"/>
  <c r="C33" i="16"/>
  <c r="B160" i="12"/>
  <c r="B159" i="12"/>
  <c r="C158" i="12"/>
  <c r="B158" i="12"/>
  <c r="C157" i="12"/>
  <c r="B157" i="12"/>
  <c r="C156" i="12"/>
  <c r="B156" i="12"/>
  <c r="C155" i="12"/>
  <c r="B155" i="12"/>
  <c r="C106" i="12"/>
  <c r="C57" i="12"/>
  <c r="C25" i="16"/>
  <c r="C23" i="16"/>
  <c r="C21" i="16"/>
  <c r="C19" i="16"/>
  <c r="C18" i="16"/>
  <c r="C16" i="16"/>
  <c r="C15" i="16"/>
  <c r="C14" i="16"/>
  <c r="C13" i="16"/>
  <c r="C12" i="16"/>
  <c r="C10" i="16"/>
  <c r="C9" i="16"/>
  <c r="D1" i="16"/>
  <c r="F246" i="13" a="1"/>
  <c r="F246" i="13"/>
  <c r="F235" i="13" a="1"/>
  <c r="F235" i="13"/>
  <c r="F224" i="13" a="1"/>
  <c r="F224" i="13"/>
  <c r="F209" i="13"/>
  <c r="G209" i="13"/>
  <c r="F210" i="13"/>
  <c r="G210" i="13"/>
  <c r="F211" i="13"/>
  <c r="G211" i="13"/>
  <c r="F212" i="13"/>
  <c r="G212" i="13"/>
  <c r="F244" i="13"/>
  <c r="F242" i="13"/>
  <c r="F241" i="13"/>
  <c r="F233" i="13"/>
  <c r="F232" i="13"/>
  <c r="F231" i="13"/>
  <c r="F230" i="13"/>
  <c r="F240" i="13"/>
  <c r="F195" i="13" a="1"/>
  <c r="F195" i="13"/>
  <c r="F173" i="13" a="1"/>
  <c r="F173" i="13"/>
  <c r="F158" i="13"/>
  <c r="G158" i="13"/>
  <c r="F159" i="13"/>
  <c r="G159" i="13"/>
  <c r="F160" i="13"/>
  <c r="G160" i="13"/>
  <c r="F161" i="13"/>
  <c r="G161" i="13"/>
  <c r="F191" i="13"/>
  <c r="F190" i="13"/>
  <c r="F193" i="13"/>
  <c r="F181" i="13"/>
  <c r="F180" i="13"/>
  <c r="F179" i="13"/>
  <c r="F189" i="13"/>
  <c r="F93" i="13" a="1"/>
  <c r="F93" i="13"/>
  <c r="F107" i="13"/>
  <c r="G107" i="13"/>
  <c r="F108" i="13"/>
  <c r="G108" i="13"/>
  <c r="F109" i="13"/>
  <c r="G109" i="13"/>
  <c r="F110" i="13"/>
  <c r="G110" i="13"/>
  <c r="F71" i="13" a="1"/>
  <c r="F71" i="13"/>
  <c r="F56" i="13"/>
  <c r="G56" i="13"/>
  <c r="F57" i="13"/>
  <c r="G57" i="13"/>
  <c r="F58" i="13"/>
  <c r="G58" i="13"/>
  <c r="F59" i="13"/>
  <c r="G59" i="13"/>
  <c r="F6" i="13"/>
  <c r="G6" i="13"/>
  <c r="F7" i="13"/>
  <c r="G7" i="13"/>
  <c r="F8" i="13"/>
  <c r="G8" i="13"/>
  <c r="E7" i="13"/>
  <c r="E8" i="13"/>
  <c r="F5" i="13"/>
  <c r="G5" i="13"/>
  <c r="C251" i="12"/>
  <c r="C249" i="12"/>
  <c r="C247" i="12"/>
  <c r="C245" i="12"/>
  <c r="C241" i="12"/>
  <c r="C238" i="12"/>
  <c r="C237" i="12"/>
  <c r="C236" i="12"/>
  <c r="C229" i="12"/>
  <c r="C228" i="12"/>
  <c r="C225" i="12"/>
  <c r="C224" i="12"/>
  <c r="C223" i="12"/>
  <c r="C216" i="12"/>
  <c r="G215" i="12"/>
  <c r="C215" i="12"/>
  <c r="G214" i="12"/>
  <c r="C214" i="12"/>
  <c r="G213" i="12"/>
  <c r="C213" i="12"/>
  <c r="G212" i="12"/>
  <c r="C212" i="12"/>
  <c r="G211" i="12"/>
  <c r="C211" i="12"/>
  <c r="C202" i="12"/>
  <c r="C200" i="12"/>
  <c r="C198" i="12"/>
  <c r="C196" i="12"/>
  <c r="C192" i="12"/>
  <c r="C189" i="12"/>
  <c r="C188" i="12"/>
  <c r="C187" i="12"/>
  <c r="C180" i="12"/>
  <c r="C179" i="12"/>
  <c r="C176" i="12"/>
  <c r="C175" i="12"/>
  <c r="C174" i="12"/>
  <c r="C167" i="12"/>
  <c r="G166" i="12"/>
  <c r="C166" i="12"/>
  <c r="G165" i="12"/>
  <c r="C165" i="12"/>
  <c r="G164" i="12"/>
  <c r="C164" i="12"/>
  <c r="G163" i="12"/>
  <c r="C163" i="12"/>
  <c r="G162" i="12"/>
  <c r="C162" i="12"/>
  <c r="E115" i="12"/>
  <c r="G115" i="12"/>
  <c r="E114" i="12"/>
  <c r="G114" i="12"/>
  <c r="E113" i="12"/>
  <c r="G113" i="12"/>
  <c r="C153" i="12"/>
  <c r="C151" i="12"/>
  <c r="C149" i="12"/>
  <c r="C147" i="12"/>
  <c r="C143" i="12"/>
  <c r="C140" i="12"/>
  <c r="C139" i="12"/>
  <c r="C138" i="12"/>
  <c r="C131" i="12"/>
  <c r="C130" i="12"/>
  <c r="C127" i="12"/>
  <c r="C126" i="12"/>
  <c r="C125" i="12"/>
  <c r="C118" i="12"/>
  <c r="G117" i="12"/>
  <c r="C117" i="12"/>
  <c r="G116" i="12"/>
  <c r="C116" i="12"/>
  <c r="C115" i="12"/>
  <c r="C114" i="12"/>
  <c r="C113" i="12"/>
  <c r="E64" i="12"/>
  <c r="G64" i="12"/>
  <c r="C104" i="12"/>
  <c r="C102" i="12"/>
  <c r="C100" i="12"/>
  <c r="C98" i="12"/>
  <c r="C94" i="12"/>
  <c r="C91" i="12"/>
  <c r="C90" i="12"/>
  <c r="C89" i="12"/>
  <c r="C82" i="12"/>
  <c r="C81" i="12"/>
  <c r="C78" i="12"/>
  <c r="C77" i="12"/>
  <c r="C76" i="12"/>
  <c r="C69" i="12"/>
  <c r="G68" i="12"/>
  <c r="C68" i="12"/>
  <c r="G67" i="12"/>
  <c r="C67" i="12"/>
  <c r="G66" i="12"/>
  <c r="C66" i="12"/>
  <c r="G65" i="12"/>
  <c r="C65" i="12"/>
  <c r="C64" i="12"/>
  <c r="C55" i="12"/>
  <c r="C53" i="12"/>
  <c r="C51" i="12"/>
  <c r="C42" i="12"/>
  <c r="C41" i="12"/>
  <c r="C40" i="12"/>
  <c r="C49" i="12"/>
  <c r="C45" i="12"/>
  <c r="C33" i="12"/>
  <c r="C29" i="12"/>
  <c r="C32" i="12"/>
  <c r="C28" i="12"/>
  <c r="C27" i="12"/>
  <c r="G17" i="12"/>
  <c r="G18" i="12"/>
  <c r="G19" i="12"/>
  <c r="E15" i="12"/>
  <c r="G15" i="12"/>
  <c r="E16" i="12"/>
  <c r="G16" i="12"/>
  <c r="C19" i="12"/>
  <c r="C18" i="12"/>
  <c r="C17" i="12"/>
  <c r="C16" i="12"/>
  <c r="C15" i="12"/>
  <c r="E42" i="13"/>
  <c r="E31" i="13"/>
  <c r="E20" i="13"/>
  <c r="E30" i="13"/>
  <c r="F30" i="13" a="1"/>
  <c r="F30" i="13"/>
  <c r="E29" i="13"/>
  <c r="E40" i="13"/>
  <c r="F40" i="13" a="1"/>
  <c r="F40" i="13"/>
  <c r="E28" i="13"/>
  <c r="E39" i="13"/>
  <c r="F39" i="13" a="1"/>
  <c r="F39" i="13"/>
  <c r="E27" i="13"/>
  <c r="E38" i="13"/>
  <c r="F38" i="13" a="1"/>
  <c r="F38" i="13"/>
  <c r="E26" i="13"/>
  <c r="E37" i="13"/>
  <c r="F37" i="13" a="1"/>
  <c r="F37" i="13"/>
  <c r="E25" i="13"/>
  <c r="F25" i="13" a="1"/>
  <c r="F25" i="13"/>
  <c r="E24" i="13"/>
  <c r="E35" i="13"/>
  <c r="F35" i="13" a="1"/>
  <c r="F35" i="13"/>
  <c r="F19" i="13" a="1"/>
  <c r="F19" i="13"/>
  <c r="F18" i="13" a="1"/>
  <c r="F18" i="13"/>
  <c r="F17" i="13" a="1"/>
  <c r="F17" i="13"/>
  <c r="F16" i="13" a="1"/>
  <c r="F16" i="13"/>
  <c r="F15" i="13" a="1"/>
  <c r="F15" i="13"/>
  <c r="F14" i="13" a="1"/>
  <c r="F14" i="13"/>
  <c r="F13" i="13" a="1"/>
  <c r="F13" i="13"/>
  <c r="D1" i="13"/>
  <c r="D1" i="12"/>
  <c r="AF255" i="2"/>
  <c r="E126" i="2"/>
  <c r="E66" i="2"/>
  <c r="E312" i="2"/>
  <c r="E303" i="2"/>
  <c r="E294" i="2"/>
  <c r="E285" i="2"/>
  <c r="E276" i="2"/>
  <c r="E267" i="2"/>
  <c r="E393" i="11"/>
  <c r="O388" i="11"/>
  <c r="B388" i="11"/>
  <c r="E386" i="11"/>
  <c r="B381" i="11"/>
  <c r="E379" i="11"/>
  <c r="I378" i="11"/>
  <c r="B374" i="11"/>
  <c r="E372" i="11"/>
  <c r="B367" i="11"/>
  <c r="E365" i="11"/>
  <c r="B360" i="11"/>
  <c r="E358" i="11"/>
  <c r="B353" i="11"/>
  <c r="U350" i="11"/>
  <c r="E350" i="11"/>
  <c r="U348" i="11"/>
  <c r="E348" i="11"/>
  <c r="U345" i="11"/>
  <c r="W348" i="11"/>
  <c r="E345" i="11"/>
  <c r="G348" i="11"/>
  <c r="I348" i="11"/>
  <c r="U344" i="11"/>
  <c r="U347" i="11"/>
  <c r="E344" i="11"/>
  <c r="E347" i="11"/>
  <c r="U341" i="11"/>
  <c r="E341" i="11"/>
  <c r="U339" i="11"/>
  <c r="E339" i="11"/>
  <c r="U336" i="11"/>
  <c r="W339" i="11"/>
  <c r="Y339" i="11"/>
  <c r="E336" i="11"/>
  <c r="G339" i="11"/>
  <c r="I339" i="11"/>
  <c r="U335" i="11"/>
  <c r="U338" i="11"/>
  <c r="E335" i="11"/>
  <c r="E338" i="11"/>
  <c r="U332" i="11"/>
  <c r="E332" i="11"/>
  <c r="U330" i="11"/>
  <c r="E330" i="11"/>
  <c r="U327" i="11"/>
  <c r="W330" i="11"/>
  <c r="Y330" i="11"/>
  <c r="E327" i="11"/>
  <c r="G330" i="11"/>
  <c r="I330" i="11"/>
  <c r="U326" i="11"/>
  <c r="U329" i="11"/>
  <c r="E326" i="11"/>
  <c r="E329" i="11"/>
  <c r="D324" i="11"/>
  <c r="E322" i="11"/>
  <c r="E321" i="11"/>
  <c r="E320" i="11"/>
  <c r="E319" i="11"/>
  <c r="U311" i="11"/>
  <c r="E390" i="11"/>
  <c r="G392" i="11"/>
  <c r="I392" i="11"/>
  <c r="E311" i="11"/>
  <c r="E383" i="11"/>
  <c r="G385" i="11"/>
  <c r="I385" i="11"/>
  <c r="U310" i="11"/>
  <c r="E389" i="11"/>
  <c r="E310" i="11"/>
  <c r="E382" i="11"/>
  <c r="E384" i="11"/>
  <c r="U286" i="11"/>
  <c r="E376" i="11"/>
  <c r="E286" i="11"/>
  <c r="E369" i="11"/>
  <c r="G371" i="11"/>
  <c r="I371" i="11"/>
  <c r="U285" i="11"/>
  <c r="E375" i="11"/>
  <c r="E377" i="11"/>
  <c r="E285" i="11"/>
  <c r="E368" i="11"/>
  <c r="E370" i="11"/>
  <c r="U261" i="11"/>
  <c r="E362" i="11"/>
  <c r="G364" i="11"/>
  <c r="I364" i="11"/>
  <c r="E261" i="11"/>
  <c r="E355" i="11"/>
  <c r="G357" i="11"/>
  <c r="I357" i="11"/>
  <c r="U260" i="11"/>
  <c r="E361" i="11"/>
  <c r="E363" i="11"/>
  <c r="E260" i="11"/>
  <c r="E354" i="11"/>
  <c r="E356" i="11"/>
  <c r="K233" i="11"/>
  <c r="K223" i="11"/>
  <c r="K213" i="11"/>
  <c r="K203" i="11"/>
  <c r="E316" i="11"/>
  <c r="G319" i="11"/>
  <c r="K191" i="11"/>
  <c r="K190" i="11"/>
  <c r="K185" i="11"/>
  <c r="K184" i="11"/>
  <c r="K175" i="11"/>
  <c r="K174" i="11"/>
  <c r="K165" i="11"/>
  <c r="K164" i="11"/>
  <c r="K155" i="11"/>
  <c r="K154" i="11"/>
  <c r="K145" i="11"/>
  <c r="K144" i="11"/>
  <c r="C141" i="11"/>
  <c r="C151" i="11"/>
  <c r="C161" i="11"/>
  <c r="C171" i="11"/>
  <c r="C181" i="11"/>
  <c r="K135" i="11"/>
  <c r="K134" i="11"/>
  <c r="K123" i="11"/>
  <c r="K118" i="11"/>
  <c r="K117" i="11"/>
  <c r="K109" i="11"/>
  <c r="K108" i="11"/>
  <c r="K100" i="11"/>
  <c r="K99" i="11"/>
  <c r="K91" i="11"/>
  <c r="K90" i="11"/>
  <c r="K82" i="11"/>
  <c r="K81" i="11"/>
  <c r="C78" i="11"/>
  <c r="C87" i="11"/>
  <c r="C96" i="11"/>
  <c r="C105" i="11"/>
  <c r="C114" i="11"/>
  <c r="K73" i="11"/>
  <c r="K72" i="11"/>
  <c r="K64" i="11"/>
  <c r="E315" i="11"/>
  <c r="K59" i="11"/>
  <c r="K58" i="11"/>
  <c r="K50" i="11"/>
  <c r="K49" i="11"/>
  <c r="K41" i="11"/>
  <c r="K40" i="11"/>
  <c r="K32" i="11"/>
  <c r="K31" i="11"/>
  <c r="K23" i="11"/>
  <c r="K22" i="11"/>
  <c r="C19" i="11"/>
  <c r="C28" i="11"/>
  <c r="C37" i="11"/>
  <c r="C46" i="11"/>
  <c r="C55" i="11"/>
  <c r="K14" i="11"/>
  <c r="K13" i="11"/>
  <c r="B1" i="11"/>
  <c r="E219" i="2"/>
  <c r="E262" i="2"/>
  <c r="E247" i="2"/>
  <c r="E256" i="2"/>
  <c r="AE256" i="2"/>
  <c r="E208" i="2"/>
  <c r="E183" i="2"/>
  <c r="E182" i="2"/>
  <c r="E174" i="2"/>
  <c r="E173" i="2"/>
  <c r="E165" i="2"/>
  <c r="E164" i="2"/>
  <c r="E156" i="2"/>
  <c r="E155" i="2"/>
  <c r="E147" i="2"/>
  <c r="E146" i="2"/>
  <c r="E138" i="2"/>
  <c r="E137" i="2"/>
  <c r="E121" i="2"/>
  <c r="E120" i="2"/>
  <c r="E112" i="2"/>
  <c r="E111" i="2"/>
  <c r="E103" i="2"/>
  <c r="E102" i="2"/>
  <c r="E94" i="2"/>
  <c r="E93" i="2"/>
  <c r="E76" i="2"/>
  <c r="E75" i="2"/>
  <c r="E61" i="2"/>
  <c r="E60" i="2"/>
  <c r="E52" i="2"/>
  <c r="E16" i="2"/>
  <c r="E25" i="2"/>
  <c r="E34" i="2"/>
  <c r="E43" i="2"/>
  <c r="I21" i="21"/>
  <c r="H21" i="21"/>
  <c r="H25" i="20"/>
  <c r="I25" i="20"/>
  <c r="F229" i="13"/>
  <c r="F243" i="13"/>
  <c r="F182" i="13"/>
  <c r="E200" i="13"/>
  <c r="F178" i="13"/>
  <c r="F192" i="13"/>
  <c r="F184" i="13" a="1"/>
  <c r="F184" i="13"/>
  <c r="F82" i="13" a="1"/>
  <c r="F82" i="13"/>
  <c r="E36" i="13"/>
  <c r="F36" i="13" a="1"/>
  <c r="F36" i="13"/>
  <c r="E41" i="13"/>
  <c r="F41" i="13" a="1"/>
  <c r="F41" i="13"/>
  <c r="E21" i="13"/>
  <c r="F28" i="13" a="1"/>
  <c r="F28" i="13"/>
  <c r="F31" i="13" a="1"/>
  <c r="F31" i="13"/>
  <c r="F26" i="13" a="1"/>
  <c r="F26" i="13"/>
  <c r="F42" i="13" a="1"/>
  <c r="F42" i="13"/>
  <c r="F29" i="13" a="1"/>
  <c r="F29" i="13"/>
  <c r="F24" i="13" a="1"/>
  <c r="F24" i="13"/>
  <c r="F27" i="13" a="1"/>
  <c r="F27" i="13"/>
  <c r="AF251" i="2"/>
  <c r="E299" i="2"/>
  <c r="E263" i="2"/>
  <c r="E272" i="2"/>
  <c r="AF250" i="2"/>
  <c r="E290" i="2"/>
  <c r="E308" i="2"/>
  <c r="AF257" i="2"/>
  <c r="E281" i="2"/>
  <c r="E300" i="2"/>
  <c r="Y348" i="11"/>
  <c r="E318" i="11"/>
  <c r="E317" i="11"/>
  <c r="E391" i="11"/>
  <c r="I319" i="11"/>
  <c r="E328" i="11"/>
  <c r="E337" i="11"/>
  <c r="E346" i="11"/>
  <c r="U328" i="11"/>
  <c r="U337" i="11"/>
  <c r="U346" i="11"/>
  <c r="E15" i="2"/>
  <c r="J274" i="2"/>
  <c r="J283" i="2"/>
  <c r="E255" i="2"/>
  <c r="J310" i="2"/>
  <c r="I301" i="2"/>
  <c r="I310" i="2"/>
  <c r="I292" i="2"/>
  <c r="I283" i="2"/>
  <c r="I274" i="2"/>
  <c r="D259" i="2"/>
  <c r="I265" i="2"/>
  <c r="D5" i="4"/>
  <c r="AE257" i="2"/>
  <c r="AE250" i="2"/>
  <c r="G251" i="13"/>
  <c r="F251" i="13"/>
  <c r="E251" i="13"/>
  <c r="G250" i="13"/>
  <c r="F250" i="13"/>
  <c r="E250" i="13"/>
  <c r="G252" i="13"/>
  <c r="F252" i="13"/>
  <c r="E252" i="13"/>
  <c r="G200" i="13"/>
  <c r="F200" i="13"/>
  <c r="G201" i="13"/>
  <c r="F201" i="13"/>
  <c r="E201" i="13"/>
  <c r="G199" i="13"/>
  <c r="F199" i="13"/>
  <c r="E199" i="13"/>
  <c r="E150" i="13"/>
  <c r="G148" i="13"/>
  <c r="F148" i="13"/>
  <c r="E148" i="13"/>
  <c r="G97" i="13"/>
  <c r="F97" i="13"/>
  <c r="E97" i="13"/>
  <c r="E43" i="13"/>
  <c r="E48" i="13"/>
  <c r="E32" i="13"/>
  <c r="G46" i="13"/>
  <c r="F46" i="13"/>
  <c r="E46" i="13"/>
  <c r="D46" i="13"/>
  <c r="AF252" i="2"/>
  <c r="I254" i="2"/>
  <c r="AE255" i="2"/>
  <c r="E274" i="2"/>
  <c r="E310" i="2"/>
  <c r="E309" i="2"/>
  <c r="E283" i="2"/>
  <c r="E282" i="2"/>
  <c r="E273" i="2"/>
  <c r="G98" i="13"/>
  <c r="E98" i="13"/>
  <c r="G47" i="13"/>
  <c r="E47" i="13"/>
  <c r="G149" i="13"/>
  <c r="E149" i="13"/>
  <c r="E99" i="13"/>
  <c r="F99" i="13"/>
  <c r="G99" i="13"/>
  <c r="F98" i="13"/>
  <c r="G150" i="13"/>
  <c r="F149" i="13"/>
  <c r="F150" i="13"/>
  <c r="F48" i="13"/>
  <c r="G48" i="13"/>
  <c r="D48" i="13"/>
  <c r="F47" i="13"/>
  <c r="D47" i="13"/>
  <c r="E85" i="2"/>
  <c r="E84" i="2"/>
  <c r="E51" i="2"/>
  <c r="E42" i="2"/>
  <c r="E33" i="2"/>
  <c r="E24" i="2"/>
  <c r="J301" i="2"/>
  <c r="E301" i="2"/>
  <c r="J265" i="2"/>
  <c r="E265" i="2"/>
  <c r="E264" i="2"/>
  <c r="C1" i="2"/>
  <c r="D1" i="1"/>
  <c r="E24" i="3"/>
  <c r="E23" i="3"/>
  <c r="E3" i="3"/>
  <c r="E4" i="3"/>
  <c r="E5" i="3"/>
  <c r="E6" i="3"/>
  <c r="E8" i="3"/>
  <c r="E9" i="3"/>
  <c r="E10" i="3"/>
  <c r="E11" i="3"/>
  <c r="E12" i="3"/>
  <c r="E14" i="3"/>
  <c r="E15" i="3"/>
  <c r="E16" i="3"/>
  <c r="H16" i="3"/>
  <c r="K16" i="3"/>
  <c r="O23" i="3"/>
  <c r="A25" i="3"/>
  <c r="A19" i="3"/>
  <c r="E25" i="3" a="1"/>
  <c r="E25" i="3"/>
  <c r="C27" i="3"/>
  <c r="C28" i="3"/>
  <c r="C26" i="3"/>
  <c r="B20" i="3"/>
  <c r="B19" i="3"/>
  <c r="B18" i="3"/>
  <c r="A18" i="3"/>
  <c r="B15" i="3"/>
  <c r="B16" i="3"/>
  <c r="B14" i="3"/>
  <c r="B13" i="3"/>
  <c r="B9" i="3"/>
  <c r="B10" i="3"/>
  <c r="B11" i="3"/>
  <c r="B12" i="3"/>
  <c r="B8" i="3"/>
  <c r="B7" i="3"/>
  <c r="B4" i="3"/>
  <c r="B5" i="3"/>
  <c r="B6" i="3"/>
  <c r="B3" i="3"/>
  <c r="B2" i="3"/>
  <c r="A2" i="3"/>
  <c r="AE251" i="2"/>
  <c r="J292" i="2"/>
  <c r="E292" i="2"/>
  <c r="AF254" i="2"/>
  <c r="E291" i="2"/>
  <c r="AF253" i="2"/>
  <c r="AE254" i="2"/>
  <c r="AE253" i="2"/>
  <c r="AE252" i="2"/>
  <c r="C22" i="3"/>
  <c r="C21" i="3"/>
  <c r="E27" i="3"/>
  <c r="E28" i="3"/>
  <c r="E26" i="3"/>
  <c r="G24" i="3"/>
  <c r="G23" i="3"/>
  <c r="E20" i="3"/>
  <c r="E21" i="3"/>
  <c r="E22" i="3"/>
  <c r="E19"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D26" authorId="0" shapeId="0" xr:uid="{B3CA26FF-8B69-431B-8DAC-80E9FD4E20F5}">
      <text>
        <r>
          <rPr>
            <sz val="9"/>
            <color indexed="81"/>
            <rFont val="Tahoma"/>
            <family val="2"/>
          </rPr>
          <t>presunta/ipotizzata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E262" authorId="0" shapeId="0" xr:uid="{51229F9F-6858-4BAD-8D98-38CB9CABADA3}">
      <text>
        <r>
          <rPr>
            <sz val="9"/>
            <color indexed="81"/>
            <rFont val="Tahoma"/>
            <family val="2"/>
          </rPr>
          <t>SA di vani scala conteggiato una volta sola al piano terra</t>
        </r>
      </text>
    </comment>
    <comment ref="D305" authorId="0" shapeId="0" xr:uid="{90BD2498-DE06-4052-8A93-0531188C8EE4}">
      <text>
        <r>
          <rPr>
            <sz val="9"/>
            <color indexed="81"/>
            <rFont val="Tahoma"/>
            <family val="2"/>
          </rPr>
          <t xml:space="preserve">inserire </t>
        </r>
        <r>
          <rPr>
            <b/>
            <sz val="9"/>
            <color indexed="81"/>
            <rFont val="Tahoma"/>
            <family val="2"/>
          </rPr>
          <t>I</t>
        </r>
        <r>
          <rPr>
            <sz val="9"/>
            <color indexed="81"/>
            <rFont val="Tahoma"/>
            <family val="2"/>
          </rPr>
          <t xml:space="preserve"> "interrato"</t>
        </r>
        <r>
          <rPr>
            <b/>
            <sz val="9"/>
            <color indexed="81"/>
            <rFont val="Tahoma"/>
            <family val="2"/>
          </rPr>
          <t xml:space="preserve"> o  S </t>
        </r>
        <r>
          <rPr>
            <sz val="9"/>
            <color indexed="81"/>
            <rFont val="Tahoma"/>
            <family val="2"/>
          </rPr>
          <t>"seminterrato"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B7" authorId="0" shapeId="0" xr:uid="{62233AF8-A73E-4B52-8227-AD0D0DBA5A12}">
      <text>
        <r>
          <rPr>
            <sz val="9"/>
            <color indexed="81"/>
            <rFont val="Tahoma"/>
            <family val="2"/>
          </rPr>
          <t>se SI, compilare sezione 4.1.1 e seguenti (4.1.2; 4.1.3, ecc), una sezione per ogni tipo di muratura</t>
        </r>
      </text>
    </comment>
    <comment ref="D8" authorId="0" shapeId="0" xr:uid="{A14A1E83-6EC2-4E3B-B1FA-232998CB8BA6}">
      <text>
        <r>
          <rPr>
            <sz val="9"/>
            <color indexed="81"/>
            <rFont val="Tahoma"/>
            <family val="2"/>
          </rPr>
          <t>inserire indicazione sul livello:
-1: da interrato/seminterrato a PT
 0: da PT a P1
 1: da P1 a P2
ecc. fino alla copertura</t>
        </r>
      </text>
    </comment>
    <comment ref="D57" authorId="0" shapeId="0" xr:uid="{C932B306-6B3D-4A8F-BEBA-139812165346}">
      <text>
        <r>
          <rPr>
            <sz val="9"/>
            <color indexed="81"/>
            <rFont val="Tahoma"/>
            <family val="2"/>
          </rPr>
          <t>inserire indicazione sul livello:
-1: da interrato/seminterrato a PT
 0: da PT a P1
 1: da P1 a P2
ecc. fino alla copertura</t>
        </r>
      </text>
    </comment>
    <comment ref="D106" authorId="0" shapeId="0" xr:uid="{8260ACF2-B4F6-4432-98B6-37688D3F395F}">
      <text>
        <r>
          <rPr>
            <sz val="9"/>
            <color indexed="81"/>
            <rFont val="Tahoma"/>
            <family val="2"/>
          </rPr>
          <t>inserire indicazione sul livello:
-1: da interrato/seminterrato a PT
 0: da PT a P1
 1: da P1 a P2
ecc. fino alla copertura</t>
        </r>
      </text>
    </comment>
    <comment ref="D155" authorId="0" shapeId="0" xr:uid="{658157F0-A671-4303-819E-8114FC5F5BA3}">
      <text>
        <r>
          <rPr>
            <sz val="9"/>
            <color indexed="81"/>
            <rFont val="Tahoma"/>
            <family val="2"/>
          </rPr>
          <t>inserire indicazione sul livello:
-1: da interrato/seminterrato a PT
 0: da PT a P1
 1: da P1 a P2
ecc. fino alla copertura</t>
        </r>
      </text>
    </comment>
    <comment ref="D204" authorId="0" shapeId="0" xr:uid="{4A3869C3-416F-4E38-856E-285DA23D4FC4}">
      <text>
        <r>
          <rPr>
            <sz val="9"/>
            <color indexed="81"/>
            <rFont val="Tahoma"/>
            <family val="2"/>
          </rPr>
          <t>inserire indicazione sul livello:
-1: da interrato/seminterrato a PT
 0: da PT a P1
 1: da P1 a P2
ecc. fino alla copertura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D51" authorId="0" shapeId="0" xr:uid="{38DCAAB3-84B9-4677-90D9-6617E598D4B1}">
      <text>
        <r>
          <rPr>
            <sz val="9"/>
            <color indexed="81"/>
            <rFont val="Tahoma"/>
            <family val="2"/>
          </rPr>
          <t>materiali prevalenti (laterizio, lapideo, ecc.) e leganti, provenienza, aspetto, colore, ecc.</t>
        </r>
      </text>
    </comment>
    <comment ref="D52" authorId="0" shapeId="0" xr:uid="{BDD2F0D2-365B-457B-9F15-D67DA0A86533}">
      <text>
        <r>
          <rPr>
            <sz val="9"/>
            <color indexed="81"/>
            <rFont val="Tahoma"/>
            <family val="2"/>
          </rPr>
          <t>geometria dei blocchi, dimensioni, forma, ecc.</t>
        </r>
      </text>
    </comment>
    <comment ref="D53" authorId="0" shapeId="0" xr:uid="{101D4C60-2D56-41BA-9EE3-CEE84654EDAC}">
      <text>
        <r>
          <rPr>
            <sz val="9"/>
            <color indexed="81"/>
            <rFont val="Tahoma"/>
            <family val="2"/>
          </rPr>
          <t>considerazioni sulla qualità muraria complessiva, a partire dalla categoria ottenuta</t>
        </r>
      </text>
    </comment>
    <comment ref="D54" authorId="0" shapeId="0" xr:uid="{446F9EF3-EDF2-462E-9D70-33BA46AD27BB}">
      <text>
        <r>
          <rPr>
            <sz val="9"/>
            <color indexed="81"/>
            <rFont val="Tahoma"/>
            <family val="2"/>
          </rPr>
          <t>considerazioni sullo stato di conservazione, presenza di fenomeni di degrado</t>
        </r>
      </text>
    </comment>
    <comment ref="D102" authorId="0" shapeId="0" xr:uid="{F0FA8865-EE8D-46D4-8746-0BE1EA4E3B4E}">
      <text>
        <r>
          <rPr>
            <sz val="9"/>
            <color indexed="81"/>
            <rFont val="Tahoma"/>
            <family val="2"/>
          </rPr>
          <t>materiali prevalenti (laterizio, lapideo, ecc.) e leganti, provenienza, aspetto, colore, ecc.</t>
        </r>
      </text>
    </comment>
    <comment ref="D103" authorId="0" shapeId="0" xr:uid="{727B55F2-16C5-4066-A90C-8D892A80DC71}">
      <text>
        <r>
          <rPr>
            <sz val="9"/>
            <color indexed="81"/>
            <rFont val="Tahoma"/>
            <family val="2"/>
          </rPr>
          <t>geometria dei blocchi, dimensioni, forma, ecc.</t>
        </r>
      </text>
    </comment>
    <comment ref="D104" authorId="0" shapeId="0" xr:uid="{19539588-E6C5-4290-B9A0-6933A77DE619}">
      <text>
        <r>
          <rPr>
            <sz val="9"/>
            <color indexed="81"/>
            <rFont val="Tahoma"/>
            <family val="2"/>
          </rPr>
          <t>considerazioni sulla qualità muraria complessiva, a partire dalla categoria ottenuta</t>
        </r>
      </text>
    </comment>
    <comment ref="D105" authorId="0" shapeId="0" xr:uid="{F9B798A2-7BC5-4729-8895-40BA479CBCD6}">
      <text>
        <r>
          <rPr>
            <sz val="9"/>
            <color indexed="81"/>
            <rFont val="Tahoma"/>
            <family val="2"/>
          </rPr>
          <t>considerazioni sullo stato di conservazione, presenza di fenomeni di degrado</t>
        </r>
      </text>
    </comment>
    <comment ref="D153" authorId="0" shapeId="0" xr:uid="{341EB846-BB0E-4552-B38F-550F6EA1A3EE}">
      <text>
        <r>
          <rPr>
            <sz val="9"/>
            <color indexed="81"/>
            <rFont val="Tahoma"/>
            <family val="2"/>
          </rPr>
          <t>materiali prevalenti (laterizio, lapideo, ecc.) e leganti, provenienza, aspetto, colore, ecc.</t>
        </r>
      </text>
    </comment>
    <comment ref="D154" authorId="0" shapeId="0" xr:uid="{C93EEC99-0D5F-4F25-BE66-9CFE282A9BBE}">
      <text>
        <r>
          <rPr>
            <sz val="9"/>
            <color indexed="81"/>
            <rFont val="Tahoma"/>
            <family val="2"/>
          </rPr>
          <t>geometria dei blocchi, dimensioni, forma, ecc.</t>
        </r>
      </text>
    </comment>
    <comment ref="D155" authorId="0" shapeId="0" xr:uid="{23E535F6-4990-41C6-9E28-DC3263ED9622}">
      <text>
        <r>
          <rPr>
            <sz val="9"/>
            <color indexed="81"/>
            <rFont val="Tahoma"/>
            <family val="2"/>
          </rPr>
          <t>considerazioni sulla qualità muraria complessiva, a partire dalla categoria ottenuta</t>
        </r>
      </text>
    </comment>
    <comment ref="D156" authorId="0" shapeId="0" xr:uid="{40D8D33E-8498-4AC6-BED9-0A562DAE758D}">
      <text>
        <r>
          <rPr>
            <sz val="9"/>
            <color indexed="81"/>
            <rFont val="Tahoma"/>
            <family val="2"/>
          </rPr>
          <t>considerazioni sullo stato di conservazione, presenza di fenomeni di degrado</t>
        </r>
      </text>
    </comment>
    <comment ref="D204" authorId="0" shapeId="0" xr:uid="{D6530079-A48F-4358-879E-8B175BA83CCB}">
      <text>
        <r>
          <rPr>
            <sz val="9"/>
            <color indexed="81"/>
            <rFont val="Tahoma"/>
            <family val="2"/>
          </rPr>
          <t>materiali prevalenti (laterizio, lapideo, ecc.) e leganti, provenienza, aspetto, colore, ecc.</t>
        </r>
      </text>
    </comment>
    <comment ref="D205" authorId="0" shapeId="0" xr:uid="{A10A697A-621D-41CE-81A9-5691919D0116}">
      <text>
        <r>
          <rPr>
            <sz val="9"/>
            <color indexed="81"/>
            <rFont val="Tahoma"/>
            <family val="2"/>
          </rPr>
          <t>geometria dei blocchi, dimensioni, forma, ecc.</t>
        </r>
      </text>
    </comment>
    <comment ref="D206" authorId="0" shapeId="0" xr:uid="{6A9A5162-A065-4902-B292-D45D1A81D1AB}">
      <text>
        <r>
          <rPr>
            <sz val="9"/>
            <color indexed="81"/>
            <rFont val="Tahoma"/>
            <family val="2"/>
          </rPr>
          <t>considerazioni sulla qualità muraria complessiva, a partire dalla categoria ottenuta</t>
        </r>
      </text>
    </comment>
    <comment ref="D207" authorId="0" shapeId="0" xr:uid="{01E40FAD-0ABC-4BC8-BE78-9E0AB79DCFF8}">
      <text>
        <r>
          <rPr>
            <sz val="9"/>
            <color indexed="81"/>
            <rFont val="Tahoma"/>
            <family val="2"/>
          </rPr>
          <t>considerazioni sullo stato di conservazione, presenza di fenomeni di degrado</t>
        </r>
      </text>
    </comment>
    <comment ref="D255" authorId="0" shapeId="0" xr:uid="{6749C50B-8048-4DED-B79C-95891197FB83}">
      <text>
        <r>
          <rPr>
            <sz val="9"/>
            <color indexed="81"/>
            <rFont val="Tahoma"/>
            <family val="2"/>
          </rPr>
          <t>materiali prevalenti (laterizio, lapideo, ecc.) e leganti, provenienza, aspetto, colore, ecc.</t>
        </r>
      </text>
    </comment>
    <comment ref="D256" authorId="0" shapeId="0" xr:uid="{A695F98E-D1C5-44A7-B497-C1CF1E7B41EB}">
      <text>
        <r>
          <rPr>
            <sz val="9"/>
            <color indexed="81"/>
            <rFont val="Tahoma"/>
            <family val="2"/>
          </rPr>
          <t>geometria dei blocchi, dimensioni, forma, ecc.</t>
        </r>
      </text>
    </comment>
    <comment ref="D257" authorId="0" shapeId="0" xr:uid="{60DDBBFF-BA65-4EFB-A649-B75E50D200C7}">
      <text>
        <r>
          <rPr>
            <sz val="9"/>
            <color indexed="81"/>
            <rFont val="Tahoma"/>
            <family val="2"/>
          </rPr>
          <t>considerazioni sulla qualità muraria complessiva, a partire dalla categoria ottenuta</t>
        </r>
      </text>
    </comment>
    <comment ref="D258" authorId="0" shapeId="0" xr:uid="{B391FE99-D2B0-4CE7-A539-271A07646E08}">
      <text>
        <r>
          <rPr>
            <sz val="9"/>
            <color indexed="81"/>
            <rFont val="Tahoma"/>
            <family val="2"/>
          </rPr>
          <t>considerazioni sullo stato di conservazione, presenza di fenomeni di degrado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E5" authorId="0" shapeId="0" xr:uid="{22167C07-7A1C-479B-BD8C-944C7D036B25}">
      <text>
        <r>
          <rPr>
            <sz val="9"/>
            <color indexed="81"/>
            <rFont val="Tahoma"/>
            <family val="2"/>
          </rPr>
          <t>inserire indicazione sul solaio controterra e solai di piano:
ct: controterra
 1: primo impalcato
 2: secondo impalcato
…
 c: copertura
ecc. fino al solaio di copertura</t>
        </r>
      </text>
    </comment>
    <comment ref="D32" authorId="0" shapeId="0" xr:uid="{950118F0-E94E-4C23-90D7-412CA1966AEA}">
      <text>
        <r>
          <rPr>
            <sz val="9"/>
            <color indexed="81"/>
            <rFont val="Tahoma"/>
            <family val="2"/>
          </rPr>
          <t>inserire indicazione sul livello:
-1: da interrato/seminterrato a PT
 0: da PT a P1
 1: da P1 a P2
ecc. fino alla copertura</t>
        </r>
      </text>
    </comment>
    <comment ref="D93" authorId="0" shapeId="0" xr:uid="{C23746C8-1E7D-4154-94BA-B73139357559}">
      <text>
        <r>
          <rPr>
            <sz val="9"/>
            <color indexed="81"/>
            <rFont val="Tahoma"/>
            <family val="2"/>
          </rPr>
          <t>inserire indicazione sul livello:
-1: da interrato/seminterrato a PT
 0: da PT a P1
 1: da P1 a P2
ecc. fino alla copertura</t>
        </r>
      </text>
    </comment>
    <comment ref="D154" authorId="0" shapeId="0" xr:uid="{D784E62D-D7C0-4221-B590-B1AFEE8B5DBA}">
      <text>
        <r>
          <rPr>
            <sz val="9"/>
            <color indexed="81"/>
            <rFont val="Tahoma"/>
            <family val="2"/>
          </rPr>
          <t>inserire indicazione sul livello:
-1: da interrato/seminterrato a PT
 0: da PT a P1
 1: da P1 a P2
ecc. fino alla copertura</t>
        </r>
      </text>
    </comment>
    <comment ref="D217" authorId="0" shapeId="0" xr:uid="{C7D30C97-580E-47E4-9758-70CDDBFDDE17}">
      <text>
        <r>
          <rPr>
            <sz val="9"/>
            <color indexed="81"/>
            <rFont val="Tahoma"/>
            <family val="2"/>
          </rPr>
          <t>inserire indicazione sul livello:
-1: da interrato/seminterrato a PT
 0: da PT a P1
 1: da P1 a P2
ecc. fino alla copertura</t>
        </r>
      </text>
    </comment>
    <comment ref="D274" authorId="0" shapeId="0" xr:uid="{48920F12-54DE-423E-96EF-1D213231D513}">
      <text>
        <r>
          <rPr>
            <sz val="9"/>
            <color indexed="81"/>
            <rFont val="Tahoma"/>
            <family val="2"/>
          </rPr>
          <t>inserire indicazione sul livello:
-1: da interrato/seminterrato a PT
 0: da PT a P1
 1: da P1 a P2
ecc. fino alla copertura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E14" authorId="0" shapeId="0" xr:uid="{5E04FDA8-4AEA-43CA-A6A0-2CD234A22B20}">
      <text>
        <r>
          <rPr>
            <sz val="9"/>
            <color indexed="81"/>
            <rFont val="Tahoma"/>
            <family val="2"/>
          </rPr>
          <t>materiali prevalenti, aspetto, colore, ecc.</t>
        </r>
      </text>
    </comment>
    <comment ref="E15" authorId="0" shapeId="0" xr:uid="{7D6D59FA-2BA0-45A9-9284-C8F66E7FD814}">
      <text>
        <r>
          <rPr>
            <sz val="9"/>
            <color indexed="81"/>
            <rFont val="Tahoma"/>
            <family val="2"/>
          </rPr>
          <t>geometria</t>
        </r>
      </text>
    </comment>
    <comment ref="E16" authorId="0" shapeId="0" xr:uid="{2002534D-891A-45A1-A344-211678081D94}">
      <text>
        <r>
          <rPr>
            <sz val="9"/>
            <color indexed="81"/>
            <rFont val="Tahoma"/>
            <family val="2"/>
          </rPr>
          <t>considerazioni su carenze strutturali, sullo stato della struttura</t>
        </r>
      </text>
    </comment>
    <comment ref="E17" authorId="0" shapeId="0" xr:uid="{9B1DAC18-3F93-4838-AC54-5BC3A16D7F12}">
      <text>
        <r>
          <rPr>
            <sz val="9"/>
            <color indexed="81"/>
            <rFont val="Tahoma"/>
            <family val="2"/>
          </rPr>
          <t>considerazioni sullo stato di conservazione, presenza di fenomeni di degrado</t>
        </r>
      </text>
    </comment>
    <comment ref="E32" authorId="0" shapeId="0" xr:uid="{C46C7DCE-F335-424D-90BE-24F1C062802C}">
      <text>
        <r>
          <rPr>
            <sz val="9"/>
            <color indexed="81"/>
            <rFont val="Tahoma"/>
            <family val="2"/>
          </rPr>
          <t>materiali prevalenti, aspetto, colore, ecc.</t>
        </r>
      </text>
    </comment>
    <comment ref="E33" authorId="0" shapeId="0" xr:uid="{EBE6F2BD-C201-4772-9C65-2C90087AD799}">
      <text>
        <r>
          <rPr>
            <sz val="9"/>
            <color indexed="81"/>
            <rFont val="Tahoma"/>
            <family val="2"/>
          </rPr>
          <t>geometria</t>
        </r>
      </text>
    </comment>
    <comment ref="E34" authorId="0" shapeId="0" xr:uid="{C2C9AD89-798F-432A-B476-B2BA4BE0400A}">
      <text>
        <r>
          <rPr>
            <sz val="9"/>
            <color indexed="81"/>
            <rFont val="Tahoma"/>
            <family val="2"/>
          </rPr>
          <t>considerazioni su carenze strutturali, sullo stato della struttura</t>
        </r>
      </text>
    </comment>
    <comment ref="E35" authorId="0" shapeId="0" xr:uid="{11081404-5E9D-4FD7-877D-6E46B9D88CCF}">
      <text>
        <r>
          <rPr>
            <sz val="9"/>
            <color indexed="81"/>
            <rFont val="Tahoma"/>
            <family val="2"/>
          </rPr>
          <t>considerazioni sullo stato di conservazione, presenza di fenomeni di degrado</t>
        </r>
      </text>
    </comment>
    <comment ref="E51" authorId="0" shapeId="0" xr:uid="{3D5F8094-2ACE-417C-9796-E5A467C002E9}">
      <text>
        <r>
          <rPr>
            <sz val="9"/>
            <color indexed="81"/>
            <rFont val="Tahoma"/>
            <family val="2"/>
          </rPr>
          <t>materiali prevalenti, aspetto, colore, ecc.</t>
        </r>
      </text>
    </comment>
    <comment ref="E52" authorId="0" shapeId="0" xr:uid="{76D5A6EE-24B7-4DEC-8B74-2442BBE3314A}">
      <text>
        <r>
          <rPr>
            <sz val="9"/>
            <color indexed="81"/>
            <rFont val="Tahoma"/>
            <family val="2"/>
          </rPr>
          <t>geometria</t>
        </r>
      </text>
    </comment>
    <comment ref="E53" authorId="0" shapeId="0" xr:uid="{F5BE6762-9EF8-4DF0-AC5E-140AD0CB9D03}">
      <text>
        <r>
          <rPr>
            <sz val="9"/>
            <color indexed="81"/>
            <rFont val="Tahoma"/>
            <family val="2"/>
          </rPr>
          <t>considerazioni su carenze strutturali, sullo stato della struttura</t>
        </r>
      </text>
    </comment>
    <comment ref="E54" authorId="0" shapeId="0" xr:uid="{588E3358-ED80-440F-AD6F-6BC5C8BE402B}">
      <text>
        <r>
          <rPr>
            <sz val="9"/>
            <color indexed="81"/>
            <rFont val="Tahoma"/>
            <family val="2"/>
          </rPr>
          <t>considerazioni sullo stato di conservazione, presenza di fenomeni di degrado</t>
        </r>
      </text>
    </comment>
    <comment ref="E66" authorId="0" shapeId="0" xr:uid="{2A8C6207-DD9C-49A0-AF55-77774F1F058D}">
      <text>
        <r>
          <rPr>
            <sz val="9"/>
            <color indexed="81"/>
            <rFont val="Tahoma"/>
            <family val="2"/>
          </rPr>
          <t>materiali prevalenti, aspetto, colore, ecc.</t>
        </r>
      </text>
    </comment>
    <comment ref="E67" authorId="0" shapeId="0" xr:uid="{F6FCE490-AE16-4174-908D-33F8F2168783}">
      <text>
        <r>
          <rPr>
            <sz val="9"/>
            <color indexed="81"/>
            <rFont val="Tahoma"/>
            <family val="2"/>
          </rPr>
          <t>geometria</t>
        </r>
      </text>
    </comment>
    <comment ref="E68" authorId="0" shapeId="0" xr:uid="{5DF71E23-576B-4CFA-A555-C604BA551F55}">
      <text>
        <r>
          <rPr>
            <sz val="9"/>
            <color indexed="81"/>
            <rFont val="Tahoma"/>
            <family val="2"/>
          </rPr>
          <t>considerazioni su carenze strutturali, sullo stato della struttura</t>
        </r>
      </text>
    </comment>
    <comment ref="E69" authorId="0" shapeId="0" xr:uid="{BD35CF3F-25D5-49B1-BCAC-6B9E38FA75A9}">
      <text>
        <r>
          <rPr>
            <sz val="9"/>
            <color indexed="81"/>
            <rFont val="Tahoma"/>
            <family val="2"/>
          </rPr>
          <t>considerazioni sullo stato di conservazione, presenza di fenomeni di degrado</t>
        </r>
      </text>
    </comment>
    <comment ref="E72" authorId="0" shapeId="0" xr:uid="{D5F397A4-1F0B-487C-82BB-EA2FD12BA15D}">
      <text>
        <r>
          <rPr>
            <sz val="9"/>
            <color indexed="81"/>
            <rFont val="Tahoma"/>
            <family val="2"/>
          </rPr>
          <t>G. Cangi. 2012. Manuale del recupero strutturale antisismico, p.101</t>
        </r>
      </text>
    </comment>
    <comment ref="E77" authorId="0" shapeId="0" xr:uid="{299F605D-E4F3-431A-A602-5A72D8DDD0DE}">
      <text>
        <r>
          <rPr>
            <sz val="9"/>
            <color indexed="81"/>
            <rFont val="Tahoma"/>
            <family val="2"/>
          </rPr>
          <t>tessitura corretta</t>
        </r>
      </text>
    </comment>
    <comment ref="E86" authorId="0" shapeId="0" xr:uid="{8DE0FA40-98AB-4287-9E1B-76D15C17CE41}">
      <text>
        <r>
          <rPr>
            <sz val="9"/>
            <color indexed="81"/>
            <rFont val="Tahoma"/>
            <family val="2"/>
          </rPr>
          <t>materiali prevalenti, aspetto, colore, ecc.</t>
        </r>
      </text>
    </comment>
    <comment ref="E87" authorId="0" shapeId="0" xr:uid="{C660CE18-2624-49E2-AE94-92297D63D88F}">
      <text>
        <r>
          <rPr>
            <sz val="9"/>
            <color indexed="81"/>
            <rFont val="Tahoma"/>
            <family val="2"/>
          </rPr>
          <t>geometria</t>
        </r>
      </text>
    </comment>
    <comment ref="E88" authorId="0" shapeId="0" xr:uid="{5BD197AE-8ACE-495D-B3B3-D1FF3E3CA97C}">
      <text>
        <r>
          <rPr>
            <sz val="9"/>
            <color indexed="81"/>
            <rFont val="Tahoma"/>
            <family val="2"/>
          </rPr>
          <t>considerazioni su carenze strutturali, sullo stato della struttura</t>
        </r>
      </text>
    </comment>
    <comment ref="E89" authorId="0" shapeId="0" xr:uid="{D76029D4-BDFE-428F-8A59-D5519A409F9A}">
      <text>
        <r>
          <rPr>
            <sz val="9"/>
            <color indexed="81"/>
            <rFont val="Tahoma"/>
            <family val="2"/>
          </rPr>
          <t>considerazioni sullo stato di conservazione, presenza di fenomeni di degrado</t>
        </r>
      </text>
    </comment>
    <comment ref="E104" authorId="0" shapeId="0" xr:uid="{AAB5507B-79EA-4B26-B651-DBFCCD204032}">
      <text>
        <r>
          <rPr>
            <sz val="9"/>
            <color indexed="81"/>
            <rFont val="Tahoma"/>
            <family val="2"/>
          </rPr>
          <t>materiali prevalenti, aspetto, colore, ecc.</t>
        </r>
      </text>
    </comment>
    <comment ref="E105" authorId="0" shapeId="0" xr:uid="{BB797061-0F1D-49E8-AC43-9C514A8C5CF6}">
      <text>
        <r>
          <rPr>
            <sz val="9"/>
            <color indexed="81"/>
            <rFont val="Tahoma"/>
            <family val="2"/>
          </rPr>
          <t>geometria</t>
        </r>
      </text>
    </comment>
    <comment ref="E106" authorId="0" shapeId="0" xr:uid="{AA020893-C444-4C39-8E79-9E0CBACA9811}">
      <text>
        <r>
          <rPr>
            <sz val="9"/>
            <color indexed="81"/>
            <rFont val="Tahoma"/>
            <family val="2"/>
          </rPr>
          <t>considerazioni su carenze strutturali, sullo stato della struttura</t>
        </r>
      </text>
    </comment>
    <comment ref="E107" authorId="0" shapeId="0" xr:uid="{F4D31F5C-A4C2-4BA7-B2D2-6E5D0AE23783}">
      <text>
        <r>
          <rPr>
            <sz val="9"/>
            <color indexed="81"/>
            <rFont val="Tahoma"/>
            <family val="2"/>
          </rPr>
          <t>considerazioni sullo stato di conservazione, presenza di fenomeni di degrado</t>
        </r>
      </text>
    </comment>
    <comment ref="E123" authorId="0" shapeId="0" xr:uid="{8AC0C696-FE56-47B3-B726-9D56E28FF3EF}">
      <text>
        <r>
          <rPr>
            <sz val="9"/>
            <color indexed="81"/>
            <rFont val="Tahoma"/>
            <family val="2"/>
          </rPr>
          <t>materiali prevalenti, aspetto, colore, ecc.</t>
        </r>
      </text>
    </comment>
    <comment ref="E124" authorId="0" shapeId="0" xr:uid="{E44B98CE-DC29-431A-A847-8490E22DCAF3}">
      <text>
        <r>
          <rPr>
            <sz val="9"/>
            <color indexed="81"/>
            <rFont val="Tahoma"/>
            <family val="2"/>
          </rPr>
          <t>geometria</t>
        </r>
      </text>
    </comment>
    <comment ref="E125" authorId="0" shapeId="0" xr:uid="{93D92128-BF6F-4967-B618-FC6824CDB8DC}">
      <text>
        <r>
          <rPr>
            <sz val="9"/>
            <color indexed="81"/>
            <rFont val="Tahoma"/>
            <family val="2"/>
          </rPr>
          <t>considerazioni su carenze strutturali, sullo stato della struttura</t>
        </r>
      </text>
    </comment>
    <comment ref="E126" authorId="0" shapeId="0" xr:uid="{CB37914A-0A76-48C8-BA0E-3CA30A5064C8}">
      <text>
        <r>
          <rPr>
            <sz val="9"/>
            <color indexed="81"/>
            <rFont val="Tahoma"/>
            <family val="2"/>
          </rPr>
          <t>considerazioni sullo stato di conservazione, presenza di fenomeni di degrado</t>
        </r>
      </text>
    </comment>
    <comment ref="E138" authorId="0" shapeId="0" xr:uid="{2F0E823E-9550-475B-9631-FD0E8AE0F9D4}">
      <text>
        <r>
          <rPr>
            <sz val="9"/>
            <color indexed="81"/>
            <rFont val="Tahoma"/>
            <family val="2"/>
          </rPr>
          <t>materiali prevalenti, aspetto, colore, ecc.</t>
        </r>
      </text>
    </comment>
    <comment ref="E139" authorId="0" shapeId="0" xr:uid="{ED024D3B-1F6D-415D-83E2-AFB5550A13BF}">
      <text>
        <r>
          <rPr>
            <sz val="9"/>
            <color indexed="81"/>
            <rFont val="Tahoma"/>
            <family val="2"/>
          </rPr>
          <t>geometria</t>
        </r>
      </text>
    </comment>
    <comment ref="E140" authorId="0" shapeId="0" xr:uid="{4C4A277E-BB70-4D05-8241-798628CC5BCD}">
      <text>
        <r>
          <rPr>
            <sz val="9"/>
            <color indexed="81"/>
            <rFont val="Tahoma"/>
            <family val="2"/>
          </rPr>
          <t>considerazioni su carenze strutturali, sullo stato della struttura</t>
        </r>
      </text>
    </comment>
    <comment ref="E141" authorId="0" shapeId="0" xr:uid="{045E849E-AD90-4598-9103-A81EA494DD1F}">
      <text>
        <r>
          <rPr>
            <sz val="9"/>
            <color indexed="81"/>
            <rFont val="Tahoma"/>
            <family val="2"/>
          </rPr>
          <t>considerazioni sullo stato di conservazione, presenza di fenomeni di degrado</t>
        </r>
      </text>
    </comment>
    <comment ref="E156" authorId="0" shapeId="0" xr:uid="{618F2D78-52BC-4553-BB19-27F68D52EB77}">
      <text>
        <r>
          <rPr>
            <sz val="9"/>
            <color indexed="81"/>
            <rFont val="Tahoma"/>
            <family val="2"/>
          </rPr>
          <t>materiali prevalenti, aspetto, colore, ecc.</t>
        </r>
      </text>
    </comment>
    <comment ref="E157" authorId="0" shapeId="0" xr:uid="{2E192279-1F58-4016-8CEB-937B4FDEE271}">
      <text>
        <r>
          <rPr>
            <sz val="9"/>
            <color indexed="81"/>
            <rFont val="Tahoma"/>
            <family val="2"/>
          </rPr>
          <t>geometria</t>
        </r>
      </text>
    </comment>
    <comment ref="E158" authorId="0" shapeId="0" xr:uid="{05A52443-2B01-4CF0-B39F-69281F84E184}">
      <text>
        <r>
          <rPr>
            <sz val="9"/>
            <color indexed="81"/>
            <rFont val="Tahoma"/>
            <family val="2"/>
          </rPr>
          <t>considerazioni su carenze strutturali, sullo stato della struttura</t>
        </r>
      </text>
    </comment>
    <comment ref="E159" authorId="0" shapeId="0" xr:uid="{228019C2-CBF7-4452-AF08-354DFC785208}">
      <text>
        <r>
          <rPr>
            <sz val="9"/>
            <color indexed="81"/>
            <rFont val="Tahoma"/>
            <family val="2"/>
          </rPr>
          <t>considerazioni sullo stato di conservazione, presenza di fenomeni di degrado</t>
        </r>
      </text>
    </comment>
    <comment ref="E175" authorId="0" shapeId="0" xr:uid="{6EA8D8E2-A99B-45ED-A848-28F1E7733E1C}">
      <text>
        <r>
          <rPr>
            <sz val="9"/>
            <color indexed="81"/>
            <rFont val="Tahoma"/>
            <family val="2"/>
          </rPr>
          <t>materiali prevalenti, aspetto, colore, ecc.</t>
        </r>
      </text>
    </comment>
    <comment ref="E176" authorId="0" shapeId="0" xr:uid="{0F68570A-E637-4846-928C-205085F8C9BD}">
      <text>
        <r>
          <rPr>
            <sz val="9"/>
            <color indexed="81"/>
            <rFont val="Tahoma"/>
            <family val="2"/>
          </rPr>
          <t>geometria</t>
        </r>
      </text>
    </comment>
    <comment ref="E177" authorId="0" shapeId="0" xr:uid="{61CD042E-2B24-4407-9CAA-72C20B7692AB}">
      <text>
        <r>
          <rPr>
            <sz val="9"/>
            <color indexed="81"/>
            <rFont val="Tahoma"/>
            <family val="2"/>
          </rPr>
          <t>considerazioni su carenze strutturali, sullo stato della struttura</t>
        </r>
      </text>
    </comment>
    <comment ref="E178" authorId="0" shapeId="0" xr:uid="{6205DD66-025D-4E0D-A772-E65EBF1105B3}">
      <text>
        <r>
          <rPr>
            <sz val="9"/>
            <color indexed="81"/>
            <rFont val="Tahoma"/>
            <family val="2"/>
          </rPr>
          <t>considerazioni sullo stato di conservazione, presenza di fenomeni di degrado</t>
        </r>
      </text>
    </comment>
    <comment ref="E190" authorId="0" shapeId="0" xr:uid="{5E082289-8480-451E-AB00-8E69E39E9D83}">
      <text>
        <r>
          <rPr>
            <sz val="9"/>
            <color indexed="81"/>
            <rFont val="Tahoma"/>
            <family val="2"/>
          </rPr>
          <t>materiali prevalenti, aspetto, colore, ecc.</t>
        </r>
      </text>
    </comment>
    <comment ref="E191" authorId="0" shapeId="0" xr:uid="{29B53534-2B65-417F-BDD1-FD352E857E64}">
      <text>
        <r>
          <rPr>
            <sz val="9"/>
            <color indexed="81"/>
            <rFont val="Tahoma"/>
            <family val="2"/>
          </rPr>
          <t>geometria</t>
        </r>
      </text>
    </comment>
    <comment ref="E192" authorId="0" shapeId="0" xr:uid="{B94C713D-BA1B-4347-9474-FE0C935575DA}">
      <text>
        <r>
          <rPr>
            <sz val="9"/>
            <color indexed="81"/>
            <rFont val="Tahoma"/>
            <family val="2"/>
          </rPr>
          <t>considerazioni su carenze strutturali, sullo stato della struttura</t>
        </r>
      </text>
    </comment>
    <comment ref="E193" authorId="0" shapeId="0" xr:uid="{A1EDAB36-967B-4E0D-92A7-225819A0A99E}">
      <text>
        <r>
          <rPr>
            <sz val="9"/>
            <color indexed="81"/>
            <rFont val="Tahoma"/>
            <family val="2"/>
          </rPr>
          <t>considerazioni sullo stato di conservazione, presenza di fenomeni di degrado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Anna Chiara Benedetti</author>
  </authors>
  <commentList>
    <comment ref="E327" authorId="0" shapeId="0" xr:uid="{85E5C96A-8EDB-4815-88E6-10C6E88F0AB3}">
      <text>
        <r>
          <rPr>
            <sz val="9"/>
            <color indexed="81"/>
            <rFont val="Tahoma"/>
            <family val="2"/>
          </rPr>
          <t>SA di vani scala conteggiato solo al piano terra</t>
        </r>
      </text>
    </comment>
    <comment ref="D343" authorId="0" shapeId="0" xr:uid="{F805605E-DFDD-4B9A-A885-01D6611F8617}">
      <text>
        <r>
          <rPr>
            <sz val="9"/>
            <color indexed="81"/>
            <rFont val="Tahoma"/>
            <family val="2"/>
          </rPr>
          <t>inserire "interrato"</t>
        </r>
        <r>
          <rPr>
            <b/>
            <sz val="9"/>
            <color indexed="81"/>
            <rFont val="Tahoma"/>
            <family val="2"/>
          </rPr>
          <t xml:space="preserve"> o </t>
        </r>
        <r>
          <rPr>
            <sz val="9"/>
            <color indexed="81"/>
            <rFont val="Tahoma"/>
            <family val="2"/>
          </rPr>
          <t>"seminterrato"</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<sst xmlns="http://schemas.openxmlformats.org/spreadsheetml/2006/main" count="4759" uniqueCount="639">
  <si>
    <t>IDENTIFICAZIONE EDIFICIO</t>
  </si>
  <si>
    <t>testo libero</t>
  </si>
  <si>
    <t>DATA</t>
  </si>
  <si>
    <t>X</t>
  </si>
  <si>
    <t>ID. SCHEDA</t>
  </si>
  <si>
    <t>valori numerici</t>
  </si>
  <si>
    <t>CODICE EDIFICIO</t>
  </si>
  <si>
    <t>A02</t>
  </si>
  <si>
    <t>valore a scelta tra alcune opzioni</t>
  </si>
  <si>
    <t>CODICE AGGREGATO</t>
  </si>
  <si>
    <t>A</t>
  </si>
  <si>
    <t>codice alfanumerico da attribuire alla struttura portante verticale</t>
  </si>
  <si>
    <t>1.1</t>
  </si>
  <si>
    <t>LOCALIZZAZIONE GEOGRAFICA</t>
  </si>
  <si>
    <t>codice alfanumerico da attribuire alla struttura portante orizzontale</t>
  </si>
  <si>
    <t>REGIONE</t>
  </si>
  <si>
    <t>Abruzzo</t>
  </si>
  <si>
    <t>valori scheda di sintesi</t>
  </si>
  <si>
    <t>PROVINCIA</t>
  </si>
  <si>
    <t>Chieti</t>
  </si>
  <si>
    <t>COMUNE</t>
  </si>
  <si>
    <t>San Giovanni Lipioni</t>
  </si>
  <si>
    <t>INDIRIZZO</t>
  </si>
  <si>
    <t>Piazza Largo del Popolo, 2</t>
  </si>
  <si>
    <t xml:space="preserve">COORDINATE GEOGRAFICHE </t>
  </si>
  <si>
    <t>41.84428, 14.56181</t>
  </si>
  <si>
    <t>1.2</t>
  </si>
  <si>
    <t>DATI CATASTALI</t>
  </si>
  <si>
    <t>FOGLIO</t>
  </si>
  <si>
    <t>MAPPALE</t>
  </si>
  <si>
    <t>SUBALTERNI</t>
  </si>
  <si>
    <t>CARATTERISTICHE EDIFICIO</t>
  </si>
  <si>
    <t>2.1</t>
  </si>
  <si>
    <t>EDIFICIO ISOLATO</t>
  </si>
  <si>
    <t>x</t>
  </si>
  <si>
    <t>EDIFICIO IN AGGREGATO</t>
  </si>
  <si>
    <t>(note)</t>
  </si>
  <si>
    <t>interno</t>
  </si>
  <si>
    <t>d'angolo</t>
  </si>
  <si>
    <t>estremità</t>
  </si>
  <si>
    <t>MONOFAMILIARE</t>
  </si>
  <si>
    <t>PLURIFAMILIARE</t>
  </si>
  <si>
    <t>Nr. piani fuori terra</t>
  </si>
  <si>
    <t>piano terra su piazza diventa piano seminterrato su retro</t>
  </si>
  <si>
    <t>Nr. piani interrati/seminterrati</t>
  </si>
  <si>
    <t>Nr. unità abitative</t>
  </si>
  <si>
    <t>H media di piano</t>
  </si>
  <si>
    <t>&lt; 2.50 m</t>
  </si>
  <si>
    <t>2.50 - 3.49 m</t>
  </si>
  <si>
    <t>Sup. media di piano (mq)</t>
  </si>
  <si>
    <t>&lt; 50 mq</t>
  </si>
  <si>
    <t>50 - 99 mq</t>
  </si>
  <si>
    <t>100 - 149 mq</t>
  </si>
  <si>
    <t>150 - 200 mq</t>
  </si>
  <si>
    <t>&lt; 1900</t>
  </si>
  <si>
    <t>1900-1952</t>
  </si>
  <si>
    <t>1952-oggi</t>
  </si>
  <si>
    <t>2.2</t>
  </si>
  <si>
    <t>EPOCA DI COSTRUZIONE</t>
  </si>
  <si>
    <t>non trasformato</t>
  </si>
  <si>
    <t>trasformato</t>
  </si>
  <si>
    <t>non finito</t>
  </si>
  <si>
    <t>in costruzione</t>
  </si>
  <si>
    <t>2.3</t>
  </si>
  <si>
    <t>UTILIZZAZIONE</t>
  </si>
  <si>
    <t>utilizzazione &gt; 65%</t>
  </si>
  <si>
    <t>utilizzazione 30 - 65%</t>
  </si>
  <si>
    <t>utilizzazione &lt; 30%</t>
  </si>
  <si>
    <t>non utilizzato/abitabile</t>
  </si>
  <si>
    <t>non utilizzato/stato medio-discreto</t>
  </si>
  <si>
    <t>non utilizzato/in stato d'abbandono (scadente)</t>
  </si>
  <si>
    <t>2.4</t>
  </si>
  <si>
    <t>DESTINAZIONE D'USO</t>
  </si>
  <si>
    <t>se presenti più destinazioni d'uso, spuntare più di una casella</t>
  </si>
  <si>
    <t>abitazione</t>
  </si>
  <si>
    <t>locali ad uso cantina e deposito a piano terra</t>
  </si>
  <si>
    <t>commerciale</t>
  </si>
  <si>
    <t>deposito</t>
  </si>
  <si>
    <t>agricolo</t>
  </si>
  <si>
    <t>direzionale (uffici)</t>
  </si>
  <si>
    <t>produttivo</t>
  </si>
  <si>
    <t>altro</t>
  </si>
  <si>
    <t>TIPO EDILIZIO</t>
  </si>
  <si>
    <t>Isolato</t>
  </si>
  <si>
    <t>In linea</t>
  </si>
  <si>
    <t>A schiera</t>
  </si>
  <si>
    <t>Pianta rettangolare con vano scala centrale</t>
  </si>
  <si>
    <t>A corte</t>
  </si>
  <si>
    <t>A torre</t>
  </si>
  <si>
    <t>A blocco</t>
  </si>
  <si>
    <t>A piastra</t>
  </si>
  <si>
    <t>CARATTERISTICHE GEOMETRICHE DEL FABBRICATO</t>
  </si>
  <si>
    <t>3.1</t>
  </si>
  <si>
    <t>ABITAZIONE</t>
  </si>
  <si>
    <t>descrizione sintetica dell'unità abitativa</t>
  </si>
  <si>
    <t>3.1.1</t>
  </si>
  <si>
    <t>Vani principali</t>
  </si>
  <si>
    <t>cucina, soggiorno, due camere da letto</t>
  </si>
  <si>
    <t>3.1.2</t>
  </si>
  <si>
    <t>Vani accessori diretti</t>
  </si>
  <si>
    <t>due bagni</t>
  </si>
  <si>
    <t>camera, stanza, salotti, galleria e simili, cucina (artt. 45-46 DPR 1142/1949)</t>
  </si>
  <si>
    <t>Vani accessori strettamente necessari ai vani principali: latrine, bagni, dispense, ripostiglio, veranda, ingresso, corridoio (art. 46, DPR 1142/1949)</t>
  </si>
  <si>
    <t>nr. vani</t>
  </si>
  <si>
    <t>Cucina</t>
  </si>
  <si>
    <t>SU</t>
  </si>
  <si>
    <t>mq</t>
  </si>
  <si>
    <t>Bagno PT</t>
  </si>
  <si>
    <t>piano</t>
  </si>
  <si>
    <t>terra</t>
  </si>
  <si>
    <t>H interna/H media sotto impalcato</t>
  </si>
  <si>
    <t>m</t>
  </si>
  <si>
    <t>RAI &gt; 0,125</t>
  </si>
  <si>
    <t>RAI</t>
  </si>
  <si>
    <t>sup. illuminante (areante)</t>
  </si>
  <si>
    <t>portafinestra_01</t>
  </si>
  <si>
    <t>n</t>
  </si>
  <si>
    <t>b</t>
  </si>
  <si>
    <t>h</t>
  </si>
  <si>
    <t>finestrino 30x30cm su vano scala</t>
  </si>
  <si>
    <t>Soggiorno</t>
  </si>
  <si>
    <t>Bagno P2</t>
  </si>
  <si>
    <t>Non ci sono finestre</t>
  </si>
  <si>
    <t>Camera Sud</t>
  </si>
  <si>
    <t>(nome vano)</t>
  </si>
  <si>
    <t>(finestra/portafinestra 01)</t>
  </si>
  <si>
    <t>(finestra/portafinestra 02)</t>
  </si>
  <si>
    <t>Camera Nord</t>
  </si>
  <si>
    <t>finestra_01</t>
  </si>
  <si>
    <t>SU Superficie Utile</t>
  </si>
  <si>
    <t>3.1.3</t>
  </si>
  <si>
    <t>Vani accessori indiretti</t>
  </si>
  <si>
    <t>due locali ad uso cantina/deposito e sottotetto</t>
  </si>
  <si>
    <t>3.1.4</t>
  </si>
  <si>
    <t>Dipendenze</t>
  </si>
  <si>
    <t>balcone al piano 1, terrazzo piano 2, terrazzino non rilevabile in copertura</t>
  </si>
  <si>
    <t>Vani accessori che integrano i vani principali: soffitte, cantine, sottotetti, centrali termiche (art. 46, DPR 1142/1949)</t>
  </si>
  <si>
    <t>balconi, terrazze, portici, tettoie e simili, ad uso esclusivo dell’unità abitativa</t>
  </si>
  <si>
    <t>comunicanti</t>
  </si>
  <si>
    <t>non comunicanti</t>
  </si>
  <si>
    <t>SA</t>
  </si>
  <si>
    <t>Cantina/ingresso</t>
  </si>
  <si>
    <t>Balcone P1</t>
  </si>
  <si>
    <t>Terrazzo P2</t>
  </si>
  <si>
    <t>non ci sono aperture</t>
  </si>
  <si>
    <t>SA Superficie Accessoria</t>
  </si>
  <si>
    <t>3.1.5</t>
  </si>
  <si>
    <t>Aree esterne</t>
  </si>
  <si>
    <t>cortili, giardini e simili, ad uso esclusivo dell’unità abitativa.</t>
  </si>
  <si>
    <t>Cortile P1</t>
  </si>
  <si>
    <t>S</t>
  </si>
  <si>
    <t>Cantina/deposito</t>
  </si>
  <si>
    <t>S Superficie</t>
  </si>
  <si>
    <t>3.1.6</t>
  </si>
  <si>
    <t>Collegamenti</t>
  </si>
  <si>
    <t>vani scala interni o esterni ad uso esclusivo dell’unità abitativa, conteggiati solo una volta</t>
  </si>
  <si>
    <t>lucernario (dim. presunte)</t>
  </si>
  <si>
    <t>Vano scala interno</t>
  </si>
  <si>
    <t>SA Superficie</t>
  </si>
  <si>
    <t>3.1.7</t>
  </si>
  <si>
    <t>Vani tecnici</t>
  </si>
  <si>
    <t>vani tecnici, sottotetti con altezza inferiore a 1,80 m e tutti i vani che non sono né superificie utile né accessoria</t>
  </si>
  <si>
    <t>Sottotetto (h&gt;1,80m)</t>
  </si>
  <si>
    <t>Sottotetto (h&lt;1,80m)</t>
  </si>
  <si>
    <t>3</t>
  </si>
  <si>
    <t>3.2</t>
  </si>
  <si>
    <t>ALTRI USI</t>
  </si>
  <si>
    <t>non ci sono altri usi oltre all'abitazione</t>
  </si>
  <si>
    <t>descrizione sintetica della destinazione d'uso, facendo riferimento alle seguenti categorie catastali del gruppo C:
C/1: locali commerciali, per la vendita di prodotti, botteghe, negozi, attività commerciali; C/2: locali di deposito e magazzini; C/3: laboratori per arti e mestieri, no vendita; C/6: autorimesse, rimesse, scuderie e stalle senza fine di lucro (garage, posti macchina o box auto, scuderie, stalle).</t>
  </si>
  <si>
    <t>3.2.1</t>
  </si>
  <si>
    <t>Locali commerciali</t>
  </si>
  <si>
    <t>3.2.2</t>
  </si>
  <si>
    <t>Depositi, magazzini</t>
  </si>
  <si>
    <t>3.2.3</t>
  </si>
  <si>
    <t>Laboratori</t>
  </si>
  <si>
    <t>3.2.4</t>
  </si>
  <si>
    <t>Autorimesse</t>
  </si>
  <si>
    <t>3.2.5</t>
  </si>
  <si>
    <t>Stalle</t>
  </si>
  <si>
    <t>3.2.6</t>
  </si>
  <si>
    <t>Altro</t>
  </si>
  <si>
    <t>3.3</t>
  </si>
  <si>
    <t>VALORI DI SINTESI</t>
  </si>
  <si>
    <t>3.3.1</t>
  </si>
  <si>
    <t>Abitazione</t>
  </si>
  <si>
    <t>Superficie utile totale</t>
  </si>
  <si>
    <t>Superficie accessoria totale</t>
  </si>
  <si>
    <t>SCa</t>
  </si>
  <si>
    <t>Superficie calpestabile totale</t>
  </si>
  <si>
    <t>SCO</t>
  </si>
  <si>
    <t>Superficie complessiva</t>
  </si>
  <si>
    <t>Somma della SU+0,6*SA</t>
  </si>
  <si>
    <t>SL</t>
  </si>
  <si>
    <t>Superficie lorda</t>
  </si>
  <si>
    <t>Somma delle superfici di tutti i piani comprese nel profilo perimetrale esterno dell’edificio escluse le superfici accessorie</t>
  </si>
  <si>
    <t>ST</t>
  </si>
  <si>
    <t>Superficie totale</t>
  </si>
  <si>
    <t>Somma delle superfici di tutti i piani fuori terra, seminterrati ed interrati comprese nel profilo perimetrale esterno dell'edificio</t>
  </si>
  <si>
    <t>Superficie aree esterne</t>
  </si>
  <si>
    <t>Superficie né utile né access.</t>
  </si>
  <si>
    <t>Nr.piani</t>
  </si>
  <si>
    <t>Superficie totale di piano</t>
  </si>
  <si>
    <t>interrato</t>
  </si>
  <si>
    <t>4</t>
  </si>
  <si>
    <t>3.3.2</t>
  </si>
  <si>
    <t>CARATTERISTICHE COSTRUTTIVE E DI CONSERVAZIONE DEL FABBRICATO</t>
  </si>
  <si>
    <t>4.1</t>
  </si>
  <si>
    <t>STRUTTURE PORTANTI VERTICALI</t>
  </si>
  <si>
    <t>uguale per tutti i livelli</t>
  </si>
  <si>
    <t>diverse</t>
  </si>
  <si>
    <t>Edificio intonacato quasi completamente sia all'interno che all'esterno. Rimangono a vista le pareti del piano seminterrato e del sottotetto. Queste presentano una muratura in pietra disordinata e quindi si ipotizza la stessa struttura per l'intero edificio. Si ipotizza parete in laterizio da P2 a copertura verso piazza per spessore rilevato inferiore.</t>
  </si>
  <si>
    <t>4.1.1</t>
  </si>
  <si>
    <t>livello</t>
  </si>
  <si>
    <t>4.1.2</t>
  </si>
  <si>
    <t>b (m)</t>
  </si>
  <si>
    <t>h (m)</t>
  </si>
  <si>
    <t>a</t>
  </si>
  <si>
    <t>massiva</t>
  </si>
  <si>
    <t>muratura in pietra regolare</t>
  </si>
  <si>
    <t>muratura in pietra disordinata</t>
  </si>
  <si>
    <t>muratura in laterizio pieno/semipieno a tutto spessore</t>
  </si>
  <si>
    <t>muratura in laterizio forato</t>
  </si>
  <si>
    <t>Ipotizzata sulla base dello spessore e degli interventi fatti negli edifici circostanti</t>
  </si>
  <si>
    <t>muratura a sacco</t>
  </si>
  <si>
    <t>altro (da specificare)</t>
  </si>
  <si>
    <t>sp. minimo [cm]</t>
  </si>
  <si>
    <t>cm</t>
  </si>
  <si>
    <t>sp. massimo [cm]</t>
  </si>
  <si>
    <t>telaio</t>
  </si>
  <si>
    <t>c.a.</t>
  </si>
  <si>
    <t>sezione b x h [cm]</t>
  </si>
  <si>
    <t>c</t>
  </si>
  <si>
    <t>mista</t>
  </si>
  <si>
    <t>c.a. + laterizio</t>
  </si>
  <si>
    <t>c.a. + pietra</t>
  </si>
  <si>
    <t>c.a. su muratura</t>
  </si>
  <si>
    <t>muratura su c.a</t>
  </si>
  <si>
    <t>muratura mista a c.a. in parallelo sugli stessi piani</t>
  </si>
  <si>
    <t>muratura in laterizio pieno/semipieno, o in pietra regolare o altri blocchi equivalenti (es. in c.a.)</t>
  </si>
  <si>
    <t>muratura in laterizio forato, o in pietra disordinata o a sacco</t>
  </si>
  <si>
    <t>d</t>
  </si>
  <si>
    <t>presenza di interventi di consolidamento</t>
  </si>
  <si>
    <t>muratura rinforzata con iniezioni o intonaci non armati</t>
  </si>
  <si>
    <t>muratura armata o con intonaci armati</t>
  </si>
  <si>
    <t>con altri o non identificati rinforzi</t>
  </si>
  <si>
    <t>e</t>
  </si>
  <si>
    <t>presenza di strati non strutturali</t>
  </si>
  <si>
    <t>intonaci interni</t>
  </si>
  <si>
    <t>sp. [cm]</t>
  </si>
  <si>
    <t>intonaci esterni</t>
  </si>
  <si>
    <t>IQM</t>
  </si>
  <si>
    <t>Indice di Qualità muraria per azioni verticali</t>
  </si>
  <si>
    <t>NR</t>
  </si>
  <si>
    <t>PR</t>
  </si>
  <si>
    <t>R</t>
  </si>
  <si>
    <t>vert</t>
  </si>
  <si>
    <r>
      <t>OR</t>
    </r>
    <r>
      <rPr>
        <b/>
        <sz val="9"/>
        <color theme="1"/>
        <rFont val="Helvetica"/>
        <family val="2"/>
      </rPr>
      <t>v</t>
    </r>
  </si>
  <si>
    <t>Orizzontalità dei filari</t>
  </si>
  <si>
    <r>
      <t>OR</t>
    </r>
    <r>
      <rPr>
        <sz val="9"/>
        <color theme="1"/>
        <rFont val="Helvetica"/>
        <family val="2"/>
      </rPr>
      <t>v</t>
    </r>
  </si>
  <si>
    <r>
      <t>PD</t>
    </r>
    <r>
      <rPr>
        <b/>
        <sz val="9"/>
        <color theme="1"/>
        <rFont val="Helvetica"/>
        <family val="2"/>
      </rPr>
      <t>v</t>
    </r>
  </si>
  <si>
    <t>Presenza di Diatoni</t>
  </si>
  <si>
    <r>
      <t>PD</t>
    </r>
    <r>
      <rPr>
        <sz val="9"/>
        <color theme="1"/>
        <rFont val="Helvetica"/>
        <family val="2"/>
      </rPr>
      <t>v</t>
    </r>
  </si>
  <si>
    <r>
      <t>FEL</t>
    </r>
    <r>
      <rPr>
        <b/>
        <sz val="9"/>
        <color theme="1"/>
        <rFont val="Helvetica"/>
        <family val="2"/>
      </rPr>
      <t>v</t>
    </r>
  </si>
  <si>
    <t>Forma degli Elementi resistenti</t>
  </si>
  <si>
    <r>
      <t>FEL</t>
    </r>
    <r>
      <rPr>
        <sz val="9"/>
        <color theme="1"/>
        <rFont val="Helvetica"/>
        <family val="2"/>
      </rPr>
      <t>v</t>
    </r>
  </si>
  <si>
    <r>
      <t>SG</t>
    </r>
    <r>
      <rPr>
        <b/>
        <sz val="9"/>
        <color theme="1"/>
        <rFont val="Helvetica"/>
        <family val="2"/>
      </rPr>
      <t>v</t>
    </r>
  </si>
  <si>
    <t>Sfalsamento dei Giunti verticali</t>
  </si>
  <si>
    <r>
      <t>SG</t>
    </r>
    <r>
      <rPr>
        <sz val="9"/>
        <color theme="1"/>
        <rFont val="Helvetica"/>
        <family val="2"/>
      </rPr>
      <t>v</t>
    </r>
  </si>
  <si>
    <r>
      <t>DEL</t>
    </r>
    <r>
      <rPr>
        <b/>
        <sz val="9"/>
        <color theme="1"/>
        <rFont val="Helvetica"/>
        <family val="2"/>
      </rPr>
      <t>v</t>
    </r>
  </si>
  <si>
    <t>Dimensione degli Elementi</t>
  </si>
  <si>
    <r>
      <t>DEL</t>
    </r>
    <r>
      <rPr>
        <sz val="9"/>
        <color theme="1"/>
        <rFont val="Helvetica"/>
        <family val="2"/>
      </rPr>
      <t>v</t>
    </r>
  </si>
  <si>
    <r>
      <t>MA</t>
    </r>
    <r>
      <rPr>
        <b/>
        <sz val="9"/>
        <color theme="1"/>
        <rFont val="Helvetica"/>
        <family val="2"/>
      </rPr>
      <t>v</t>
    </r>
  </si>
  <si>
    <t>qualità della Malta</t>
  </si>
  <si>
    <r>
      <t>MA</t>
    </r>
    <r>
      <rPr>
        <sz val="9"/>
        <color theme="1"/>
        <rFont val="Helvetica"/>
        <family val="2"/>
      </rPr>
      <t>v</t>
    </r>
  </si>
  <si>
    <r>
      <t>REEL</t>
    </r>
    <r>
      <rPr>
        <b/>
        <sz val="9"/>
        <color theme="1"/>
        <rFont val="Helvetica"/>
        <family val="2"/>
      </rPr>
      <t>v</t>
    </r>
  </si>
  <si>
    <t>Resistenza Elementi</t>
  </si>
  <si>
    <r>
      <t>REEL</t>
    </r>
    <r>
      <rPr>
        <sz val="9"/>
        <color theme="1"/>
        <rFont val="Helvetica"/>
        <family val="2"/>
      </rPr>
      <t>v</t>
    </r>
  </si>
  <si>
    <r>
      <t>r</t>
    </r>
    <r>
      <rPr>
        <b/>
        <sz val="9"/>
        <color theme="1"/>
        <rFont val="Helvetica"/>
        <family val="2"/>
      </rPr>
      <t>v</t>
    </r>
  </si>
  <si>
    <t>coefficiente correttivo</t>
  </si>
  <si>
    <r>
      <t>r</t>
    </r>
    <r>
      <rPr>
        <sz val="9"/>
        <color theme="1"/>
        <rFont val="Helvetica"/>
        <family val="2"/>
      </rPr>
      <t>v</t>
    </r>
  </si>
  <si>
    <r>
      <t>IQM</t>
    </r>
    <r>
      <rPr>
        <b/>
        <sz val="9"/>
        <color theme="1"/>
        <rFont val="Helvetica"/>
        <family val="2"/>
      </rPr>
      <t>v</t>
    </r>
  </si>
  <si>
    <t>Indice di Qualità Muraria</t>
  </si>
  <si>
    <t>Indice di Qualità muraria per azioni orizzontali fuori piano</t>
  </si>
  <si>
    <t>orizz</t>
  </si>
  <si>
    <r>
      <t>OR</t>
    </r>
    <r>
      <rPr>
        <b/>
        <sz val="9"/>
        <color theme="1"/>
        <rFont val="Helvetica"/>
        <family val="2"/>
      </rPr>
      <t>o,fp</t>
    </r>
  </si>
  <si>
    <r>
      <t>OR</t>
    </r>
    <r>
      <rPr>
        <sz val="9"/>
        <color theme="1"/>
        <rFont val="Helvetica"/>
        <family val="2"/>
      </rPr>
      <t>o,fp</t>
    </r>
  </si>
  <si>
    <t>fp</t>
  </si>
  <si>
    <r>
      <t>PD</t>
    </r>
    <r>
      <rPr>
        <b/>
        <sz val="9"/>
        <color theme="1"/>
        <rFont val="Helvetica"/>
        <family val="2"/>
      </rPr>
      <t>o,fp</t>
    </r>
  </si>
  <si>
    <r>
      <t>PD</t>
    </r>
    <r>
      <rPr>
        <sz val="9"/>
        <color theme="1"/>
        <rFont val="Helvetica"/>
        <family val="2"/>
      </rPr>
      <t>o,fp</t>
    </r>
  </si>
  <si>
    <r>
      <t>FEL</t>
    </r>
    <r>
      <rPr>
        <b/>
        <sz val="9"/>
        <color theme="1"/>
        <rFont val="Helvetica"/>
        <family val="2"/>
      </rPr>
      <t>o,fp</t>
    </r>
  </si>
  <si>
    <r>
      <t>FEL</t>
    </r>
    <r>
      <rPr>
        <sz val="9"/>
        <color theme="1"/>
        <rFont val="Helvetica"/>
        <family val="2"/>
      </rPr>
      <t>o,fp</t>
    </r>
  </si>
  <si>
    <r>
      <t>SG</t>
    </r>
    <r>
      <rPr>
        <b/>
        <sz val="9"/>
        <color theme="1"/>
        <rFont val="Helvetica"/>
        <family val="2"/>
      </rPr>
      <t>o,fp</t>
    </r>
  </si>
  <si>
    <r>
      <t>SG</t>
    </r>
    <r>
      <rPr>
        <sz val="9"/>
        <color theme="1"/>
        <rFont val="Helvetica"/>
        <family val="2"/>
      </rPr>
      <t>o,fp</t>
    </r>
  </si>
  <si>
    <r>
      <t>DEL</t>
    </r>
    <r>
      <rPr>
        <b/>
        <sz val="9"/>
        <color theme="1"/>
        <rFont val="Helvetica"/>
        <family val="2"/>
      </rPr>
      <t>o,fp</t>
    </r>
  </si>
  <si>
    <r>
      <t>DEL</t>
    </r>
    <r>
      <rPr>
        <sz val="9"/>
        <color theme="1"/>
        <rFont val="Helvetica"/>
        <family val="2"/>
      </rPr>
      <t>o,fp</t>
    </r>
  </si>
  <si>
    <r>
      <t>MA</t>
    </r>
    <r>
      <rPr>
        <b/>
        <sz val="9"/>
        <color theme="1"/>
        <rFont val="Helvetica"/>
        <family val="2"/>
      </rPr>
      <t>o,fp</t>
    </r>
  </si>
  <si>
    <r>
      <t>MA</t>
    </r>
    <r>
      <rPr>
        <sz val="9"/>
        <color theme="1"/>
        <rFont val="Helvetica"/>
        <family val="2"/>
      </rPr>
      <t>o,fp</t>
    </r>
  </si>
  <si>
    <t>REELo,fp</t>
  </si>
  <si>
    <r>
      <t>REEL</t>
    </r>
    <r>
      <rPr>
        <sz val="9"/>
        <color theme="1"/>
        <rFont val="Helvetica"/>
        <family val="2"/>
      </rPr>
      <t>o,fp</t>
    </r>
  </si>
  <si>
    <r>
      <t>r</t>
    </r>
    <r>
      <rPr>
        <b/>
        <sz val="9"/>
        <color theme="1"/>
        <rFont val="Helvetica"/>
        <family val="2"/>
      </rPr>
      <t>o,fp</t>
    </r>
  </si>
  <si>
    <r>
      <t>r</t>
    </r>
    <r>
      <rPr>
        <sz val="9"/>
        <color theme="1"/>
        <rFont val="Helvetica"/>
        <family val="2"/>
      </rPr>
      <t>o,fp</t>
    </r>
  </si>
  <si>
    <r>
      <rPr>
        <b/>
        <sz val="10"/>
        <color theme="1"/>
        <rFont val="Helvetica"/>
        <family val="2"/>
      </rPr>
      <t>IQM</t>
    </r>
    <r>
      <rPr>
        <b/>
        <sz val="9"/>
        <color theme="1"/>
        <rFont val="Helvetica"/>
        <family val="2"/>
      </rPr>
      <t>o,fp</t>
    </r>
  </si>
  <si>
    <t>Indice di Qualità muraria per azioni orizzontali nel piano</t>
  </si>
  <si>
    <r>
      <t>OR</t>
    </r>
    <r>
      <rPr>
        <b/>
        <sz val="9"/>
        <color theme="1"/>
        <rFont val="Helvetica"/>
        <family val="2"/>
      </rPr>
      <t>o,np</t>
    </r>
  </si>
  <si>
    <r>
      <t>OR</t>
    </r>
    <r>
      <rPr>
        <sz val="9"/>
        <color theme="1"/>
        <rFont val="Helvetica"/>
        <family val="2"/>
      </rPr>
      <t>o,np</t>
    </r>
  </si>
  <si>
    <t>np</t>
  </si>
  <si>
    <r>
      <t>PD</t>
    </r>
    <r>
      <rPr>
        <b/>
        <sz val="9"/>
        <color theme="1"/>
        <rFont val="Helvetica"/>
        <family val="2"/>
      </rPr>
      <t>o,np</t>
    </r>
  </si>
  <si>
    <r>
      <t>PD</t>
    </r>
    <r>
      <rPr>
        <sz val="9"/>
        <color theme="1"/>
        <rFont val="Helvetica"/>
        <family val="2"/>
      </rPr>
      <t>o,np</t>
    </r>
  </si>
  <si>
    <r>
      <t>FEL</t>
    </r>
    <r>
      <rPr>
        <b/>
        <sz val="9"/>
        <color theme="1"/>
        <rFont val="Helvetica"/>
        <family val="2"/>
      </rPr>
      <t>o,np</t>
    </r>
  </si>
  <si>
    <r>
      <t>FEL</t>
    </r>
    <r>
      <rPr>
        <sz val="9"/>
        <color theme="1"/>
        <rFont val="Helvetica"/>
        <family val="2"/>
      </rPr>
      <t>o,np</t>
    </r>
  </si>
  <si>
    <r>
      <t>SG</t>
    </r>
    <r>
      <rPr>
        <b/>
        <sz val="9"/>
        <color theme="1"/>
        <rFont val="Helvetica"/>
        <family val="2"/>
      </rPr>
      <t>o,np</t>
    </r>
  </si>
  <si>
    <r>
      <t>SG</t>
    </r>
    <r>
      <rPr>
        <sz val="9"/>
        <color theme="1"/>
        <rFont val="Helvetica"/>
        <family val="2"/>
      </rPr>
      <t>o,np</t>
    </r>
  </si>
  <si>
    <r>
      <t>DEL</t>
    </r>
    <r>
      <rPr>
        <b/>
        <sz val="8"/>
        <color theme="1"/>
        <rFont val="Helvetica"/>
        <family val="2"/>
      </rPr>
      <t>o,np</t>
    </r>
  </si>
  <si>
    <r>
      <t>DEL</t>
    </r>
    <r>
      <rPr>
        <sz val="9"/>
        <color theme="1"/>
        <rFont val="Helvetica"/>
        <family val="2"/>
      </rPr>
      <t>o,np</t>
    </r>
  </si>
  <si>
    <r>
      <t>MA</t>
    </r>
    <r>
      <rPr>
        <b/>
        <sz val="9"/>
        <color theme="1"/>
        <rFont val="Helvetica"/>
        <family val="2"/>
      </rPr>
      <t>o,np</t>
    </r>
  </si>
  <si>
    <r>
      <t>MA</t>
    </r>
    <r>
      <rPr>
        <sz val="9"/>
        <color theme="1"/>
        <rFont val="Helvetica"/>
        <family val="2"/>
      </rPr>
      <t>o,np</t>
    </r>
  </si>
  <si>
    <r>
      <t>REEL</t>
    </r>
    <r>
      <rPr>
        <b/>
        <sz val="7"/>
        <color theme="1"/>
        <rFont val="Helvetica"/>
        <family val="2"/>
      </rPr>
      <t>o,np</t>
    </r>
  </si>
  <si>
    <t>REELo,np</t>
  </si>
  <si>
    <r>
      <t>r</t>
    </r>
    <r>
      <rPr>
        <b/>
        <sz val="9"/>
        <color theme="1"/>
        <rFont val="Helvetica"/>
        <family val="2"/>
      </rPr>
      <t>o,np</t>
    </r>
  </si>
  <si>
    <r>
      <t>r</t>
    </r>
    <r>
      <rPr>
        <sz val="9"/>
        <color theme="1"/>
        <rFont val="Helvetica"/>
        <family val="2"/>
      </rPr>
      <t>o,np</t>
    </r>
  </si>
  <si>
    <r>
      <rPr>
        <b/>
        <sz val="10"/>
        <color theme="1"/>
        <rFont val="Helvetica"/>
        <family val="2"/>
      </rPr>
      <t>IQM</t>
    </r>
    <r>
      <rPr>
        <b/>
        <sz val="8"/>
        <color theme="1"/>
        <rFont val="Helvetica"/>
        <family val="2"/>
      </rPr>
      <t>o,np</t>
    </r>
  </si>
  <si>
    <t>CATEGORIA</t>
  </si>
  <si>
    <t>A3</t>
  </si>
  <si>
    <t>A2</t>
  </si>
  <si>
    <t>materiali</t>
  </si>
  <si>
    <t>Pietra sbozzata</t>
  </si>
  <si>
    <t>Laterizio forato con foratura 45%</t>
  </si>
  <si>
    <t>geometria</t>
  </si>
  <si>
    <t>Conci di diverse dimensioni e forma irregolare</t>
  </si>
  <si>
    <t>Circa 30x25x12 cm</t>
  </si>
  <si>
    <t>Muratura di scarsa qualità. Elevata probabilità di subire lesioni e instabilizzarsi per azioni verticali, di collasso furi dal piano in caso di sisma e di subire lesioni nel caso di azioni nel piano.</t>
  </si>
  <si>
    <t>C</t>
  </si>
  <si>
    <t>B</t>
  </si>
  <si>
    <t>Criticità per azioni fuori dal piano. Non perfetto comportamento monolitico e possibilità di lesioni in caso di sisma. Possibilità di collasso in caso di non efficace connessione ai muri di spina (caso ipotizzato).</t>
  </si>
  <si>
    <t xml:space="preserve">Stato di conservazione discreto. Presenza di lievi lesioni verticali e a 45 gradi al secondo piano sulle pareti longitudinali e lesioni da distacco della facciata non ingranata presso la facciata Nord. </t>
  </si>
  <si>
    <t>1:
ottimo</t>
  </si>
  <si>
    <t>2:
medio</t>
  </si>
  <si>
    <t>3:
scarso</t>
  </si>
  <si>
    <t>Il paramento murario non presenta lesioni e stati di degrado.</t>
  </si>
  <si>
    <t>4.1.3</t>
  </si>
  <si>
    <t>4.1.4</t>
  </si>
  <si>
    <t>Mattone pieno</t>
  </si>
  <si>
    <t>25x12x5,5 cm</t>
  </si>
  <si>
    <t>Buona qualità della muratura</t>
  </si>
  <si>
    <t>Buono stato conservativo</t>
  </si>
  <si>
    <t>4.2</t>
  </si>
  <si>
    <t>STRUTTURE PORTANTI ORIZZONTALI</t>
  </si>
  <si>
    <t>4.2.1</t>
  </si>
  <si>
    <t>solaio controterra</t>
  </si>
  <si>
    <t>ct</t>
  </si>
  <si>
    <t>4.2.2</t>
  </si>
  <si>
    <t>solaio di piano</t>
  </si>
  <si>
    <t>travi in c.a.</t>
  </si>
  <si>
    <t>sezione b x h, i interasse [cm]</t>
  </si>
  <si>
    <t>impalcato in laterocemento</t>
  </si>
  <si>
    <t>h. [cm]</t>
  </si>
  <si>
    <t>travetti b x h, i interasse [cm]</t>
  </si>
  <si>
    <t>soletta in c.a.</t>
  </si>
  <si>
    <r>
      <t>L</t>
    </r>
    <r>
      <rPr>
        <vertAlign val="subscript"/>
        <sz val="11"/>
        <color theme="1"/>
        <rFont val="Helvetica"/>
        <family val="2"/>
      </rPr>
      <t>2</t>
    </r>
    <r>
      <rPr>
        <sz val="11"/>
        <color theme="1"/>
        <rFont val="Helvetica"/>
        <family val="2"/>
      </rPr>
      <t xml:space="preserve"> (m)</t>
    </r>
  </si>
  <si>
    <r>
      <t>L</t>
    </r>
    <r>
      <rPr>
        <vertAlign val="subscript"/>
        <sz val="11"/>
        <color theme="1"/>
        <rFont val="Helvetica"/>
        <family val="2"/>
      </rPr>
      <t>1</t>
    </r>
    <r>
      <rPr>
        <sz val="11"/>
        <color theme="1"/>
        <rFont val="Helvetica"/>
        <family val="2"/>
      </rPr>
      <t xml:space="preserve"> (m)</t>
    </r>
  </si>
  <si>
    <t>superficie di solaio</t>
  </si>
  <si>
    <t>a*</t>
  </si>
  <si>
    <t>platea in c.a.</t>
  </si>
  <si>
    <t>travi in legno orditura singola</t>
  </si>
  <si>
    <t>b*</t>
  </si>
  <si>
    <t>travi in legno orditura doppia</t>
  </si>
  <si>
    <t>I ord.</t>
  </si>
  <si>
    <t>II ord.</t>
  </si>
  <si>
    <t>impalcato in laterizio</t>
  </si>
  <si>
    <t>impalcato in legno</t>
  </si>
  <si>
    <t>travi in acciaio</t>
  </si>
  <si>
    <t>voltine in laterizio</t>
  </si>
  <si>
    <t>impalcato in tavelloni/tavelle</t>
  </si>
  <si>
    <t>volte in laterizio</t>
  </si>
  <si>
    <t>d*</t>
  </si>
  <si>
    <t>volte in pietra naturale</t>
  </si>
  <si>
    <t>a botte</t>
  </si>
  <si>
    <t>a vela</t>
  </si>
  <si>
    <t>a padiglione</t>
  </si>
  <si>
    <t>a crociera</t>
  </si>
  <si>
    <t>a schifo</t>
  </si>
  <si>
    <t>presenza di lunette</t>
  </si>
  <si>
    <t>presenza di nervature</t>
  </si>
  <si>
    <t>assenza di solaio strutturale</t>
  </si>
  <si>
    <t>si ipotizza</t>
  </si>
  <si>
    <t>f</t>
  </si>
  <si>
    <t>presenza di catene</t>
  </si>
  <si>
    <t>presenza di cordoli</t>
  </si>
  <si>
    <t>g</t>
  </si>
  <si>
    <t>assenza di strati non strutturali</t>
  </si>
  <si>
    <t>massetti</t>
  </si>
  <si>
    <t>visibile massetto cementizio di spessore non noto</t>
  </si>
  <si>
    <t>pavimentazioni</t>
  </si>
  <si>
    <t>false volte/controsoffitto</t>
  </si>
  <si>
    <t>i</t>
  </si>
  <si>
    <t>presenza di vani accessori/funzionali</t>
  </si>
  <si>
    <t>balconi</t>
  </si>
  <si>
    <t>terrazzi</t>
  </si>
  <si>
    <t>P2</t>
  </si>
  <si>
    <t>l</t>
  </si>
  <si>
    <t>presenza di divisorie interne</t>
  </si>
  <si>
    <t>dimensione insufficiente degli elementi strutturali</t>
  </si>
  <si>
    <t>solaio: sp. = (1/20-1/30) luce; min. sp. 12cm</t>
  </si>
  <si>
    <t>soletta armata: sp. minimo 4cm</t>
  </si>
  <si>
    <t>travi medie: H = (1/12-1/14) luce</t>
  </si>
  <si>
    <t>travi alte: H = (1/6-1/7) luce</t>
  </si>
  <si>
    <t>collegamenti degli orizzontamenti alle strutture verticali portanti inesistenti o inefficaci in modo diffuso (cordoli inesistenti o inefficaci)</t>
  </si>
  <si>
    <t>orizzontamento su terreno di scarsa resistenza, soggetto a cedimenti</t>
  </si>
  <si>
    <t>appoggio insufficiente degli elementi strutturali alle strutture verticali portanti (inferiore a 2/3 sp. muratura)</t>
  </si>
  <si>
    <t>carenze manutentive gravi e diffuse su elementi strutturali</t>
  </si>
  <si>
    <t>altro?</t>
  </si>
  <si>
    <t>legno</t>
  </si>
  <si>
    <t>orditura semplice: H ≥ 1/24 luce</t>
  </si>
  <si>
    <t>orditura composta: H1 ≥ 1/18 luce; H2 ≥ 1/24 luce</t>
  </si>
  <si>
    <t>collegamenti tra elementi strutturali inesistenti o inefficaci in modo diffuso</t>
  </si>
  <si>
    <t>assenza di soletta semirigida di ripartizione dei carichi</t>
  </si>
  <si>
    <t>presenza di impalcato discontinuo</t>
  </si>
  <si>
    <t>presenza di spinte localizzate sugli elementi portanti</t>
  </si>
  <si>
    <t>acciaio</t>
  </si>
  <si>
    <t>H = (1/20-1/25) luce</t>
  </si>
  <si>
    <t>spessore in chiave insufficiente</t>
  </si>
  <si>
    <t>volte</t>
  </si>
  <si>
    <t>volte in pietra: sp. in chiave = (1/10-1/15) luce</t>
  </si>
  <si>
    <t>volte in laterizio: sp. in chiave = (1/20-1/30) luce</t>
  </si>
  <si>
    <t>prevalenza di elementi in pietrame sbozzato e irregolare
assenza di elementi regolari (laterizi o blocchi di pietra)</t>
  </si>
  <si>
    <t>tessitura non corretta degli elementi dell'impalcato</t>
  </si>
  <si>
    <t>mattoni di coltello, con giunti sfalsati, direzione dei filari parallela alle generatrici (tessitura longitudinale) oppure direzione dei filari diagonale, ossia ortogonale alle nervature (tessitura diagonale, "a schianciana")</t>
  </si>
  <si>
    <t>presenza di spinte non contrastate</t>
  </si>
  <si>
    <t>assenza di ammorsatura alle murature perimetrali nel tratto compreso tra imposta e reni</t>
  </si>
  <si>
    <t>presenza di lunette non ammorsate alle volte principali</t>
  </si>
  <si>
    <t>assenza di riempimento nei rinfianchi</t>
  </si>
  <si>
    <t>carenze manutentive gravi e diffuse</t>
  </si>
  <si>
    <t>B1</t>
  </si>
  <si>
    <t>Volte in laterizio su travetti di acciaio</t>
  </si>
  <si>
    <t>Travetti INP 120 ; L=3,17m ; i=0,9m</t>
  </si>
  <si>
    <t>carenze
strutturali</t>
  </si>
  <si>
    <t>Assenza cordolatura. Assenza collegamento travi alle murature. Assenza soletta rigida.</t>
  </si>
  <si>
    <t>Ossidazione metallo nei adiacenti alla facciata Nord</t>
  </si>
  <si>
    <t>4.2.3</t>
  </si>
  <si>
    <t>4.2.4</t>
  </si>
  <si>
    <t>solaio di copertura</t>
  </si>
  <si>
    <t>volterrane</t>
  </si>
  <si>
    <t>manto di copertura</t>
  </si>
  <si>
    <t>copertura spingente</t>
  </si>
  <si>
    <t>spingente pesante</t>
  </si>
  <si>
    <t>spingente leggera</t>
  </si>
  <si>
    <t>copertura non spingente</t>
  </si>
  <si>
    <t>non spingente pesante</t>
  </si>
  <si>
    <t>non spingente leggera</t>
  </si>
  <si>
    <t>Pietra</t>
  </si>
  <si>
    <t>Legno e laterizio</t>
  </si>
  <si>
    <t>Doppia orditura lignea e impalcato in laterizio</t>
  </si>
  <si>
    <t>Non evidenti carenze strutturali</t>
  </si>
  <si>
    <t>Mancanza collegamento tra gli elementi delle orditure. Mancanza collegamento orditura ptincipale alle murature. Assenza cordolatura.</t>
  </si>
  <si>
    <t>Buono stato di conservazione</t>
  </si>
  <si>
    <t>VALUTAZIONE DEL RISCHIO</t>
  </si>
  <si>
    <t>5.1</t>
  </si>
  <si>
    <t>CARENZE edifici a destinazione prevalente abitativa con struttura in muratura</t>
  </si>
  <si>
    <t>Regolarità  in  pianta  (rapporto  lati  del  rettangolo  che  circoscrive  la  costruzione maggiore di 5)</t>
  </si>
  <si>
    <t>Per strutture miste i livelli di carenza sono definiti con riferimento alla tipologia costruttiva prevalente.
Nel caso di mancanza di una tipologia prevalente o per tipologie costruttive diverse dalla muratura e dal cemento armato, dimostrare il livello di carenza adottando criteri simili a quelli adottati per le tipologie qui trattate.</t>
  </si>
  <si>
    <t>Rigidezza  dei  solai  e/o  conformazione  degli  stessi  (forature,  etc.)  tale  da  non consentire la ripartizione delle azioni sismiche tra gli elementi resistenti (*)</t>
  </si>
  <si>
    <t>Distanza tra baricentro delle masse e quello delle rigidezze maggiore del 20% della dimensione dell’edificio nella direzione considerata (tenendo conto anche della rigidezza offerta dai tamponamenti)</t>
  </si>
  <si>
    <t>Irregolarità in elevazione, con aumento superiore al 100% della rigidezza e/o resistenza passando da un livello a quello soprastante (tenendo conto anche della rigidezza offerta dai tamponamenti)</t>
  </si>
  <si>
    <t>Cattiva qualità della tessitura muraria (caotica, sbozzata senza ricorsi e orizzontalità, assenza di diatoni, ...), per uno sviluppo &lt; 40 %, ma &gt; 20%della superficie totale resistente</t>
  </si>
  <si>
    <t>Irregolarità in elevazione, con aumento superiore al 50% della rigidezza e/o resistenza passando da un livello a quello soprastante (tenendo conto anche della rigidezza offerta dai tamponamenti)</t>
  </si>
  <si>
    <t>Presenza di un piano (escluso l’ultimo) con rapporto tra superficie muraria resistente in una direzione e superficie coperta inferiore al 4%</t>
  </si>
  <si>
    <t>Evidenti e diffuse vulnerabilità dei tamponamenti (per posizione, geometria, etc.) in termini di possibilità di ribaltamento fuori piano o “taglio-scorrimento” sui pilastri</t>
  </si>
  <si>
    <t>Collegamenti inesistenti o inefficaci, in modo diffuso, fra elementi non strutturali e struttura</t>
  </si>
  <si>
    <t>Assenza diffusa o irregolarità di connessioni della muratura alle angolate ed ai martelli</t>
  </si>
  <si>
    <t>Evidenti possibilità di rotture fragili (pilastri tozzi, pilastri in falso, etc.) per oltre il 20% degli elementi resistenti ad uno stesso livello</t>
  </si>
  <si>
    <t>Colonne in muratura soggette a tensioni medie di compressione, nella combinazione SLU, superiori al 40% della resistenza a compressione media fm per oltre il 30% degli elementi resistenti</t>
  </si>
  <si>
    <t>Evidenti possibilità di rotture fragili (pilastri tozzi, pilastri in falso, etc.) per oltre il 10% degli elementi resistenti ad uno stesso livello</t>
  </si>
  <si>
    <t>Carenze manutentive gravi e diffuse su elementi strutturali</t>
  </si>
  <si>
    <t>Collegamenti  degli  orizzontamenti  alle  strutture  verticali  portanti  inesistenti  o inefficaci in modo diffuso</t>
  </si>
  <si>
    <t>Presenza di giunti tecnici sismicamente non efficaci</t>
  </si>
  <si>
    <t>Solai impostati su piani sfalsati con dislivello &gt; 1/3 altezza di interpiano, all’interno della u.s. o di u.s. contigue</t>
  </si>
  <si>
    <t>Pilastri soggetti a tensioni medie di compressione, nella combinazione SLV, superiori al 40% della tensione resistente di calcolo, per oltre il 30% degli elementi resistenti</t>
  </si>
  <si>
    <t>Presenza di volte od archi con spinta non contrastata</t>
  </si>
  <si>
    <t>Pilastri soggetti a tensioni medie di compressione, nella combinazione SLV, superiori al 40% della tensione resistente di calcolo, per oltre il 15% degli elementi resistenti</t>
  </si>
  <si>
    <t>Presenza di strutture spingenti in copertura per uno sviluppo maggiore del 30% della superfice coperta</t>
  </si>
  <si>
    <t>Presenza di strutture spingenti in copertura per uno sviluppo maggiore del 5% e minore del 30% della superfice coperta</t>
  </si>
  <si>
    <t>Presenza di muratura e/o colonne portanti insistenti in falso su solai o volte, che interessi almeno 15 % della superficie delle murature portanti allo stesso piano</t>
  </si>
  <si>
    <r>
      <t xml:space="preserve">grado di vulnerabilità </t>
    </r>
    <r>
      <rPr>
        <b/>
        <sz val="11"/>
        <color theme="1"/>
        <rFont val="Helvetica"/>
        <family val="2"/>
      </rPr>
      <t>BASSO</t>
    </r>
    <r>
      <rPr>
        <sz val="11"/>
        <color theme="1"/>
        <rFont val="Helvetica"/>
        <family val="2"/>
      </rPr>
      <t xml:space="preserve">
se </t>
    </r>
    <r>
      <rPr>
        <b/>
        <sz val="11"/>
        <color theme="1"/>
        <rFont val="GreekC"/>
      </rPr>
      <t>a</t>
    </r>
    <r>
      <rPr>
        <sz val="11"/>
        <color theme="1"/>
        <rFont val="Helvetica"/>
        <family val="2"/>
      </rPr>
      <t xml:space="preserve">= 0 </t>
    </r>
    <r>
      <rPr>
        <b/>
        <sz val="11"/>
        <color theme="1"/>
        <rFont val="Helvetica"/>
        <family val="2"/>
      </rPr>
      <t>o</t>
    </r>
    <r>
      <rPr>
        <sz val="11"/>
        <color theme="1"/>
        <rFont val="Helvetica"/>
        <family val="2"/>
      </rPr>
      <t xml:space="preserve">
se </t>
    </r>
    <r>
      <rPr>
        <b/>
        <sz val="11"/>
        <color theme="1"/>
        <rFont val="GreekC"/>
      </rPr>
      <t>b</t>
    </r>
    <r>
      <rPr>
        <sz val="11"/>
        <color theme="1"/>
        <rFont val="Helvetica"/>
        <family val="2"/>
      </rPr>
      <t xml:space="preserve"> &lt; 5</t>
    </r>
  </si>
  <si>
    <t>DANNI AD ELEMENTI STRUTTURALI</t>
  </si>
  <si>
    <t>D4-D5</t>
  </si>
  <si>
    <t>D2-D3</t>
  </si>
  <si>
    <t>D1</t>
  </si>
  <si>
    <t>componente strutturale</t>
  </si>
  <si>
    <t>&gt; 60%</t>
  </si>
  <si>
    <t>30-60%</t>
  </si>
  <si>
    <t>&lt; 30%</t>
  </si>
  <si>
    <t>strutture verticali</t>
  </si>
  <si>
    <t>scale</t>
  </si>
  <si>
    <t>copertura</t>
  </si>
  <si>
    <t>tamponature-tramezzi</t>
  </si>
  <si>
    <t>DANNI AD ELEMENTI NON STRUTTURALI</t>
  </si>
  <si>
    <t>distacco intonaci, rivestimenti, controsoffitti, …</t>
  </si>
  <si>
    <t>caduta tegole, comignoli, canne fumarie, …</t>
  </si>
  <si>
    <t>caduta cornicioni, parapetti, …</t>
  </si>
  <si>
    <t>caduta altri oggetti interni o esterni</t>
  </si>
  <si>
    <t>danno alla rete idrica, fognaria o termoidraulica</t>
  </si>
  <si>
    <t>danno alla rete elettrica o del gas</t>
  </si>
  <si>
    <t>PERICOLO ESTERNO INDOTTO DA ALTRO</t>
  </si>
  <si>
    <t>crolli o caduta di oggetti da edifici adiacenti</t>
  </si>
  <si>
    <t>TERRENO E FONDAZIONI</t>
  </si>
  <si>
    <t>morfologia del sito</t>
  </si>
  <si>
    <t>cresta</t>
  </si>
  <si>
    <t>pendio</t>
  </si>
  <si>
    <t>pianura</t>
  </si>
  <si>
    <t>dissesti alle fondazioni</t>
  </si>
  <si>
    <t>assenti</t>
  </si>
  <si>
    <t>lieve entità</t>
  </si>
  <si>
    <t>Lievi lesioni sulle murature longitudinali per possibili cedimenti alle fondazioni</t>
  </si>
  <si>
    <t>media entità</t>
  </si>
  <si>
    <t>grave entità</t>
  </si>
  <si>
    <t>D1 DANNO LEGGERO: è un danno che non cambia in modo significativo la resistenza della struttura e non pregiudica la sicurezza degli occupanti a causa di cadute di elementi non strutturali.</t>
  </si>
  <si>
    <t>STATO DI DANNO 4
D4-D5 Gravissimo
  danno &gt;  "danno gravissimo"</t>
  </si>
  <si>
    <t>D4-D5 DANNO GRAVISSIMO: è un danno che modifica in modo evidente la resistenza della struttura portandola vicino al limite del crollo parziale o totale di elementi strutturali principali. Stato descritto da danni superiori ai precedenti, incluso il collasso</t>
  </si>
  <si>
    <t>Istruzioni compilazione caratteristiche costruttive e di conservazione</t>
  </si>
  <si>
    <r>
      <t>valore a scelta tra "</t>
    </r>
    <r>
      <rPr>
        <b/>
        <sz val="11"/>
        <color theme="1"/>
        <rFont val="Helvetica"/>
        <family val="2"/>
      </rPr>
      <t>NR</t>
    </r>
    <r>
      <rPr>
        <sz val="11"/>
        <color theme="1"/>
        <rFont val="Helvetica"/>
        <family val="2"/>
      </rPr>
      <t>", "</t>
    </r>
    <r>
      <rPr>
        <b/>
        <sz val="11"/>
        <color theme="1"/>
        <rFont val="Helvetica"/>
        <family val="2"/>
      </rPr>
      <t>PR</t>
    </r>
    <r>
      <rPr>
        <sz val="11"/>
        <color theme="1"/>
        <rFont val="Helvetica"/>
        <family val="2"/>
      </rPr>
      <t>" e "</t>
    </r>
    <r>
      <rPr>
        <b/>
        <sz val="11"/>
        <color theme="1"/>
        <rFont val="Helvetica"/>
        <family val="2"/>
      </rPr>
      <t>R</t>
    </r>
    <r>
      <rPr>
        <sz val="11"/>
        <color theme="1"/>
        <rFont val="Helvetica"/>
        <family val="2"/>
      </rPr>
      <t>"</t>
    </r>
  </si>
  <si>
    <t>per ciascuno dei 7 parametri rappresentativi della qualità muraria, scelta delle tre opzioni: "NR" non rispetto della regola d'arte; "PR" parziale rispetto, situazione intermedia tra il non rispetto assoluto e il pieno rispetto della regola d'arte; "R" rispetto della regola d'arte (Borri, A. &amp; De Maria, A, 2015).</t>
  </si>
  <si>
    <r>
      <t xml:space="preserve">• </t>
    </r>
    <r>
      <rPr>
        <b/>
        <sz val="11"/>
        <color theme="1"/>
        <rFont val="Helvetica"/>
        <family val="2"/>
      </rPr>
      <t>OR</t>
    </r>
    <r>
      <rPr>
        <sz val="11"/>
        <color theme="1"/>
        <rFont val="Helvetica"/>
        <family val="2"/>
      </rPr>
      <t xml:space="preserve">: </t>
    </r>
    <r>
      <rPr>
        <i/>
        <sz val="11"/>
        <color theme="1"/>
        <rFont val="Helvetica"/>
        <family val="2"/>
      </rPr>
      <t>Presenza di filari orizzontali</t>
    </r>
    <r>
      <rPr>
        <sz val="11"/>
        <color theme="1"/>
        <rFont val="Helvetica"/>
        <family val="2"/>
      </rPr>
      <t xml:space="preserve">. Tale requisito induce una buona distribuzione dei carichi verticali in quanto si ottiene un vincolo di appoggio regolare. L’orizzontalità dei filari assume particolare importanza in occasione delle azioni sismiche, poiché essa consente una oscillazione ciclica attorno a cerniere cilindriche orizzontali, che può avvenire senza danneggiare la muratura. Per gli stessi motivi sono importanti quelle listature (ricorsi orizzontali in mattoni con interasse periodico) inserite a regolarizzare le murature in pietrame o ciottoli.
• </t>
    </r>
    <r>
      <rPr>
        <b/>
        <sz val="11"/>
        <color theme="1"/>
        <rFont val="Helvetica"/>
        <family val="2"/>
      </rPr>
      <t>PD</t>
    </r>
    <r>
      <rPr>
        <sz val="11"/>
        <color theme="1"/>
        <rFont val="Helvetica"/>
        <family val="2"/>
      </rPr>
      <t xml:space="preserve">: </t>
    </r>
    <r>
      <rPr>
        <i/>
        <sz val="11"/>
        <color theme="1"/>
        <rFont val="Helvetica"/>
        <family val="2"/>
      </rPr>
      <t>Ingranamento trasversale / presenza di diatoni</t>
    </r>
    <r>
      <rPr>
        <sz val="11"/>
        <color theme="1"/>
        <rFont val="Helvetica"/>
        <family val="2"/>
      </rPr>
      <t xml:space="preserve">. Questo requisito impedisce la suddivisione di una parete che ha più paramenti costruiti addossati l’uno all’altro e, inoltre, permette la distribuzione del carico su tutto lo spessore del muro anche in quei casi in cui c’è un carico gravante solo su una parte della sezione (ad esempio, un solaio appoggiato solo sul bordo interno). Il requisito può essere soddisfatto grazie ai diatoni, ossia pietre disposte trasversalmente che attraversano tutto (o quasi) lo spessore della parete. Ugualmente efficaci sono legature con elementi laterizi o di pietra non completamente passanti ma in grado di interessare gran parte dello spessore della parete ed ingranati fra loro (semidiatoni).
• </t>
    </r>
    <r>
      <rPr>
        <b/>
        <sz val="11"/>
        <color theme="1"/>
        <rFont val="Helvetica"/>
        <family val="2"/>
      </rPr>
      <t>FEL</t>
    </r>
    <r>
      <rPr>
        <sz val="11"/>
        <color theme="1"/>
        <rFont val="Helvetica"/>
        <family val="2"/>
      </rPr>
      <t xml:space="preserve">: </t>
    </r>
    <r>
      <rPr>
        <i/>
        <sz val="11"/>
        <color theme="1"/>
        <rFont val="Helvetica"/>
        <family val="2"/>
      </rPr>
      <t>Elementi resistenti di forma squadrata</t>
    </r>
    <r>
      <rPr>
        <sz val="11"/>
        <color theme="1"/>
        <rFont val="Helvetica"/>
        <family val="2"/>
      </rPr>
      <t xml:space="preserve">. La presenza di facce orizzontali sufficientemente piane assicura la mobilitazione delle forze d’attrito, cui si deve gran parte della capacità di una parete di resistere a sollecitazioni orizzontali ad essa complanari. Infatti l’attrito si mobilita
principalmente sotto l’effetto della forza peso della muratura sovrastante la superficie di scorrimento. È intuitivo che l’attrito si massimizza per le superfici di scorrimento ortogonali alla forza peso, dunque per superfici di scorrimento orizzontali.
• </t>
    </r>
    <r>
      <rPr>
        <b/>
        <sz val="11"/>
        <color theme="1"/>
        <rFont val="Helvetica"/>
        <family val="2"/>
      </rPr>
      <t>SG</t>
    </r>
    <r>
      <rPr>
        <sz val="11"/>
        <color theme="1"/>
        <rFont val="Helvetica"/>
        <family val="2"/>
      </rPr>
      <t xml:space="preserve">: </t>
    </r>
    <r>
      <rPr>
        <i/>
        <sz val="11"/>
        <color theme="1"/>
        <rFont val="Helvetica"/>
        <family val="2"/>
      </rPr>
      <t>Sfalsamento fra i giunti verticali</t>
    </r>
    <r>
      <rPr>
        <sz val="11"/>
        <color theme="1"/>
        <rFont val="Helvetica"/>
        <family val="2"/>
      </rPr>
      <t xml:space="preserve">. Tale condizione, insieme alla forma squadrata delle pietre, permette il cosiddetto “effetto catena” che fornisce una (“pseudo”) resistenza a trazione alla muratura. Inoltre, anche se le pietre non sono squadrate, se si hanno giunti regolarmente
sfalsati si mobilita un’altra grande risorsa resistente delle murature: l’ingranamento nel piano della parete fra gli elementi resistenti (detto anche “effetto incastro”).
• </t>
    </r>
    <r>
      <rPr>
        <b/>
        <sz val="11"/>
        <color theme="1"/>
        <rFont val="Helvetica"/>
        <family val="2"/>
      </rPr>
      <t>DEL</t>
    </r>
    <r>
      <rPr>
        <sz val="11"/>
        <color theme="1"/>
        <rFont val="Helvetica"/>
        <family val="2"/>
      </rPr>
      <t xml:space="preserve">: </t>
    </r>
    <r>
      <rPr>
        <i/>
        <sz val="11"/>
        <color theme="1"/>
        <rFont val="Helvetica"/>
        <family val="2"/>
      </rPr>
      <t>Elementi resistenti di grande dimensione</t>
    </r>
    <r>
      <rPr>
        <sz val="11"/>
        <color theme="1"/>
        <rFont val="Helvetica"/>
        <family val="2"/>
      </rPr>
      <t xml:space="preserve"> rispetto allo spessore del muro assicurano, come i diatoni, un buon grado di monoliticità della parete. Inoltre, proprio in virtù della loro grande dimensione, si tratta di elementi di grande peso 
• </t>
    </r>
    <r>
      <rPr>
        <b/>
        <sz val="11"/>
        <color theme="1"/>
        <rFont val="Helvetica"/>
        <family val="2"/>
      </rPr>
      <t>MA</t>
    </r>
    <r>
      <rPr>
        <sz val="11"/>
        <color theme="1"/>
        <rFont val="Helvetica"/>
        <family val="2"/>
      </rPr>
      <t xml:space="preserve">: </t>
    </r>
    <r>
      <rPr>
        <i/>
        <sz val="11"/>
        <color theme="1"/>
        <rFont val="Helvetica"/>
        <family val="2"/>
      </rPr>
      <t>Malta di buona qualità</t>
    </r>
    <r>
      <rPr>
        <sz val="11"/>
        <color theme="1"/>
        <rFont val="Helvetica"/>
        <family val="2"/>
      </rPr>
      <t xml:space="preserve"> / efficace contatto fra elementi / zeppe. Questo requisito, necessario per trasmettere e ripartire le azioni fra le pietre in maniera uniforme e per portare in modo uniforme le forze fino al terreno, si ottiene o per contatto diretto fra elementi squadrati (es. opus quadratum) o tramite la malta (è questa la maggior parte dei casi) o, per muri irregolari con malta degradata, grazie a pietre di dimensione minore inserite nei giunti, le cosiddette “zeppe”. La malta oltre a regolarizzare il contatto tra le pietre, se di buona qualità, assicura una certa resistenza di natura coesiva alla muratura e tale contributo può diventare importante se mancano gli altri parametri della regola dell’arte in grado di garantire la monoliticità del muro.
• </t>
    </r>
    <r>
      <rPr>
        <b/>
        <sz val="11"/>
        <color theme="1"/>
        <rFont val="Helvetica"/>
        <family val="2"/>
      </rPr>
      <t>REEL</t>
    </r>
    <r>
      <rPr>
        <sz val="11"/>
        <color theme="1"/>
        <rFont val="Helvetica"/>
        <family val="2"/>
      </rPr>
      <t xml:space="preserve">: </t>
    </r>
    <r>
      <rPr>
        <i/>
        <sz val="11"/>
        <color theme="1"/>
        <rFont val="Helvetica"/>
        <family val="2"/>
      </rPr>
      <t>Buona qualità degli elementi resistenti</t>
    </r>
    <r>
      <rPr>
        <sz val="11"/>
        <color theme="1"/>
        <rFont val="Helvetica"/>
        <family val="2"/>
      </rPr>
      <t>. Questo requisito tende ad evitare situazioni di intrinseca debolezza degli elementi murari: si pensi ai mattoni di fango che si utilizzano in certe zone del mondo o, per rimanere in Italia, i laterizi non cotti che si ritrovano in molti edifici rurali dell’Emilia Romagna. Situazioni analoghe si possono avere per laterizi forati con percentuale di vuoti elevata o per elementi degradati, ad esempio per umidità o per esposizione alle intemperie.</t>
    </r>
  </si>
  <si>
    <r>
      <rPr>
        <b/>
        <sz val="11"/>
        <color theme="1"/>
        <rFont val="Helvetica"/>
        <family val="2"/>
      </rPr>
      <t>Categorie murature sull'IQM
azioni verticali:</t>
    </r>
    <r>
      <rPr>
        <sz val="11"/>
        <color theme="1"/>
        <rFont val="Helvetica"/>
        <family val="2"/>
      </rPr>
      <t xml:space="preserve">
• una muratura di categoria A difficilmente subisce lesioni e può essere considerata di buona qualità;
• una muratura di categoria B ha bassa probabilità di collassare, ma può lesionarsi; può considerarsi di media qualità;
• una muratura di categoria C ha elevata probabilità di subire lesioni o di andare fuori piano per instabilità, specie se di spessore limitato e se molto caricata, specialmente in corrispondenza di carichi concentrati. Tale categoria di muratura va considerata sempre di scarsa qualità;
</t>
    </r>
    <r>
      <rPr>
        <b/>
        <sz val="11"/>
        <color theme="1"/>
        <rFont val="Helvetica"/>
        <family val="2"/>
      </rPr>
      <t xml:space="preserve">azioni orizzontali fuori piano:
</t>
    </r>
    <r>
      <rPr>
        <sz val="11"/>
        <color theme="1"/>
        <rFont val="Helvetica"/>
        <family val="2"/>
      </rPr>
      <t xml:space="preserve">• una muratura di categoria A è in grado di mantenere un comportamento monolitico. Essa ha una probabilità bassa di lesionarsi o di collassare per azioni fuori piano, se le pareti sono ben collegate fra loro e ai solai. Le verifiche per meccanismi di collasso possono essere svolte ipotizzando un comportamento monolitico delle pareti.
• una muratura di categoria B non è in grado di mantenere un comportamento monolitico, ma comunque non si disgrega se sottoposta ad azioni orizzontali fuori piano. Per tale categoria di murature è probabile avere lesioni o spanciamenti in caso di sisma, ma è difficile che esse collassino se sono ben collegate agli orizzontamenti ed ai muri di spina. Le verifiche per meccanismi di ribaltamento possono essere svolte, in favore di sicurezza, ipotizzando che la muratura sia formata da due paramenti distinti e non efficacemente connessi.
• una muratura di categoria C tende a disgregarsi in caso di azioni cicliche ripetute (sisma); per essa è molto probabile il collasso, anche in presenza di efficaci collegamenti. Tali murature sono da ritenersi sempre di scarsa qualità. Le verifiche per meccanismi di ribaltamento sono sostanzialmente non indicative, in quanto non sono rispettate le ipotesi di sufficiente coesione degli elementi murari;
</t>
    </r>
    <r>
      <rPr>
        <b/>
        <sz val="11"/>
        <color theme="1"/>
        <rFont val="Helvetica"/>
        <family val="2"/>
      </rPr>
      <t>azioni orizzontali nel piano:</t>
    </r>
    <r>
      <rPr>
        <sz val="11"/>
        <color theme="1"/>
        <rFont val="Helvetica"/>
        <family val="2"/>
      </rPr>
      <t xml:space="preserve">
• una muratura di categoria A ha basse probabilità di lesionarsi; essa può definirsi come una muratura di buona qualità;
• una muratura di categoria B, in caso di sisma, ha buone probabilità di lesionarsi, specialmente se le pareti sono sottili o se sono poche rispetto all’area coperta dall’edificio; tuttavia tali lesioni saranno di scarsa entità; tale categoria definisce le murature di media qualità;
• una muratura di categoria C ha molte probabilità di lesionarsi nel piano delle pareti e le lesioni che subirà saranno ampie; pertanto nella categoria C rientrano le murature di scarsa qualità.</t>
    </r>
  </si>
  <si>
    <t>Istruzioni compilazione caratteristiche geometriche</t>
  </si>
  <si>
    <r>
      <rPr>
        <b/>
        <sz val="12"/>
        <color theme="1"/>
        <rFont val="Helvetica"/>
        <family val="2"/>
      </rPr>
      <t>VANI PRINCIPALI</t>
    </r>
    <r>
      <rPr>
        <sz val="12"/>
        <color theme="1"/>
        <rFont val="Helvetica"/>
        <family val="2"/>
      </rPr>
      <t>: “…vano utile quello che ha destinazione principale camera, stanza, salotti, galleria, e simili, nell'uso ordinario della unità immobiliare.” (art. 45)
“La cucina è considerata vano utile, qualunque ne sia la superficie, purché' sia fornita degli impianti relativa alla sua speciale destinazione nel modo ordinario per la categoria e classe cui appartiene l’unità immobiliare.” (art. 46)</t>
    </r>
  </si>
  <si>
    <r>
      <rPr>
        <b/>
        <sz val="12"/>
        <color theme="1"/>
        <rFont val="Helvetica"/>
        <family val="2"/>
      </rPr>
      <t>VANI ACCESSORI DIRETTI</t>
    </r>
    <r>
      <rPr>
        <sz val="12"/>
        <color theme="1"/>
        <rFont val="Helvetica"/>
        <family val="2"/>
      </rPr>
      <t>: vani accessori strettamente necessari ai vani principali: latrine, bagni, dispense, ripostiglio, veranda, ingresso, corridoio.
“Si considerano vani accessori quelli necessari al servizio o al dispegno dei vani principali latrine, bagni, dispense, ripostiglio, veranda, ingresso, corridoio e simili” (art. 46)</t>
    </r>
  </si>
  <si>
    <r>
      <rPr>
        <b/>
        <sz val="12"/>
        <color theme="1"/>
        <rFont val="Helvetica"/>
        <family val="2"/>
      </rPr>
      <t>VANI ACCESSORI INDIRETTI COMUNICANTI O NON COMUNICANTI</t>
    </r>
    <r>
      <rPr>
        <sz val="12"/>
        <color theme="1"/>
        <rFont val="Helvetica"/>
        <family val="2"/>
      </rPr>
      <t>: vani accessori che integrano i vani principali: soffitte, cantine.
“Si considerano vani accessori quelli necessari al servizio o al dispegno dei vani principali […] che pur non restando strettamente necessari alla utilizzazione dei vani principali ne integrano la funzione (soffitte, cantine, […] e simili).” (art. 46)</t>
    </r>
  </si>
  <si>
    <r>
      <rPr>
        <b/>
        <sz val="12"/>
        <color theme="1"/>
        <rFont val="Helvetica"/>
        <family val="2"/>
      </rPr>
      <t>DIPENDENZE COMUNICANTI O NON COMUNICANTI</t>
    </r>
    <r>
      <rPr>
        <sz val="12"/>
        <color theme="1"/>
        <rFont val="Helvetica"/>
        <family val="2"/>
      </rPr>
      <t>: balconi, terrazze, logge, terrazzi coperti, portici, tettoie e simili, ad uso esclusivo dell’unità abitativa.</t>
    </r>
  </si>
  <si>
    <r>
      <rPr>
        <b/>
        <sz val="12"/>
        <color theme="1"/>
        <rFont val="Helvetica"/>
        <family val="2"/>
      </rPr>
      <t>AREE ESTERNE</t>
    </r>
    <r>
      <rPr>
        <sz val="12"/>
        <color theme="1"/>
        <rFont val="Helvetica"/>
        <family val="2"/>
      </rPr>
      <t>: corti, giardini o comunque assimilabili, ad uso esclusivo dell’unità abitativa.</t>
    </r>
  </si>
  <si>
    <r>
      <rPr>
        <b/>
        <sz val="12"/>
        <color theme="1"/>
        <rFont val="Helvetica"/>
        <family val="2"/>
      </rPr>
      <t>SU - SUPERFICIE UTILE</t>
    </r>
    <r>
      <rPr>
        <sz val="12"/>
        <color theme="1"/>
        <rFont val="Helvetica"/>
        <family val="2"/>
      </rPr>
      <t>: Superficie di pavimento degli spazi di un edificio misurata al netto della superficie accessoria e di murature, pilastri, tramezzi, sguinci e vani di porte e finestre. Ai fini dell’agibilità, i locali computati come superficie utile devono comunque presentare i requisiti igienico sanitari, richiesti dalla normativa vigente a seconda dell’uso cui sono destinati.
La superficie utile di una unità edilizia è data dalla somma delle superfici utili delle singole unità immobiliari che la compongono.
Si computano nella superficie utile:
• le cantine poste ai piani superiori al primo piano fuori terra, che hanno altezza utile uguale o superiore a m 2,70 (per altezze inferiori vedi definizione n. 19);
• i sottotetti con accesso diretto da una unità immobiliare, che rispettano i requisiti di abitabilità di cui all’art. 2, comma 1, della LR 11/1998 (in assenza dei requisiti di abitabilità vedi definizione n.19).</t>
    </r>
  </si>
  <si>
    <r>
      <rPr>
        <b/>
        <sz val="12"/>
        <color theme="1"/>
        <rFont val="Helvetica"/>
        <family val="2"/>
      </rPr>
      <t>SA - SUPERFICIE ACCESSORIA</t>
    </r>
    <r>
      <rPr>
        <sz val="12"/>
        <color theme="1"/>
        <rFont val="Helvetica"/>
        <family val="2"/>
      </rPr>
      <t>: Superficie di pavimento degli spazi di un edificio aventi carattere di servizio rispetto alla destinazione d’uso della costruzione medesima, misurata al netto di murature, pilastri, tramezzi, sguinci, vani di porte e finestre.
La superficie accessoria può ricomprendere, per esempio:
• i portici e le gallerie pedonali, se non gravati da servitù di uso pubblico (se gravati da servitù vedi definizione n. 20);
• i ballatoi, le logge, i balconi e le terrazze;
• le tettoie con profondità superiore a m. 1,50; le tettoie con profondità inferiore a m. 1,50 sono escluse dal computo sia della superficie accessoria sia della superficie utile (vedi definizione n. 20);
• le cantine poste al piano interrato, seminterrato o al primo piano fuori terra e i relativi corridoi di servizio;
• le cantine poste ai piani superiori al primo fuori terra con altezza utile inferiore a m. 2,70;
• i sottotetti accessibili e praticabili per la sola porzione con altezza pari o superiore a m. 1,80, ad esclusione dei sottotetti aventi accesso diretto da una unità immobiliare e che presentino i requisiti richiesti per i locali abitabili che costituiscono superficie utile (vedi definizione n. 18);
• i vani scala interni alle unità immobili</t>
    </r>
  </si>
  <si>
    <r>
      <rPr>
        <b/>
        <sz val="12"/>
        <color theme="1"/>
        <rFont val="Helvetica"/>
        <family val="2"/>
      </rPr>
      <t>S - SUPERFICIE NÉ UTILE NÉ ACCESSORIA</t>
    </r>
    <r>
      <rPr>
        <sz val="12"/>
        <color theme="1"/>
        <rFont val="Helvetica"/>
        <family val="2"/>
      </rPr>
      <t xml:space="preserve">
Non costituiscono né superficie utile né accessoria:
• i porticati o gallerie gravati da servitù di uso pubblico;
• gli spazi scoperti a terra (cortili, chiostrine, giardini) sia privati che comuni;
• le parti comuni di collegamento verticale (vani ascensore, scale e relativi pianerottoli) e gli androni condominiali;
• i corselli delle autorimesse costituenti parti comuni, anche se coperti, e relative rampe;
• le pensiline (vedi definizione n.53);
• le tettoie con profondità inferiore a m 1,50;
• i tetti verdi non praticabili (vedi definizione n. 59);
• i lastrici solari, a condizione che siano condominiali e accessibili solo da spazi
comuni (vedi definizione n. 52);
• i pergolati a terra (vedi definizione n.54);
• gli spazi con altezza inferiore a m 1,80;
• volumi o vani tecnici (vedi definizione n. 41)</t>
    </r>
  </si>
  <si>
    <r>
      <rPr>
        <b/>
        <sz val="12"/>
        <color theme="1"/>
        <rFont val="Helvetica"/>
        <family val="2"/>
      </rPr>
      <t>SCa - SUPERFICIE CALPESTABILE</t>
    </r>
    <r>
      <rPr>
        <sz val="12"/>
        <color theme="1"/>
        <rFont val="Helvetica"/>
        <family val="2"/>
      </rPr>
      <t>: Superficie risultante dalla somma delle superfici utili (SU) e delle superfici accessorie (SA) di pavimento.</t>
    </r>
  </si>
  <si>
    <r>
      <rPr>
        <b/>
        <sz val="12"/>
        <color theme="1"/>
        <rFont val="Helvetica"/>
        <family val="2"/>
      </rPr>
      <t>SL - SUPERFICIE LORDA</t>
    </r>
    <r>
      <rPr>
        <sz val="12"/>
        <color theme="1"/>
        <rFont val="Helvetica"/>
        <family val="2"/>
      </rPr>
      <t>: Somma delle superfici di tutti i piani comprese nel profilo perimetrale esterno dell’edificio escluse le superfici accessorie.</t>
    </r>
  </si>
  <si>
    <r>
      <rPr>
        <b/>
        <sz val="12"/>
        <color theme="1"/>
        <rFont val="Helvetica"/>
        <family val="2"/>
      </rPr>
      <t>ST - SUPERFICIE TOTALE</t>
    </r>
    <r>
      <rPr>
        <sz val="12"/>
        <color theme="1"/>
        <rFont val="Helvetica"/>
        <family val="2"/>
      </rPr>
      <t>: Somma delle superfici di tutti i piani fuori terra, seminterrati ed interrati comprese nel profilo perimetrale esterno dell'edificio</t>
    </r>
  </si>
  <si>
    <t>Definizioni da ALLEGATO II DEFINIZIONI TECNICHE UNIFORMI (DTU) – DGR N. 922 del 28/06/2017 e da DPR 1° dicembre 1949, n. 1142 Approvazione del Regolamento per la formazione del nuovo catasto edilizio urbano</t>
  </si>
  <si>
    <t>Istruzioni compilazione vulnerabilità</t>
  </si>
  <si>
    <t>EDIFICI IN MURATURA</t>
  </si>
  <si>
    <t>EDIFICI IN CEMENTO ARMATO</t>
  </si>
  <si>
    <r>
      <rPr>
        <b/>
        <sz val="12"/>
        <color theme="1"/>
        <rFont val="Helvetica"/>
        <family val="2"/>
      </rPr>
      <t xml:space="preserve">danno lieve </t>
    </r>
    <r>
      <rPr>
        <sz val="12"/>
        <color theme="1"/>
        <rFont val="Helvetica"/>
        <family val="2"/>
      </rPr>
      <t>che non supera nessuna delle condizioni di seguito definite:
- lesioni passanti, concentrate o diffuse, di ampiezza fino a millimetri 5, che, in corrispondenza di almeno un piano, interessino fino al 30% della superficie totale prospettica delle strutture portanti verticali del piano medesimo;
- evidenza di schiacciamenti che interessino fino al 5% delle murature portanti conteggiate come numero di elementi interessati dallo schiacciamento rispetto al numero di elementi resistenti al singolo piano;
- presenza di crolli significativi nelle strutture portanti, nei solai o nelle scale, anche parziali;
- distacchi ben definiti fra strutture verticali ed orizzontamenti e all'intersezione dei maschi murari;
- pareti fuori piombo correlate ai danni subiti, la cui entità dello spostamento residuo, valutata come deformazione del singolo piano (drift), fino a 0,005 h (dove h è l’altezza del piano interessato dal fuori piombo);
- crollo di elementi di chiusura (tamponamenti), interposti fra colonne in muratura portanti, per un’estensione in superficie prospettica non inferiore al 20% rispetto al livello interessato;
- perdita totale di efficacia, per danneggiamento o per crollo, di almeno il 50% delle tramezzature interne, ad uno stesso livello, purché connessa con una delle condizioni di cui sopra.</t>
    </r>
  </si>
  <si>
    <r>
      <rPr>
        <b/>
        <sz val="12"/>
        <color theme="1"/>
        <rFont val="Helvetica"/>
        <family val="2"/>
      </rPr>
      <t xml:space="preserve">danno lieve </t>
    </r>
    <r>
      <rPr>
        <sz val="12"/>
        <color theme="1"/>
        <rFont val="Helvetica"/>
        <family val="2"/>
      </rPr>
      <t>che non supera le condizioni di seguito definite:
- lesioni passanti nelle tamponature o nei tramezzi principali (di spessore maggiore o uguale a 10 cm) di ampiezza superiore a mm. 0,5 e fino a 2mm., che interessano, ad un solo piano, un numero di elementi (tamponature e tramezzature principali) presenti al medesimo piano fino al 25%;
- presenza di schiacciamento nelle zone d'angolo dei pannelli di tamponatura, per un’estensione ≥ 20% ad un qualsiasi livello;
- perdita totale di efficacia, per danneggiamento o per crollo, di almeno il 50% delle tramezzature interne, ad uno stesso livello, purché connessa con una delle condizioni di cui sopra, prescindendo dalla entità fisica del danno;
- lesioni per flessione, nelle travi, superiori a 0,5 mm e fino a1 mm, per non più di due travi interessate;
- lesioni per flessione, nei pilastri, superiori a 0.5 mm e fino ad 1 mm., per non più di due pilastri interessati;
- evidenti lesioni per schiacciamento del non più del 5% dei pilastri;
- lesioni strutturalmente rilevanti (ai fini della resistenza ai carichi gravitazionali o della ripartizione delle azioni orizzontali) negli orizzontamenti e nelle coperture.</t>
    </r>
  </si>
  <si>
    <r>
      <rPr>
        <b/>
        <sz val="12"/>
        <color theme="1"/>
        <rFont val="Helvetica"/>
        <family val="2"/>
      </rPr>
      <t xml:space="preserve">danno grave </t>
    </r>
    <r>
      <rPr>
        <sz val="12"/>
        <color theme="1"/>
        <rFont val="Helvetica"/>
        <family val="2"/>
      </rPr>
      <t>che supera almeno una delle condizioni indicate come soglia di Danno lieve e che è presente sull’edificio anche per una sola delle seguenti condizioni:
- lesioni passanti che, in corrispondenza di almeno un piano, ricadano in almeno una delle due seguenti condizioni:
a. siano di ampiezza minore di 5 millimetri ed interessino più del 30% della superficie totale prospettica delle strutture portanti del piano medesimo;
b. siano di ampiezza pari o superiore a 5 millimetri ed interessino fino al 30% della superficie totale prospettica delle strutture portanti del piano medesimo.
- evidenze di schiacciamento che interessino più del 5% e fino al 10% delle murature portanti, conteggiate come numero di elementi interessati dallo schiacciamento medesimo rispetto al numero di elementi resistenti al singolo piano:
- crolli rilevanti delle strutture verticali portanti, anche parziali, che interessino una superficie fino al 5% della superficie totale in pianta delle murature portanti al singolo piano;
- crolli rilevanti delle strutture orizzontali portanti, volte o solai, anche parziali, che interessino una superficie fino al 10% della superficie totale degli orizzontamenti al singolo piano;
- pareti fuori piombo correlate ai danni subiti, la cui entità dello spostamento residuo, valutata come deformazione del singolo piano (drift), è maggiore o uguale a 0,005 h e minore di 0,01 h (dove h è l’altezza del piano interessato dal fuoripiombo);
- cedimenti in fondazione, che ricadano in almeno una delle due seguenti condizioni alternative:
a. differenziali, di ampiezza fino a 0,002 L (dove L è la distanza tra due pilastri o setti murari)
b. uniformi, che riguardano l’area di sedime rispetto all’area immediatamente adiacente, fino a 10 centimetri;
- distacchi localizzati fra pareti portanti ortogonali di ampiezza fino a 10 millimetri che, in corrispondenza di almeno un piano, interessino, in pianta, una percentuale fino al 15% degli “incroci” tra murature portanti ortogonali presenti al medesimo piano.</t>
    </r>
  </si>
  <si>
    <r>
      <rPr>
        <b/>
        <sz val="12"/>
        <color theme="1"/>
        <rFont val="Helvetica"/>
        <family val="2"/>
      </rPr>
      <t xml:space="preserve">danno grave </t>
    </r>
    <r>
      <rPr>
        <sz val="12"/>
        <color theme="1"/>
        <rFont val="Helvetica"/>
        <family val="2"/>
      </rPr>
      <t>che supera almeno una delle condizioni indicate nell’Allegato 1 dell’Ordinanza n. 4/2016 come Soglia di Danno lieve e che è presente sull’edificio anche per una sola delle seguenti condizioni:
- lesioni per flessione, nelle travi, di ampiezza superiore a 1 mm, per una percentuale di travi interessate fino al 10%;
- lesioni per flessione nei pilastri, di ampiezza superiore a 0,5 mm, per una percentuale di pilastri interessati fino al 10%;
- schiacciamento che interessa una quantità superiore al 5% e fino al 10% dei pilastri conteggiati come numero di elementi interessati dallo schiacciamento rispetto al numero di pilastri resistenti al singolo piano;
- danno strutturale che interessa meno del 2% delle parti interne dei pannelli nodali trave-pilastro, valutato al singolo piano come percentuale del numero totale di nodi danneggiati nel medesimo piano;
- deformazione residua, correlata ai danni subiti, considerata come spostamento residuo tra la base e la sommità del piastro (drift), di entità fino a 0,005 h (dove h è l’altezza interpiano);
- cedimenti in fondazione, che ricadano in almeno una delle due seguenti condizioni alternative:
a. differenziali, di ampiezza finoa 0,003 L (dove L è la distanza tra due pilastri)
b. uniformi, che riguardano l’area di sedime rispetto all’area immediatamente adiacente, fino a 10 centimetri;
- lesioni strutturali che interessano fino al 15% della superficie totale degli orizzontamenti del singolo piano, compromettendo la capacità resistente ai carichi gravitazionali o, comunque, l’efficacia sulla trasmissione e ripartizione delle azioni orizzontali agli altri elementi strutturali;
- lesioni passanti nelle tamponature, o nei tramezzi principali (tramezzi aventi spessore ≥ 10 cm), che interessano, ad un solo piano, una percentuale del numero totale di elementi (tra tamponature e tramezzi principali) presenti al medesimo piano di ampiezza maggiore di 2 millimetri e fino a 5 millimetri per un numero di elementi (tamponature e tramezzature principali) minore o uguale al 50%;
- schiacciamento nelle zone d’angolo delle tamponature o dei tramezzi principali per un numero di elementi maggiore del 20% e fino al 50% ad uno stesso livello.</t>
    </r>
  </si>
  <si>
    <r>
      <rPr>
        <b/>
        <sz val="12"/>
        <color theme="1"/>
        <rFont val="Helvetica"/>
        <family val="2"/>
      </rPr>
      <t xml:space="preserve">danno gravissimo </t>
    </r>
    <r>
      <rPr>
        <sz val="12"/>
        <color theme="1"/>
        <rFont val="Helvetica"/>
        <family val="2"/>
      </rPr>
      <t>che supera almeno una delle condizioni indicate come Soglia di Danno grave e che è presente sull’edificio anche per una sola delle seguenti condizioni:
- lesioni passanti che, in corrispondenza di almeno un piano, ricadano in almeno una delle due seguenti condizioni:
a. siano di ampiezza maggiore o uguale a 5 millimetri e fino a 20 millimetri ed interessino più del 30% della superficie totale prospettica delle strutture portanti del piano medesimo;
b. siano di ampiezza superiore a 20 millimetri ed interessino fino al 30% della superficie totale prospettica delle strutture portanti del piano medesimo.
- evidenze di schiacciamento che interessino più del 10% e fino al 15% delle murature portanti, conteggiate come numero di elementi interessati dallo schiacciamento medesimo rispetto al numero di elementi resistenti al singolo piano;
- crolli rilevanti delle strutture verticali portanti, anche parziali, che interessino una superficie superiore al 5% e fino al 10% della superficie totale in pianta delle murature portanti al singolo piano;
- crolli rilevanti delle strutture orizzontali portanti, volte o solai, anche parziali, che interessino una superficie superiore al 10% e fino al 25% della superficie totale degli orizzontamenti al singolo piano;
- pareti fuori piombo correlate ai danni subiti, la cui entità dello spostamento residuo, valutata come deformazione del singolo piano (drift), è maggiore a 0,01 h e fino a 0,02 h (dove h è l’altezza del piano interessato dal fuoripiombo);
- cedimenti in fondazione, che ricadano in almeno una delle due seguenti condizioni alternative:
a. differenziali, di ampiezza superiore a 0,002 L e fino a 0,004 L (dove L è la distanza tra due pilastri o setti murari)
b. uniformi, che riguardano l’area di sedime rispetto all’area immediatamente adiacente, superiori a 10 centimetri e fino a 20 centimetri;
- distacchi localizzati fra pareti portanti ortogonali, che ricadano in almeno una delle due seguenti condizioni:
a. di ampiezza fino a 10 millimetri che, in corrispondenza di almeno un piano, interessino, in pianta, una percentuale superiore al 15% e fino al 25% degli “incroci” tra murature portanti ortogonali del medesimo piano.
b. di ampiezza superiore a 10 millimetri che, in corrispondenza di almeno un piano, interessino, in pianta, una percentuale fino al 15% degli “incroci” tra murature portanti ortogonali del medesimo piano.</t>
    </r>
  </si>
  <si>
    <r>
      <rPr>
        <b/>
        <sz val="12"/>
        <color theme="1"/>
        <rFont val="Helvetica"/>
        <family val="2"/>
      </rPr>
      <t xml:space="preserve">danno gravissimo </t>
    </r>
    <r>
      <rPr>
        <sz val="12"/>
        <color theme="1"/>
        <rFont val="Helvetica"/>
        <family val="2"/>
      </rPr>
      <t>che supera almeno una delle condizioni indicate come Soglia di Danno grave e che è presente sull’edificio anche per una sola delle seguenti condizioni:
- lesioni  per  flessione,  nelle  travi,  di  ampiezza  superiore  a  1  mm,  per  una  percentuale  di  travi interessate superiore al 10% e fino al 20%;
- lesioni per flessione, nei pilastri, di ampiezza superiore a 0,5 mm, per una percentuale di pilastri interessati superiore al 10% e fino al 20%;
- schiacciamento che interessa una quantità superiore al 10% e fino al 20% dei pilastri conteggiati come numero di elementi interessati dallo schiacciamento rispetto al numero di pilastri resistenti al singolo piano;
- danno strutturale che interessa almeno il 2% e fino al 10% delle parti interne dei pannelli nodali trave-pilastro, valutato al singolo piano come percentuale del numero totale di nodi danneggiati nel medesimo piano;
- deformazione residua, correlata ai danni subiti, considerata come spostamento residuo tra la base e la sommità del piastro (drift), superiore a 0,005 h e fino all’ 1% h (dove h è l’altezza interpiano);
- cedimenti in fondazione, che ricadano in almeno una delle due seguenti condizioni alternative:
a. differenziali, di ampiezza superiore a 0,003 L e fino a 0,005 L (dove L è la distanza tra due pilastri)
b. uniformi, che riguardano l’area di sedime rispetto all’area immediatamente adiacente, superiore a 10 centimetri e fino a 20 centimetri;
- lesioni strutturali che interessino una superficie superiore al 15% e fino al 30%della superficie totale degli orizzontamenti del singolo piano, compromettendo la capacità resistente ai carichi gravitazionali o, comunque, l’efficacia sulla trasmissione e ripartizione delle azioni orizzontali agli altri elementi strutturali;
- lesioni passanti nelle tamponature, o nei tramezzi principali (tramezzi aventi spessore ≥ 10 cm), che interessano, ad un solo piano, una percentuale del numero totale di elementi (tra tamponature e tramezzi principali) presenti al medesimo piano e che ricadano in almeno una delle due seguenti condizioni:
a. di  ampiezza  maggiore  di  2  millimetri  e  fino  a  5  millimetri  per  un  numero  di  elementi (tamponature e tramezzature principali) superiore al 50%;
b. di ampiezza maggiore di 5 millimetri per un numero di elementi (tamponature e tramezzature principali) minore del 50%.
- schiacciamento nelle zone d’angolo delle tamponature o dei tramezzi principali per un numero di elementi maggiore del 50%ad uno stesso livello.</t>
    </r>
  </si>
  <si>
    <r>
      <rPr>
        <b/>
        <sz val="12"/>
        <color theme="1"/>
        <rFont val="Helvetica"/>
        <family val="2"/>
      </rPr>
      <t>danno superiore al gravissimo</t>
    </r>
    <r>
      <rPr>
        <sz val="12"/>
        <color theme="1"/>
        <rFont val="Helvetica"/>
        <family val="2"/>
      </rPr>
      <t xml:space="preserve"> che supera almeno una delle condizioni indicate come Soglia di Danno gravissimo e che è presente sull’edificio anche per una sola delle seguenti condizioni:
- lesioni passantiche, in corrispondenza di almeno un piano, siano di ampiezza maggiore o uguale a 20 millimetri ed interessino più del 30% della superficie totale prospettica delle strutture portanti del piano medesimo;
- evidenze di schiacciamento che interessino più del 15% delle murature portanti, conteggiate come numero di elementi interessati dallo schiacciamento medesimo rispetto al numero di elementi resistenti al singolo piano;
- crolli rilevanti delle strutture verticali portanti, anche parziali, che interessino una superficie superiore al 10% della superficie totale in pianta delle murature portanti al singolo piano;
- crolli rilevanti delle strutture orizzontali portanti, volte o solai, anche parziali, che interessino una superficie superiore al 25% della superficie totale degli orizzontamenti al singolo piano;
- pareti fuori piombo correlate ai danni subiti, la cui entità dello spostamento residuo, valutata come deformazione del singolo piano (drift), è maggiore a 0,02 h (dove h è l’altezza del piano interessato dal fuoripiombo);
- cedimenti in fondazione, che ricadano in almeno una delle due seguenti condizioni alternative:
a. differenziali, di ampiezza superiore a 0,004 L (dove L è la distanza tra due pilastri o setti murari)
b. uniformi, che riguardano l’area di sedime rispetto all’area immediatamente adiacente, superiori a 20 centimetri;
- distacchi localizzati fra pareti portanti ortogonali, che ricadano in almeno una delle due seguenti condizioni:
a. di ampiezza fino a 10 millimetri che, in corrispondenza di almeno un piano, interessino, in pianta, una percentuale superiore al 25% degli “incroci” tra murature portanti ortogonali del medesimo piano.
b. di ampiezza superiore a 10 millimetri che, in corrispondenza di almeno un piano, interessino, in pianta, una percentuale superiore al 15% degli “incroci” tra murature portanti ortogonali del medesimo piano.</t>
    </r>
  </si>
  <si>
    <r>
      <t>danno superiore al gravissimo</t>
    </r>
    <r>
      <rPr>
        <sz val="12"/>
        <color theme="1"/>
        <rFont val="Helvetica"/>
        <family val="2"/>
      </rPr>
      <t xml:space="preserve"> che supera almeno una delle condizioni indicate come Soglia di Danno gravissimo e che è presente sull’edificio anche per una sola delle seguenti condizioni:
- lesioni per flessione, nelle travi, di ampiezza superiore a 1 mm, per una percentuale di travi interessate superiore al 20%;
- lesioni per flessione, nei pilastri, di ampiezza superiore a 0,5 mm, per una percentuale di pilastri interessati superiore al 20%;
- schiacciamento che interessa una quantità superiore al 20% dei pilastri conteggiati come numero di elementi interessati dallo schiacciamento rispetto al numero di pilastri resistenti al singolo piano;
- danno strutturale che interessa più del 10% delle parti interne dei pannelli nodali trave-pilastro, valutato al singolo piano come percentuale del numero totale di nodi danneggiati nel medesimo piano;
- deformazione residua, correlata ai danni subiti, considerata come spostamento residuo tra la base e la sommità del piastro (drift), superiore all’ 1% h (dove h è l’altezza interpiano);
- cedimenti in fondazione, che ricadano in almeno una delle due seguenti condizioni alternative:
a. differenziali, di ampiezza superiore a 0,005 L (dove L è la distanza tra due pilastri)
b. uniformi, che riguardano l’area di sedime rispetto all’area immediatamente adiacente, superiore a 20 centimetri;
- lesioni strutturali che interessano quantità superiori al 30%della superficie totale degli orizzontamenti del singolo piano, compromettendo la capacità resistente ai carichi gravitazionali o, comunque, l’efficacia sulla trasmissione e ripartizione delle azioni orizzontali agli altri elementi strutturali;
- lesioni passanti nelle tamponature, o nei tramezzi principali (tramezzi aventi spessore ≥ 10 cm), che interessano, ad un solo piano, una percentuale del numero totale di elementi (tra tamponature e tramezzi principali) presenti al medesimo piano che abbiano ampiezza maggiore di 5 millimetri e interessino per un numero di elementi (tamponature e tramezzature principali) superiore al 50%.</t>
    </r>
  </si>
  <si>
    <t>EDIFICI CON STRUTTURA MISTA</t>
  </si>
  <si>
    <t>Per strutture miste, le soglie di danno sono definite con riferimento alla tipologia costruttiva prevalente.
Nel caso di mancanza di una tipologia prevalente o per tipologie costruttive diverse dalla muratura, dal cemento armato in opera o da prefabbricato, il professionista incaricato dimostra la soglia di danno adottando criteri simili a quelli adottati per le tipologie trattate nelle Tabelle precedenti.</t>
  </si>
  <si>
    <t>0.1</t>
  </si>
  <si>
    <t>0.2</t>
  </si>
  <si>
    <t>Nr. piani</t>
  </si>
  <si>
    <t>in fase di costruzione / non completato</t>
  </si>
  <si>
    <t>%</t>
  </si>
  <si>
    <t>edificio</t>
  </si>
  <si>
    <t>sup. illuminante/areante</t>
  </si>
  <si>
    <t>VALORI DI SINTESI ABITAZIONE</t>
  </si>
  <si>
    <t>-</t>
  </si>
  <si>
    <t>I</t>
  </si>
  <si>
    <t>NA</t>
  </si>
  <si>
    <t>CHECK</t>
  </si>
  <si>
    <t>H</t>
  </si>
  <si>
    <t>S.ill.ar</t>
  </si>
  <si>
    <t>IQMv</t>
  </si>
  <si>
    <t>IQMo,fp</t>
  </si>
  <si>
    <t>IQMo,np</t>
  </si>
  <si>
    <t>superficie parete in prospetto al lordo delle aperture se inferiori a 4mq, al livello i-esimo</t>
  </si>
  <si>
    <t>liv.</t>
  </si>
  <si>
    <t>spessori stimati</t>
  </si>
  <si>
    <t>A1</t>
  </si>
  <si>
    <t>codice id. elementi costruttivi strutturali</t>
  </si>
  <si>
    <t>codice id. elementi costruttivi finiture - INTERNO</t>
  </si>
  <si>
    <t>codice id. elementi costruttivi finiture - ESTERNO</t>
  </si>
  <si>
    <t>L3</t>
  </si>
  <si>
    <t>L1</t>
  </si>
  <si>
    <t xml:space="preserve">- </t>
  </si>
  <si>
    <t>Ipotesi da spessore murario rilevato</t>
  </si>
  <si>
    <t>pareti esterne</t>
  </si>
  <si>
    <t>pareti interne</t>
  </si>
  <si>
    <t>4.1.5</t>
  </si>
  <si>
    <t>4.3</t>
  </si>
  <si>
    <t>ipotizzato</t>
  </si>
  <si>
    <t>4.3.1</t>
  </si>
  <si>
    <t>4.3.2</t>
  </si>
  <si>
    <t>pianelle</t>
  </si>
  <si>
    <t>4.3.3</t>
  </si>
  <si>
    <t>4.3.4</t>
  </si>
  <si>
    <t>P1, mensole in ghisa</t>
  </si>
  <si>
    <t>4.3.5</t>
  </si>
  <si>
    <t>travetti</t>
  </si>
  <si>
    <t>travi sez tondeggiante</t>
  </si>
  <si>
    <t>coppi</t>
  </si>
  <si>
    <t>4.4</t>
  </si>
  <si>
    <t>4.4.1</t>
  </si>
  <si>
    <t>4.4.2</t>
  </si>
  <si>
    <r>
      <t>travi in spessore: b ≥ 20cm; b ≤ (b</t>
    </r>
    <r>
      <rPr>
        <sz val="8"/>
        <color theme="1" tint="0.499984740745262"/>
        <rFont val="Arial"/>
        <family val="2"/>
      </rPr>
      <t>PIL</t>
    </r>
    <r>
      <rPr>
        <sz val="11"/>
        <color theme="1" tint="0.499984740745262"/>
        <rFont val="Arial"/>
        <family val="2"/>
      </rPr>
      <t>+H</t>
    </r>
    <r>
      <rPr>
        <sz val="8"/>
        <color theme="1" tint="0.499984740745262"/>
        <rFont val="Arial"/>
        <family val="2"/>
      </rPr>
      <t>TR</t>
    </r>
    <r>
      <rPr>
        <sz val="11"/>
        <color theme="1" tint="0.499984740745262"/>
        <rFont val="Arial"/>
        <family val="2"/>
      </rPr>
      <t>); b ≤ 2 . b</t>
    </r>
    <r>
      <rPr>
        <sz val="8"/>
        <color theme="1" tint="0.499984740745262"/>
        <rFont val="Arial"/>
        <family val="2"/>
      </rPr>
      <t>PIL</t>
    </r>
  </si>
  <si>
    <t>laterocementizio</t>
  </si>
  <si>
    <t>4.4.5</t>
  </si>
  <si>
    <t>4.2.5</t>
  </si>
  <si>
    <t>B4</t>
  </si>
  <si>
    <t>solaio privo di impalcato strutturale, presenza di massetto cementizio contro terra</t>
  </si>
  <si>
    <t>non si evidenziano segni di degrado</t>
  </si>
  <si>
    <t>non rilevante</t>
  </si>
  <si>
    <t>CODICE NON ASSEGNATO</t>
  </si>
  <si>
    <t>volta a crociera</t>
  </si>
  <si>
    <t>CARENZE COSTRUTTIVE ORIZZONTAMENTI</t>
  </si>
  <si>
    <r>
      <t xml:space="preserve">grado di vulnerabilità </t>
    </r>
    <r>
      <rPr>
        <b/>
        <sz val="11"/>
        <color theme="1"/>
        <rFont val="Helvetica"/>
        <family val="2"/>
      </rPr>
      <t>SIGNIFICATIVO</t>
    </r>
    <r>
      <rPr>
        <sz val="11"/>
        <color theme="1"/>
        <rFont val="Helvetica"/>
        <family val="2"/>
      </rPr>
      <t xml:space="preserve">
se </t>
    </r>
    <r>
      <rPr>
        <b/>
        <sz val="11"/>
        <color theme="1"/>
        <rFont val="GreekC"/>
      </rPr>
      <t>a</t>
    </r>
    <r>
      <rPr>
        <i/>
        <sz val="11"/>
        <color theme="1"/>
        <rFont val="Helvetica"/>
        <family val="2"/>
      </rPr>
      <t>≥</t>
    </r>
    <r>
      <rPr>
        <sz val="11"/>
        <color theme="1"/>
        <rFont val="Helvetica"/>
        <family val="2"/>
      </rPr>
      <t xml:space="preserve"> 1 </t>
    </r>
    <r>
      <rPr>
        <b/>
        <sz val="11"/>
        <color theme="1"/>
        <rFont val="Helvetica"/>
        <family val="2"/>
      </rPr>
      <t>o</t>
    </r>
    <r>
      <rPr>
        <sz val="11"/>
        <color theme="1"/>
        <rFont val="Helvetica"/>
        <family val="2"/>
      </rPr>
      <t xml:space="preserve">
se </t>
    </r>
    <r>
      <rPr>
        <b/>
        <sz val="11"/>
        <color theme="1"/>
        <rFont val="GreekC"/>
      </rPr>
      <t>b</t>
    </r>
    <r>
      <rPr>
        <sz val="11"/>
        <color theme="1"/>
        <rFont val="Helvetica"/>
        <family val="2"/>
      </rPr>
      <t xml:space="preserve"> </t>
    </r>
    <r>
      <rPr>
        <i/>
        <sz val="11"/>
        <color theme="1"/>
        <rFont val="Helvetica"/>
        <family val="2"/>
      </rPr>
      <t xml:space="preserve">≥ </t>
    </r>
    <r>
      <rPr>
        <sz val="11"/>
        <color theme="1"/>
        <rFont val="Helvetica"/>
        <family val="2"/>
      </rPr>
      <t>5</t>
    </r>
  </si>
  <si>
    <r>
      <t xml:space="preserve">grado di vulnerabilità </t>
    </r>
    <r>
      <rPr>
        <b/>
        <sz val="11"/>
        <color theme="1"/>
        <rFont val="Helvetica"/>
        <family val="2"/>
      </rPr>
      <t>ALTO</t>
    </r>
    <r>
      <rPr>
        <sz val="11"/>
        <color theme="1"/>
        <rFont val="Helvetica"/>
        <family val="2"/>
      </rPr>
      <t xml:space="preserve">
se </t>
    </r>
    <r>
      <rPr>
        <b/>
        <sz val="11"/>
        <color theme="1"/>
        <rFont val="GreekC"/>
      </rPr>
      <t>a</t>
    </r>
    <r>
      <rPr>
        <i/>
        <sz val="11"/>
        <color theme="1"/>
        <rFont val="Helvetica"/>
        <family val="2"/>
      </rPr>
      <t>≥</t>
    </r>
    <r>
      <rPr>
        <sz val="11"/>
        <color theme="1"/>
        <rFont val="Helvetica"/>
        <family val="2"/>
      </rPr>
      <t xml:space="preserve"> 2 </t>
    </r>
    <r>
      <rPr>
        <b/>
        <sz val="11"/>
        <color theme="1"/>
        <rFont val="Helvetica"/>
        <family val="2"/>
      </rPr>
      <t>o</t>
    </r>
    <r>
      <rPr>
        <sz val="11"/>
        <color theme="1"/>
        <rFont val="Helvetica"/>
        <family val="2"/>
      </rPr>
      <t xml:space="preserve">
se (</t>
    </r>
    <r>
      <rPr>
        <b/>
        <sz val="11"/>
        <color theme="1"/>
        <rFont val="GreekC"/>
      </rPr>
      <t>a</t>
    </r>
    <r>
      <rPr>
        <sz val="11"/>
        <color theme="1"/>
        <rFont val="Helvetica"/>
        <family val="2"/>
      </rPr>
      <t>+</t>
    </r>
    <r>
      <rPr>
        <b/>
        <sz val="11"/>
        <color theme="1"/>
        <rFont val="GreekC"/>
      </rPr>
      <t>b</t>
    </r>
    <r>
      <rPr>
        <sz val="11"/>
        <color theme="1"/>
        <rFont val="Helvetica"/>
        <family val="2"/>
      </rPr>
      <t xml:space="preserve">) </t>
    </r>
    <r>
      <rPr>
        <i/>
        <sz val="11"/>
        <color theme="1"/>
        <rFont val="Helvetica"/>
        <family val="2"/>
      </rPr>
      <t>≥</t>
    </r>
    <r>
      <rPr>
        <sz val="11"/>
        <color theme="1"/>
        <rFont val="Helvetica"/>
        <family val="2"/>
      </rPr>
      <t xml:space="preserve"> 6</t>
    </r>
  </si>
  <si>
    <t>estensione del danno</t>
  </si>
  <si>
    <r>
      <t xml:space="preserve">STATO DI DANNO 1
D1 Leggero
danno </t>
    </r>
    <r>
      <rPr>
        <i/>
        <sz val="11"/>
        <color theme="1"/>
        <rFont val="Helvetica"/>
        <family val="2"/>
      </rPr>
      <t>≤</t>
    </r>
    <r>
      <rPr>
        <sz val="11"/>
        <color theme="1"/>
        <rFont val="Helvetica"/>
        <family val="2"/>
      </rPr>
      <t xml:space="preserve"> "danno lieve" (leggero)</t>
    </r>
  </si>
  <si>
    <r>
      <t xml:space="preserve">STATO DI DANNO 2
D2 Medio Grave
  "danno lieve" &lt; danno </t>
    </r>
    <r>
      <rPr>
        <i/>
        <sz val="11"/>
        <color theme="1"/>
        <rFont val="Helvetica"/>
        <family val="2"/>
      </rPr>
      <t>≤</t>
    </r>
    <r>
      <rPr>
        <sz val="11"/>
        <color theme="1"/>
        <rFont val="Helvetica"/>
        <family val="2"/>
      </rPr>
      <t xml:space="preserve"> "danno grave"</t>
    </r>
  </si>
  <si>
    <r>
      <t>STATO DI DANNO 3
D3 Medio Grave
 "danno grave" &lt; danno</t>
    </r>
    <r>
      <rPr>
        <i/>
        <sz val="11"/>
        <color theme="1"/>
        <rFont val="Helvetica"/>
        <family val="2"/>
      </rPr>
      <t xml:space="preserve"> ≤  </t>
    </r>
    <r>
      <rPr>
        <sz val="11"/>
        <color theme="1"/>
        <rFont val="Helvetica"/>
        <family val="2"/>
      </rPr>
      <t>"danno gravissimo"</t>
    </r>
  </si>
  <si>
    <r>
      <t>Presenza di muri portanti a 1 testa (o comunque con spessore</t>
    </r>
    <r>
      <rPr>
        <b/>
        <sz val="11"/>
        <color theme="1"/>
        <rFont val="Helvetica"/>
        <family val="2"/>
      </rPr>
      <t xml:space="preserve"> </t>
    </r>
    <r>
      <rPr>
        <i/>
        <sz val="11"/>
        <color theme="1"/>
        <rFont val="Helvetica"/>
        <family val="2"/>
      </rPr>
      <t>≤</t>
    </r>
    <r>
      <rPr>
        <sz val="11"/>
        <color theme="1"/>
        <rFont val="Helvetica"/>
        <family val="2"/>
      </rPr>
      <t xml:space="preserve"> 15 cm) per più del 40% dello sviluppo di una parete perimetrale</t>
    </r>
  </si>
  <si>
    <r>
      <t xml:space="preserve">Presenza di muri portanti a 1 testa (o comunque con spessore </t>
    </r>
    <r>
      <rPr>
        <i/>
        <sz val="11"/>
        <color theme="1"/>
        <rFont val="Helvetica"/>
        <family val="2"/>
      </rPr>
      <t>≤</t>
    </r>
    <r>
      <rPr>
        <sz val="11"/>
        <color theme="1"/>
        <rFont val="Helvetica"/>
        <family val="2"/>
      </rPr>
      <t xml:space="preserve"> 15 cm) per più del 20% e meno del 40% dello sviluppo di una parete perimetrale</t>
    </r>
  </si>
  <si>
    <r>
      <t xml:space="preserve">Presenza di muri portanti a doppio paramento (senza efficaci collegamenti – diatoni tra i due paramenti), ciascuno a 1 testa (o comunque con spessore </t>
    </r>
    <r>
      <rPr>
        <i/>
        <sz val="11"/>
        <color theme="1"/>
        <rFont val="Helvetica"/>
        <family val="2"/>
      </rPr>
      <t>≤</t>
    </r>
    <r>
      <rPr>
        <sz val="11"/>
        <color theme="1"/>
        <rFont val="Helvetica"/>
        <family val="2"/>
      </rPr>
      <t xml:space="preserve"> 15 cm) per più del 40% dello sviluppo di una parete perimetrale</t>
    </r>
  </si>
  <si>
    <r>
      <t>Cattiva qualità della tessitura muraria (caotica, sbozzata senza ricorsi e orizzontalità, assenza di diatoni, ...), per uno sviluppo</t>
    </r>
    <r>
      <rPr>
        <i/>
        <sz val="11"/>
        <color theme="1"/>
        <rFont val="Helvetica"/>
        <family val="2"/>
      </rPr>
      <t xml:space="preserve"> ≥</t>
    </r>
    <r>
      <rPr>
        <sz val="11"/>
        <color theme="1"/>
        <rFont val="Helvetica"/>
        <family val="2"/>
      </rPr>
      <t xml:space="preserve"> 40 % della superficie totale resistente</t>
    </r>
  </si>
  <si>
    <r>
      <t xml:space="preserve">Presenza di muratura portante in laterizio ad alta percentuale di foratura (&lt; 55% di vuoti) per uno sviluppo </t>
    </r>
    <r>
      <rPr>
        <i/>
        <sz val="11"/>
        <color theme="1"/>
        <rFont val="Helvetica"/>
        <family val="2"/>
      </rPr>
      <t>≥</t>
    </r>
    <r>
      <rPr>
        <sz val="11"/>
        <color theme="1"/>
        <rFont val="Helvetica"/>
        <family val="2"/>
      </rPr>
      <t xml:space="preserve"> 50 % della superficie resistente ad uno stesso livello</t>
    </r>
  </si>
  <si>
    <r>
      <t xml:space="preserve">Rapporto distanza tra pareti portanti successive/spessore muratura </t>
    </r>
    <r>
      <rPr>
        <i/>
        <sz val="11"/>
        <color theme="1"/>
        <rFont val="Helvetica"/>
        <family val="2"/>
      </rPr>
      <t>≥</t>
    </r>
    <r>
      <rPr>
        <sz val="11"/>
        <color theme="1"/>
        <rFont val="Helvetica"/>
        <family val="2"/>
      </rPr>
      <t xml:space="preserve"> 14 (con esclusione del caso di pareti in laterizio semipieno) o distanza tra pareti successive &gt; 7 metri</t>
    </r>
  </si>
  <si>
    <t>D2-D3 DANNO MEDIO - GRAVE: è un danno che potrebbe anche cambiare in modo significativo la resistenza della struttura senza che venga avvicinato palesemente il limite del crollo parziale di elementi strutturali principali.</t>
  </si>
  <si>
    <t>C1</t>
  </si>
  <si>
    <t>solaio strutturale assente</t>
  </si>
  <si>
    <t>p.</t>
  </si>
  <si>
    <t>4.3.6</t>
  </si>
  <si>
    <t>H gronda (m)</t>
  </si>
  <si>
    <r>
      <rPr>
        <i/>
        <sz val="10"/>
        <color theme="1"/>
        <rFont val="Nunito"/>
      </rPr>
      <t>≥</t>
    </r>
    <r>
      <rPr>
        <sz val="10"/>
        <color theme="1"/>
        <rFont val="Nunito"/>
      </rPr>
      <t xml:space="preserve"> 3.50 m</t>
    </r>
  </si>
  <si>
    <r>
      <rPr>
        <i/>
        <sz val="10"/>
        <color theme="1"/>
        <rFont val="Nunito"/>
      </rPr>
      <t>≥</t>
    </r>
    <r>
      <rPr>
        <sz val="10"/>
        <color theme="1"/>
        <rFont val="Nunito"/>
      </rPr>
      <t xml:space="preserve"> 200 mq</t>
    </r>
  </si>
  <si>
    <t>circa 30 mq per piano</t>
  </si>
  <si>
    <t>2.55 m</t>
  </si>
  <si>
    <t>Rifacimento solai e copertura</t>
  </si>
  <si>
    <t>fenomeni di degrado localizzati</t>
  </si>
  <si>
    <r>
      <t xml:space="preserve">Somma delle superfici di tutti i piani comprese nel profilo perimetrale esterno dell’edificio </t>
    </r>
    <r>
      <rPr>
        <b/>
        <sz val="10"/>
        <color theme="1"/>
        <rFont val="Nunito"/>
      </rPr>
      <t>escluse</t>
    </r>
    <r>
      <rPr>
        <sz val="10"/>
        <color theme="1"/>
        <rFont val="Nunito"/>
      </rPr>
      <t xml:space="preserve"> le superfici accessorie</t>
    </r>
  </si>
  <si>
    <t xml:space="preserve">Abitazione su 3 livelli, piano terra con accesso da piazza su prospetto principale, interrato sul retro; piano </t>
  </si>
  <si>
    <t>primo e  secondo con locali ad uso abitativo. Piano di sottotetto non utilizzato.</t>
  </si>
  <si>
    <t>sottotetto con altezza inferiore a 1,80 m</t>
  </si>
  <si>
    <t>Cortile al piano 1</t>
  </si>
  <si>
    <t/>
  </si>
  <si>
    <t>IQMv,o</t>
  </si>
  <si>
    <t>stato di conservazione</t>
  </si>
  <si>
    <t>IQMv, o 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</si>
</sst>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8" x14ac:knownFonts="1">
    <font>
      <sz val="11"/>
      <color theme="1"/>
      <name val="Calibri"/>
      <family val="2"/>
      <scheme val="minor"/>
    </font>
    <font>
      <sz val="11"/>
      <color theme="1"/>
      <name val="Helvetica"/>
      <family val="2"/>
    </font>
    <font>
      <i/>
      <sz val="10"/>
      <color theme="1" tint="0.34998626667073579"/>
      <name val="Helvetica"/>
      <family val="2"/>
    </font>
    <font>
      <i/>
      <sz val="9"/>
      <color theme="1" tint="0.34998626667073579"/>
      <name val="Helvetica"/>
      <family val="2"/>
    </font>
    <font>
      <sz val="10"/>
      <color theme="1"/>
      <name val="Helvetica"/>
      <family val="2"/>
    </font>
    <font>
      <b/>
      <sz val="11"/>
      <color theme="1"/>
      <name val="Helvetica"/>
      <family val="2"/>
    </font>
    <font>
      <sz val="9"/>
      <color indexed="81"/>
      <name val="Tahoma"/>
      <family val="2"/>
    </font>
    <font>
      <b/>
      <sz val="12"/>
      <color theme="1"/>
      <name val="Helvetica"/>
      <family val="2"/>
    </font>
    <font>
      <sz val="12"/>
      <color theme="1"/>
      <name val="Helvetica"/>
      <family val="2"/>
    </font>
    <font>
      <sz val="12"/>
      <color theme="4" tint="-0.249977111117893"/>
      <name val="Helvetica"/>
      <family val="2"/>
    </font>
    <font>
      <b/>
      <sz val="12"/>
      <name val="Helvetica"/>
      <family val="2"/>
    </font>
    <font>
      <sz val="11"/>
      <name val="Helvetica"/>
      <family val="2"/>
    </font>
    <font>
      <sz val="11"/>
      <name val="Calibri"/>
      <family val="2"/>
      <scheme val="minor"/>
    </font>
    <font>
      <sz val="12"/>
      <name val="Helvetica"/>
      <family val="2"/>
    </font>
    <font>
      <sz val="8"/>
      <name val="Calibri"/>
      <family val="2"/>
      <scheme val="minor"/>
    </font>
    <font>
      <sz val="20"/>
      <name val="Helvetica"/>
      <family val="2"/>
    </font>
    <font>
      <sz val="9"/>
      <color theme="1"/>
      <name val="Helvetica"/>
      <family val="2"/>
    </font>
    <font>
      <b/>
      <sz val="8"/>
      <color theme="1"/>
      <name val="Helvetica"/>
      <family val="2"/>
    </font>
    <font>
      <b/>
      <sz val="9"/>
      <color theme="1"/>
      <name val="Helvetica"/>
      <family val="2"/>
    </font>
    <font>
      <b/>
      <sz val="10"/>
      <color theme="1"/>
      <name val="Helvetica"/>
      <family val="2"/>
    </font>
    <font>
      <i/>
      <sz val="11"/>
      <color theme="1"/>
      <name val="Helvetica"/>
      <family val="2"/>
    </font>
    <font>
      <b/>
      <sz val="11"/>
      <color theme="4"/>
      <name val="Helvetica"/>
      <family val="2"/>
    </font>
    <font>
      <sz val="11"/>
      <color theme="4"/>
      <name val="Helvetica"/>
      <family val="2"/>
    </font>
    <font>
      <b/>
      <sz val="7"/>
      <color theme="1"/>
      <name val="Helvetica"/>
      <family val="2"/>
    </font>
    <font>
      <i/>
      <sz val="11"/>
      <name val="Helvetica"/>
      <family val="2"/>
    </font>
    <font>
      <sz val="8"/>
      <color theme="1"/>
      <name val="Helvetica"/>
      <family val="2"/>
    </font>
    <font>
      <sz val="9"/>
      <color theme="1" tint="0.34998626667073579"/>
      <name val="Helvetica"/>
      <family val="2"/>
    </font>
    <font>
      <sz val="10"/>
      <color theme="1" tint="0.34998626667073579"/>
      <name val="Helvetica"/>
      <family val="2"/>
    </font>
    <font>
      <sz val="11"/>
      <color theme="2" tint="-0.499984740745262"/>
      <name val="Helvetica"/>
      <family val="2"/>
    </font>
    <font>
      <i/>
      <sz val="11"/>
      <color theme="1" tint="0.499984740745262"/>
      <name val="Helvetica"/>
      <family val="2"/>
    </font>
    <font>
      <b/>
      <sz val="11"/>
      <color theme="1"/>
      <name val="GreekC"/>
    </font>
    <font>
      <sz val="11"/>
      <color theme="2" tint="-0.249977111117893"/>
      <name val="Helvetica"/>
      <family val="2"/>
    </font>
    <font>
      <sz val="14"/>
      <color theme="1"/>
      <name val="Helvetica"/>
      <family val="2"/>
    </font>
    <font>
      <b/>
      <sz val="10.5"/>
      <color theme="1"/>
      <name val="Helvetica"/>
      <family val="2"/>
    </font>
    <font>
      <i/>
      <sz val="10"/>
      <color theme="1"/>
      <name val="Helvetica"/>
      <family val="2"/>
    </font>
    <font>
      <i/>
      <sz val="10"/>
      <name val="Helvetica"/>
      <family val="2"/>
    </font>
    <font>
      <sz val="10"/>
      <name val="Helvetica"/>
      <family val="2"/>
    </font>
    <font>
      <b/>
      <sz val="9"/>
      <color indexed="81"/>
      <name val="Tahoma"/>
      <family val="2"/>
    </font>
    <font>
      <vertAlign val="subscript"/>
      <sz val="11"/>
      <color theme="1"/>
      <name val="Helvetica"/>
      <family val="2"/>
    </font>
    <font>
      <sz val="11"/>
      <color theme="2"/>
      <name val="Helvetica"/>
      <family val="2"/>
    </font>
    <font>
      <sz val="9"/>
      <color theme="2" tint="-0.499984740745262"/>
      <name val="Helvetica"/>
      <family val="2"/>
    </font>
    <font>
      <b/>
      <sz val="9"/>
      <color theme="2" tint="-0.499984740745262"/>
      <name val="Helvetica"/>
      <family val="2"/>
    </font>
    <font>
      <sz val="9"/>
      <color theme="2" tint="-0.499984740745262"/>
      <name val="Calibri"/>
      <family val="2"/>
      <scheme val="minor"/>
    </font>
    <font>
      <sz val="11"/>
      <color theme="1" tint="0.499984740745262"/>
      <name val="Helvetica"/>
      <family val="2"/>
    </font>
    <font>
      <sz val="11"/>
      <color theme="1" tint="0.499984740745262"/>
      <name val="Arial"/>
      <family val="2"/>
    </font>
    <font>
      <sz val="8"/>
      <color theme="1" tint="0.499984740745262"/>
      <name val="Arial"/>
      <family val="2"/>
    </font>
    <font>
      <sz val="10"/>
      <color theme="1" tint="0.499984740745262"/>
      <name val="Helvetica"/>
      <family val="2"/>
    </font>
    <font>
      <sz val="11"/>
      <name val="Nunito"/>
    </font>
    <font>
      <sz val="20"/>
      <name val="Nunito"/>
    </font>
    <font>
      <sz val="10"/>
      <name val="Nunito"/>
    </font>
    <font>
      <sz val="10"/>
      <color theme="2"/>
      <name val="Nunito"/>
    </font>
    <font>
      <b/>
      <sz val="10"/>
      <color theme="1"/>
      <name val="Nunito"/>
    </font>
    <font>
      <sz val="10"/>
      <color theme="1"/>
      <name val="Nunito"/>
    </font>
    <font>
      <sz val="10"/>
      <color theme="4" tint="-0.249977111117893"/>
      <name val="Nunito"/>
    </font>
    <font>
      <sz val="11"/>
      <color rgb="FFFF0000"/>
      <name val="Nunito"/>
    </font>
    <font>
      <sz val="12"/>
      <color rgb="FFFF0000"/>
      <name val="Nunito"/>
    </font>
    <font>
      <i/>
      <sz val="10"/>
      <color theme="1"/>
      <name val="Nunito"/>
    </font>
    <font>
      <i/>
      <sz val="10"/>
      <name val="Nunito"/>
    </font>
    <font>
      <i/>
      <sz val="10"/>
      <color theme="1" tint="0.34998626667073579"/>
      <name val="Nunito"/>
    </font>
    <font>
      <sz val="10"/>
      <color theme="1" tint="0.499984740745262"/>
      <name val="Nunito"/>
    </font>
    <font>
      <sz val="10"/>
      <color theme="2" tint="-0.499984740745262"/>
      <name val="Nunito"/>
    </font>
    <font>
      <sz val="10"/>
      <color rgb="FFFF0000"/>
      <name val="Nunito"/>
    </font>
    <font>
      <i/>
      <sz val="10"/>
      <color rgb="FFFF0000"/>
      <name val="Nunito"/>
    </font>
    <font>
      <i/>
      <sz val="10"/>
      <color theme="2" tint="-0.499984740745262"/>
      <name val="Nunito"/>
    </font>
    <font>
      <sz val="10"/>
      <color theme="1" tint="0.34998626667073579"/>
      <name val="Nunito"/>
    </font>
    <font>
      <sz val="10"/>
      <color theme="2" tint="-0.249977111117893"/>
      <name val="Nunito"/>
    </font>
    <font>
      <sz val="10"/>
      <color theme="6"/>
      <name val="Nunito"/>
    </font>
    <font>
      <sz val="11"/>
      <color rgb="FFFF0000"/>
      <name val="Helvetica"/>
      <family val="2"/>
    </font>
  </fonts>
  <fills count="2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6E7FF"/>
        <bgColor indexed="64"/>
      </patternFill>
    </fill>
    <fill>
      <patternFill patternType="solid">
        <fgColor theme="7" tint="0.39997558519241921"/>
        <bgColor indexed="64"/>
      </patternFill>
    </fill>
    <fill>
      <patternFill patternType="solid">
        <fgColor theme="2"/>
        <bgColor indexed="64"/>
      </patternFill>
    </fill>
    <fill>
      <patternFill patternType="solid">
        <fgColor theme="5" tint="0.59999389629810485"/>
        <bgColor indexed="64"/>
      </patternFill>
    </fill>
    <fill>
      <patternFill patternType="solid">
        <fgColor rgb="FFFFFFDD"/>
        <bgColor indexed="64"/>
      </patternFill>
    </fill>
    <fill>
      <patternFill patternType="solid">
        <fgColor theme="4"/>
        <bgColor indexed="64"/>
      </patternFill>
    </fill>
    <fill>
      <patternFill patternType="solid">
        <fgColor rgb="FFFF8B8B"/>
        <bgColor indexed="64"/>
      </patternFill>
    </fill>
    <fill>
      <patternFill patternType="solid">
        <fgColor rgb="FFFFD08B"/>
        <bgColor indexed="64"/>
      </patternFill>
    </fill>
    <fill>
      <patternFill patternType="solid">
        <fgColor rgb="FFFFFFAF"/>
        <bgColor indexed="64"/>
      </patternFill>
    </fill>
    <fill>
      <patternFill patternType="solid">
        <fgColor theme="7" tint="0.79998168889431442"/>
        <bgColor indexed="64"/>
      </patternFill>
    </fill>
    <fill>
      <patternFill patternType="solid">
        <fgColor theme="7"/>
        <bgColor indexed="64"/>
      </patternFill>
    </fill>
    <fill>
      <patternFill patternType="solid">
        <fgColor theme="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1"/>
        <bgColor indexed="64"/>
      </patternFill>
    </fill>
    <fill>
      <patternFill patternType="solid">
        <fgColor rgb="FFFF66FF"/>
        <bgColor indexed="64"/>
      </patternFill>
    </fill>
  </fills>
  <borders count="47">
    <border>
      <left/>
      <right/>
      <top/>
      <bottom/>
      <diagonal/>
    </border>
    <border>
      <left style="thin">
        <color theme="4"/>
      </left>
      <right style="thin">
        <color theme="4"/>
      </right>
      <top style="thin">
        <color theme="4"/>
      </top>
      <bottom style="thin">
        <color theme="4"/>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bottom style="thin">
        <color theme="4"/>
      </bottom>
      <diagonal/>
    </border>
    <border>
      <left/>
      <right/>
      <top style="thin">
        <color theme="4"/>
      </top>
      <bottom/>
      <diagonal/>
    </border>
    <border>
      <left style="thin">
        <color theme="4"/>
      </left>
      <right/>
      <top/>
      <bottom/>
      <diagonal/>
    </border>
    <border>
      <left/>
      <right style="thin">
        <color theme="4"/>
      </right>
      <top/>
      <bottom/>
      <diagonal/>
    </border>
    <border>
      <left/>
      <right/>
      <top style="thin">
        <color theme="4"/>
      </top>
      <bottom style="thin">
        <color theme="4"/>
      </bottom>
      <diagonal/>
    </border>
    <border>
      <left/>
      <right/>
      <top/>
      <bottom style="thin">
        <color theme="4"/>
      </bottom>
      <diagonal/>
    </border>
    <border>
      <left style="thin">
        <color theme="4"/>
      </left>
      <right/>
      <top style="thin">
        <color theme="4"/>
      </top>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bottom style="thin">
        <color theme="4"/>
      </bottom>
      <diagonal/>
    </border>
    <border>
      <left/>
      <right style="thin">
        <color theme="4"/>
      </right>
      <top/>
      <bottom style="thin">
        <color theme="4"/>
      </bottom>
      <diagonal/>
    </border>
    <border>
      <left style="thin">
        <color theme="4"/>
      </left>
      <right style="thin">
        <color theme="4"/>
      </right>
      <top/>
      <bottom/>
      <diagonal/>
    </border>
    <border>
      <left/>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4"/>
      </left>
      <right style="thin">
        <color theme="4"/>
      </right>
      <top style="medium">
        <color theme="4"/>
      </top>
      <bottom style="medium">
        <color theme="4"/>
      </bottom>
      <diagonal/>
    </border>
    <border>
      <left style="thin">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style="thin">
        <color theme="4"/>
      </right>
      <top style="medium">
        <color theme="4"/>
      </top>
      <bottom style="thin">
        <color theme="4"/>
      </bottom>
      <diagonal/>
    </border>
    <border>
      <left style="thin">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
      <left/>
      <right style="thin">
        <color theme="4"/>
      </right>
      <top style="thin">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style="medium">
        <color theme="4"/>
      </right>
      <top style="medium">
        <color theme="4"/>
      </top>
      <bottom style="medium">
        <color theme="4"/>
      </bottom>
      <diagonal/>
    </border>
    <border>
      <left style="thin">
        <color theme="4"/>
      </left>
      <right/>
      <top style="thin">
        <color theme="4"/>
      </top>
      <bottom style="medium">
        <color theme="4"/>
      </bottom>
      <diagonal/>
    </border>
    <border>
      <left style="medium">
        <color theme="4"/>
      </left>
      <right style="thin">
        <color theme="4"/>
      </right>
      <top/>
      <bottom style="thin">
        <color theme="4"/>
      </bottom>
      <diagonal/>
    </border>
    <border>
      <left style="medium">
        <color theme="4"/>
      </left>
      <right style="medium">
        <color theme="4"/>
      </right>
      <top/>
      <bottom/>
      <diagonal/>
    </border>
    <border>
      <left/>
      <right style="medium">
        <color theme="4"/>
      </right>
      <top/>
      <bottom style="thin">
        <color theme="4"/>
      </bottom>
      <diagonal/>
    </border>
    <border>
      <left style="medium">
        <color theme="4"/>
      </left>
      <right/>
      <top style="medium">
        <color theme="4"/>
      </top>
      <bottom style="thin">
        <color theme="4"/>
      </bottom>
      <diagonal/>
    </border>
    <border>
      <left style="medium">
        <color theme="4"/>
      </left>
      <right/>
      <top/>
      <bottom style="thin">
        <color theme="4"/>
      </bottom>
      <diagonal/>
    </border>
    <border>
      <left/>
      <right style="thin">
        <color theme="4"/>
      </right>
      <top/>
      <bottom style="medium">
        <color theme="4"/>
      </bottom>
      <diagonal/>
    </border>
    <border>
      <left style="medium">
        <color theme="4"/>
      </left>
      <right/>
      <top style="thin">
        <color theme="4"/>
      </top>
      <bottom style="thin">
        <color theme="4"/>
      </bottom>
      <diagonal/>
    </border>
    <border>
      <left style="medium">
        <color theme="4"/>
      </left>
      <right/>
      <top style="thin">
        <color theme="4"/>
      </top>
      <bottom style="medium">
        <color theme="4"/>
      </bottom>
      <diagonal/>
    </border>
    <border>
      <left style="medium">
        <color theme="4"/>
      </left>
      <right style="thin">
        <color theme="4"/>
      </right>
      <top/>
      <bottom style="medium">
        <color theme="4"/>
      </bottom>
      <diagonal/>
    </border>
  </borders>
  <cellStyleXfs count="1">
    <xf numFmtId="0" fontId="0" fillId="0" borderId="0"/>
  </cellStyleXfs>
  <cellXfs count="78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wrapText="1"/>
    </xf>
    <xf numFmtId="0" fontId="1" fillId="0" borderId="0" xfId="0" applyFont="1" applyFill="1" applyAlignment="1">
      <alignment horizontal="center" vertical="center"/>
    </xf>
    <xf numFmtId="0" fontId="1" fillId="0" borderId="0" xfId="0" applyFont="1" applyBorder="1"/>
    <xf numFmtId="0" fontId="0" fillId="0" borderId="0" xfId="0" applyBorder="1"/>
    <xf numFmtId="0" fontId="1" fillId="3" borderId="1" xfId="0" applyFont="1" applyFill="1" applyBorder="1"/>
    <xf numFmtId="0" fontId="2" fillId="0" borderId="9" xfId="0" applyFont="1" applyBorder="1" applyAlignment="1">
      <alignment vertical="center" wrapText="1"/>
    </xf>
    <xf numFmtId="0" fontId="0" fillId="0" borderId="0" xfId="0" applyBorder="1" applyAlignment="1"/>
    <xf numFmtId="0" fontId="8" fillId="0" borderId="0" xfId="0" applyFont="1" applyAlignment="1">
      <alignment horizontal="left"/>
    </xf>
    <xf numFmtId="0" fontId="11" fillId="0" borderId="0" xfId="0" applyFont="1" applyFill="1"/>
    <xf numFmtId="0" fontId="12" fillId="0" borderId="0" xfId="0" applyFont="1" applyFill="1"/>
    <xf numFmtId="0" fontId="8" fillId="0" borderId="0" xfId="0" applyFont="1" applyFill="1" applyBorder="1" applyAlignment="1">
      <alignment horizontal="left"/>
    </xf>
    <xf numFmtId="0" fontId="2" fillId="0" borderId="0" xfId="0" applyFont="1" applyFill="1" applyBorder="1" applyAlignment="1">
      <alignment vertical="center" wrapText="1"/>
    </xf>
    <xf numFmtId="0" fontId="8" fillId="0" borderId="0" xfId="0" applyFont="1" applyFill="1" applyBorder="1" applyAlignment="1">
      <alignment vertical="center" textRotation="90" wrapText="1"/>
    </xf>
    <xf numFmtId="0" fontId="1" fillId="2" borderId="1" xfId="0" applyFont="1" applyFill="1" applyBorder="1" applyAlignment="1">
      <alignment horizontal="center"/>
    </xf>
    <xf numFmtId="0" fontId="1" fillId="5" borderId="0" xfId="0" applyFont="1" applyFill="1" applyBorder="1" applyAlignment="1">
      <alignment horizontal="center"/>
    </xf>
    <xf numFmtId="0" fontId="8" fillId="0" borderId="0" xfId="0" applyFont="1" applyFill="1" applyAlignment="1">
      <alignment horizontal="left"/>
    </xf>
    <xf numFmtId="0" fontId="1" fillId="0" borderId="0" xfId="0" applyFont="1" applyFill="1"/>
    <xf numFmtId="0" fontId="4" fillId="0" borderId="0" xfId="0" applyFont="1" applyFill="1" applyBorder="1"/>
    <xf numFmtId="0" fontId="4" fillId="0" borderId="0" xfId="0" applyFont="1" applyFill="1" applyBorder="1" applyAlignment="1">
      <alignment wrapText="1"/>
    </xf>
    <xf numFmtId="0" fontId="1" fillId="0" borderId="0" xfId="0" applyFont="1" applyBorder="1" applyAlignment="1">
      <alignment horizontal="center" vertical="center"/>
    </xf>
    <xf numFmtId="0" fontId="0" fillId="0" borderId="0" xfId="0" applyFill="1"/>
    <xf numFmtId="0" fontId="1" fillId="6" borderId="1" xfId="0" applyFont="1" applyFill="1" applyBorder="1"/>
    <xf numFmtId="0" fontId="1" fillId="0" borderId="1" xfId="0" applyFont="1" applyFill="1" applyBorder="1" applyAlignment="1">
      <alignment wrapText="1"/>
    </xf>
    <xf numFmtId="0" fontId="1" fillId="0" borderId="1" xfId="0" applyFont="1" applyBorder="1"/>
    <xf numFmtId="0" fontId="1" fillId="0" borderId="1" xfId="0" applyFont="1" applyFill="1" applyBorder="1"/>
    <xf numFmtId="0" fontId="1" fillId="0" borderId="0" xfId="0" applyFont="1" applyBorder="1" applyAlignment="1">
      <alignment horizontal="center"/>
    </xf>
    <xf numFmtId="0" fontId="1" fillId="3" borderId="1" xfId="0" applyFont="1" applyFill="1" applyBorder="1" applyAlignment="1">
      <alignment horizontal="center" vertical="center"/>
    </xf>
    <xf numFmtId="0" fontId="1" fillId="0" borderId="12" xfId="0" applyFont="1" applyFill="1" applyBorder="1"/>
    <xf numFmtId="0" fontId="16" fillId="0" borderId="1" xfId="0" applyFont="1" applyFill="1" applyBorder="1" applyAlignment="1">
      <alignment wrapText="1"/>
    </xf>
    <xf numFmtId="0" fontId="11" fillId="0" borderId="0" xfId="0" applyFont="1" applyFill="1" applyAlignment="1">
      <alignment horizontal="center"/>
    </xf>
    <xf numFmtId="0" fontId="8" fillId="0" borderId="0" xfId="0" applyFont="1" applyAlignment="1">
      <alignment horizontal="center"/>
    </xf>
    <xf numFmtId="0" fontId="8" fillId="0" borderId="0" xfId="0" applyFont="1" applyFill="1" applyAlignment="1">
      <alignment horizontal="center"/>
    </xf>
    <xf numFmtId="0" fontId="7" fillId="0" borderId="0" xfId="0" applyFont="1" applyFill="1" applyAlignment="1">
      <alignment horizontal="center"/>
    </xf>
    <xf numFmtId="0" fontId="8" fillId="0" borderId="0" xfId="0" applyFont="1" applyFill="1" applyBorder="1" applyAlignment="1">
      <alignment horizontal="center"/>
    </xf>
    <xf numFmtId="0" fontId="8" fillId="0" borderId="0" xfId="0" applyFont="1" applyBorder="1" applyAlignment="1">
      <alignment horizontal="center"/>
    </xf>
    <xf numFmtId="2" fontId="4" fillId="0" borderId="1" xfId="0" applyNumberFormat="1" applyFont="1" applyFill="1" applyBorder="1"/>
    <xf numFmtId="0" fontId="1" fillId="0" borderId="0" xfId="0" applyFont="1"/>
    <xf numFmtId="0" fontId="1" fillId="0" borderId="0" xfId="0" applyFont="1" applyAlignment="1">
      <alignment vertical="top" wrapText="1"/>
    </xf>
    <xf numFmtId="0" fontId="21" fillId="5" borderId="0" xfId="0" applyFont="1" applyFill="1" applyBorder="1" applyAlignment="1">
      <alignment horizontal="center"/>
    </xf>
    <xf numFmtId="0" fontId="22" fillId="5" borderId="0" xfId="0" applyFont="1" applyFill="1" applyBorder="1" applyAlignment="1">
      <alignment horizontal="center"/>
    </xf>
    <xf numFmtId="2" fontId="4" fillId="0" borderId="0" xfId="0" applyNumberFormat="1" applyFont="1" applyFill="1" applyBorder="1"/>
    <xf numFmtId="0" fontId="1" fillId="0" borderId="0" xfId="0" applyFont="1" applyFill="1" applyBorder="1" applyAlignment="1">
      <alignment horizontal="center" vertical="top"/>
    </xf>
    <xf numFmtId="0" fontId="13" fillId="0" borderId="12" xfId="0" applyFont="1" applyBorder="1" applyAlignment="1">
      <alignment horizontal="center"/>
    </xf>
    <xf numFmtId="0" fontId="9" fillId="0" borderId="15" xfId="0" applyFont="1" applyBorder="1" applyAlignment="1">
      <alignment horizontal="center"/>
    </xf>
    <xf numFmtId="0" fontId="9" fillId="0" borderId="4" xfId="0" applyFont="1" applyBorder="1" applyAlignment="1">
      <alignment horizontal="center"/>
    </xf>
    <xf numFmtId="0" fontId="13" fillId="0" borderId="15" xfId="0" applyFont="1" applyBorder="1" applyAlignment="1">
      <alignment horizontal="center"/>
    </xf>
    <xf numFmtId="0" fontId="13" fillId="0" borderId="4" xfId="0" applyFont="1" applyBorder="1" applyAlignment="1">
      <alignment horizontal="center"/>
    </xf>
    <xf numFmtId="0" fontId="10" fillId="0" borderId="12" xfId="0" applyFont="1" applyFill="1" applyBorder="1" applyAlignment="1">
      <alignment horizontal="center"/>
    </xf>
    <xf numFmtId="0" fontId="11" fillId="0" borderId="2" xfId="0" applyFont="1" applyFill="1" applyBorder="1" applyAlignment="1">
      <alignment horizontal="center"/>
    </xf>
    <xf numFmtId="0" fontId="8" fillId="0" borderId="15" xfId="0" applyFont="1" applyBorder="1" applyAlignment="1">
      <alignment horizontal="center"/>
    </xf>
    <xf numFmtId="0" fontId="1" fillId="0" borderId="9" xfId="0" applyFont="1" applyFill="1" applyBorder="1" applyAlignment="1">
      <alignment wrapText="1"/>
    </xf>
    <xf numFmtId="0" fontId="8" fillId="0" borderId="4" xfId="0" applyFont="1" applyBorder="1" applyAlignment="1">
      <alignment horizontal="center"/>
    </xf>
    <xf numFmtId="0" fontId="8" fillId="0" borderId="12" xfId="0" applyFont="1" applyFill="1" applyBorder="1" applyAlignment="1">
      <alignment horizontal="center"/>
    </xf>
    <xf numFmtId="0" fontId="8" fillId="0" borderId="15" xfId="0" applyFont="1" applyFill="1" applyBorder="1" applyAlignment="1">
      <alignment horizontal="center"/>
    </xf>
    <xf numFmtId="0" fontId="8" fillId="0" borderId="4" xfId="0" applyFont="1" applyFill="1" applyBorder="1" applyAlignment="1">
      <alignment horizontal="center"/>
    </xf>
    <xf numFmtId="0" fontId="1" fillId="0" borderId="13" xfId="0" applyFont="1" applyBorder="1"/>
    <xf numFmtId="0" fontId="1" fillId="0" borderId="9" xfId="0" applyFont="1" applyBorder="1" applyAlignment="1">
      <alignment horizontal="center" vertical="center"/>
    </xf>
    <xf numFmtId="0" fontId="1" fillId="0" borderId="9" xfId="0" applyFont="1" applyBorder="1"/>
    <xf numFmtId="0" fontId="1" fillId="0" borderId="13" xfId="0" applyFont="1" applyFill="1" applyBorder="1"/>
    <xf numFmtId="0" fontId="2" fillId="0" borderId="0" xfId="0" applyFont="1" applyBorder="1" applyAlignment="1">
      <alignment vertical="center" wrapText="1"/>
    </xf>
    <xf numFmtId="0" fontId="1" fillId="2" borderId="1" xfId="0" applyFont="1" applyFill="1" applyBorder="1"/>
    <xf numFmtId="0" fontId="16" fillId="0" borderId="0" xfId="0" applyFont="1" applyFill="1" applyBorder="1" applyAlignment="1">
      <alignment horizontal="center"/>
    </xf>
    <xf numFmtId="2" fontId="1" fillId="0" borderId="0" xfId="0" applyNumberFormat="1" applyFont="1" applyFill="1" applyBorder="1" applyAlignment="1">
      <alignment horizontal="left" vertical="center"/>
    </xf>
    <xf numFmtId="0" fontId="1" fillId="0" borderId="0" xfId="0" applyFont="1" applyFill="1" applyBorder="1" applyAlignment="1">
      <alignment horizontal="center" vertical="center" wrapText="1"/>
    </xf>
    <xf numFmtId="0" fontId="11" fillId="0" borderId="0" xfId="0" applyFont="1" applyFill="1" applyBorder="1" applyAlignment="1">
      <alignment horizontal="center"/>
    </xf>
    <xf numFmtId="0" fontId="9" fillId="0" borderId="0" xfId="0" applyFont="1" applyFill="1" applyBorder="1" applyAlignment="1">
      <alignment horizontal="center"/>
    </xf>
    <xf numFmtId="0" fontId="13" fillId="0" borderId="0" xfId="0" applyFont="1" applyFill="1" applyBorder="1" applyAlignment="1">
      <alignment horizontal="center"/>
    </xf>
    <xf numFmtId="0" fontId="1" fillId="0" borderId="0" xfId="0" applyFont="1" applyFill="1" applyBorder="1" applyAlignment="1">
      <alignment vertical="center" wrapText="1"/>
    </xf>
    <xf numFmtId="0" fontId="7" fillId="0" borderId="0" xfId="0" applyFont="1" applyFill="1" applyBorder="1" applyAlignment="1">
      <alignment horizontal="center"/>
    </xf>
    <xf numFmtId="0" fontId="5" fillId="0" borderId="0" xfId="0" applyFont="1" applyFill="1" applyBorder="1" applyAlignment="1" applyProtection="1">
      <alignment vertical="center" wrapText="1"/>
    </xf>
    <xf numFmtId="0" fontId="1" fillId="0" borderId="0" xfId="0" applyFont="1" applyAlignment="1">
      <alignment horizontal="center" vertical="top"/>
    </xf>
    <xf numFmtId="0" fontId="1" fillId="3" borderId="1" xfId="0" applyFont="1" applyFill="1" applyBorder="1" applyAlignment="1">
      <alignment horizontal="center" vertical="top"/>
    </xf>
    <xf numFmtId="0" fontId="1" fillId="0" borderId="0" xfId="0" applyFont="1" applyFill="1" applyAlignment="1">
      <alignment horizontal="center" vertical="top"/>
    </xf>
    <xf numFmtId="0" fontId="5" fillId="0" borderId="0" xfId="0" applyFont="1" applyFill="1" applyBorder="1" applyAlignment="1">
      <alignment horizontal="center" vertical="top" wrapText="1"/>
    </xf>
    <xf numFmtId="0" fontId="0" fillId="0" borderId="0" xfId="0" applyBorder="1" applyAlignment="1">
      <alignment horizontal="center" vertical="top"/>
    </xf>
    <xf numFmtId="0" fontId="16" fillId="10" borderId="0" xfId="0" applyFont="1" applyFill="1" applyAlignment="1">
      <alignment horizontal="center"/>
    </xf>
    <xf numFmtId="0" fontId="1" fillId="11" borderId="1" xfId="0" applyFont="1" applyFill="1" applyBorder="1"/>
    <xf numFmtId="0" fontId="1" fillId="7" borderId="1" xfId="0" applyFont="1" applyFill="1" applyBorder="1"/>
    <xf numFmtId="0" fontId="1" fillId="8" borderId="0" xfId="0" applyFont="1" applyFill="1"/>
    <xf numFmtId="0" fontId="1" fillId="0" borderId="5" xfId="0" applyFont="1" applyBorder="1" applyAlignment="1">
      <alignment horizontal="center" vertical="center"/>
    </xf>
    <xf numFmtId="0" fontId="7" fillId="0" borderId="12" xfId="0" applyFont="1" applyBorder="1" applyAlignment="1">
      <alignment horizontal="center"/>
    </xf>
    <xf numFmtId="2" fontId="1" fillId="0" borderId="0" xfId="0" applyNumberFormat="1" applyFont="1" applyFill="1" applyBorder="1" applyAlignment="1">
      <alignment horizontal="center" vertical="center"/>
    </xf>
    <xf numFmtId="0" fontId="1" fillId="0" borderId="0" xfId="0" applyFont="1"/>
    <xf numFmtId="0" fontId="1" fillId="0" borderId="0" xfId="0" applyFont="1" applyFill="1" applyBorder="1"/>
    <xf numFmtId="0" fontId="1" fillId="0" borderId="0" xfId="0" applyFont="1" applyAlignment="1"/>
    <xf numFmtId="0" fontId="25" fillId="0" borderId="0" xfId="0" applyFont="1" applyFill="1" applyBorder="1" applyAlignment="1">
      <alignment horizontal="center" vertical="center"/>
    </xf>
    <xf numFmtId="0" fontId="3" fillId="0" borderId="0" xfId="0" applyFont="1" applyFill="1" applyBorder="1" applyAlignment="1">
      <alignment vertical="top" wrapText="1"/>
    </xf>
    <xf numFmtId="0" fontId="26" fillId="9" borderId="1" xfId="0" applyFont="1" applyFill="1" applyBorder="1" applyAlignment="1"/>
    <xf numFmtId="0" fontId="26" fillId="9" borderId="1" xfId="0" applyFont="1" applyFill="1" applyBorder="1" applyAlignment="1">
      <alignment vertical="center"/>
    </xf>
    <xf numFmtId="1" fontId="1" fillId="2" borderId="1" xfId="0" applyNumberFormat="1" applyFont="1" applyFill="1" applyBorder="1" applyAlignment="1">
      <alignment horizontal="right" vertical="center"/>
    </xf>
    <xf numFmtId="2" fontId="1" fillId="0" borderId="8" xfId="0" applyNumberFormat="1" applyFont="1" applyFill="1" applyBorder="1" applyAlignment="1">
      <alignment vertical="center"/>
    </xf>
    <xf numFmtId="0" fontId="5" fillId="0" borderId="0" xfId="0" applyFont="1" applyFill="1" applyBorder="1"/>
    <xf numFmtId="0" fontId="16" fillId="0" borderId="0" xfId="0" applyFont="1" applyFill="1" applyBorder="1" applyAlignment="1">
      <alignment horizontal="right" vertical="center"/>
    </xf>
    <xf numFmtId="0" fontId="27" fillId="0" borderId="0" xfId="0" applyFont="1" applyBorder="1" applyAlignment="1">
      <alignment horizontal="center" vertical="center" wrapText="1"/>
    </xf>
    <xf numFmtId="2" fontId="1" fillId="0" borderId="0" xfId="0" applyNumberFormat="1" applyFont="1" applyFill="1" applyBorder="1" applyAlignment="1">
      <alignment vertical="center"/>
    </xf>
    <xf numFmtId="0" fontId="26" fillId="0" borderId="0" xfId="0" applyFont="1" applyFill="1" applyBorder="1" applyAlignment="1">
      <alignment vertical="center"/>
    </xf>
    <xf numFmtId="1" fontId="1" fillId="0" borderId="0" xfId="0" applyNumberFormat="1" applyFont="1" applyFill="1" applyBorder="1" applyAlignment="1">
      <alignment horizontal="right" vertical="center"/>
    </xf>
    <xf numFmtId="0" fontId="26" fillId="0" borderId="0" xfId="0" applyFont="1" applyFill="1" applyBorder="1" applyAlignment="1"/>
    <xf numFmtId="2" fontId="1" fillId="0" borderId="0" xfId="0" applyNumberFormat="1" applyFont="1" applyFill="1" applyBorder="1" applyAlignment="1">
      <alignment horizontal="right" vertical="center"/>
    </xf>
    <xf numFmtId="0" fontId="1" fillId="12" borderId="0" xfId="0" applyFont="1" applyFill="1" applyBorder="1"/>
    <xf numFmtId="0" fontId="1" fillId="12" borderId="0" xfId="0" applyFont="1" applyFill="1" applyBorder="1" applyAlignment="1">
      <alignment horizontal="center" vertical="center"/>
    </xf>
    <xf numFmtId="0" fontId="3" fillId="12" borderId="0" xfId="0" applyFont="1" applyFill="1" applyBorder="1" applyAlignment="1">
      <alignment vertical="center" wrapText="1"/>
    </xf>
    <xf numFmtId="0" fontId="3" fillId="12" borderId="0" xfId="0" applyFont="1" applyFill="1" applyBorder="1" applyAlignment="1">
      <alignment vertical="top" wrapText="1"/>
    </xf>
    <xf numFmtId="0" fontId="2" fillId="12" borderId="0" xfId="0" applyFont="1" applyFill="1" applyBorder="1" applyAlignment="1">
      <alignment vertical="center" wrapText="1"/>
    </xf>
    <xf numFmtId="0" fontId="3" fillId="0" borderId="1" xfId="0" applyFont="1" applyFill="1" applyBorder="1" applyAlignment="1">
      <alignment vertical="center" wrapText="1"/>
    </xf>
    <xf numFmtId="0" fontId="8" fillId="0" borderId="0" xfId="0" applyFont="1" applyBorder="1" applyAlignment="1">
      <alignment vertical="top"/>
    </xf>
    <xf numFmtId="0" fontId="4" fillId="0" borderId="0" xfId="0" applyFont="1" applyFill="1" applyBorder="1" applyAlignment="1">
      <alignment horizontal="center"/>
    </xf>
    <xf numFmtId="0" fontId="16" fillId="0" borderId="0" xfId="0" applyFont="1" applyFill="1" applyBorder="1" applyAlignment="1">
      <alignment horizontal="center" vertical="center"/>
    </xf>
    <xf numFmtId="0" fontId="1" fillId="0" borderId="0" xfId="0" applyFont="1" applyFill="1" applyBorder="1"/>
    <xf numFmtId="0" fontId="1" fillId="0" borderId="0" xfId="0" applyFont="1" applyAlignment="1"/>
    <xf numFmtId="0" fontId="1" fillId="0" borderId="0" xfId="0" applyFont="1" applyAlignment="1">
      <alignment vertical="top"/>
    </xf>
    <xf numFmtId="0" fontId="1" fillId="0" borderId="2" xfId="0" applyFont="1" applyBorder="1"/>
    <xf numFmtId="0" fontId="1" fillId="0" borderId="8" xfId="0" applyFont="1" applyFill="1" applyBorder="1" applyAlignment="1">
      <alignment horizontal="center"/>
    </xf>
    <xf numFmtId="0" fontId="31" fillId="0" borderId="0" xfId="0" applyFont="1" applyFill="1"/>
    <xf numFmtId="0" fontId="30" fillId="0" borderId="0" xfId="0" applyFont="1" applyFill="1" applyBorder="1" applyAlignment="1"/>
    <xf numFmtId="0" fontId="8" fillId="0" borderId="0" xfId="0" applyFont="1" applyBorder="1" applyAlignment="1"/>
    <xf numFmtId="0" fontId="7" fillId="0" borderId="0" xfId="0" applyFont="1" applyFill="1" applyAlignment="1">
      <alignment horizontal="center" vertical="center"/>
    </xf>
    <xf numFmtId="0" fontId="7" fillId="11" borderId="0" xfId="0" applyFont="1" applyFill="1" applyAlignment="1">
      <alignment horizontal="center" vertical="center"/>
    </xf>
    <xf numFmtId="0" fontId="1" fillId="12" borderId="0" xfId="0" applyFont="1" applyFill="1" applyAlignment="1">
      <alignment vertical="top" wrapText="1"/>
    </xf>
    <xf numFmtId="0" fontId="12" fillId="12" borderId="0" xfId="0" applyFont="1" applyFill="1" applyBorder="1" applyAlignment="1">
      <alignment vertical="top"/>
    </xf>
    <xf numFmtId="0" fontId="0" fillId="12" borderId="0" xfId="0" applyFill="1" applyBorder="1" applyAlignment="1">
      <alignment vertical="top"/>
    </xf>
    <xf numFmtId="0" fontId="11" fillId="0" borderId="0" xfId="0" applyFont="1" applyFill="1" applyBorder="1" applyAlignment="1">
      <alignment vertical="top"/>
    </xf>
    <xf numFmtId="0" fontId="13" fillId="0" borderId="0" xfId="0" applyFont="1" applyFill="1" applyBorder="1" applyAlignment="1">
      <alignment vertical="top"/>
    </xf>
    <xf numFmtId="0" fontId="9" fillId="0" borderId="0" xfId="0" applyFont="1" applyFill="1" applyBorder="1" applyAlignment="1">
      <alignment vertical="top"/>
    </xf>
    <xf numFmtId="0" fontId="8" fillId="0" borderId="0" xfId="0" applyFont="1" applyFill="1" applyBorder="1" applyAlignment="1">
      <alignment vertical="top"/>
    </xf>
    <xf numFmtId="0" fontId="7" fillId="0" borderId="0" xfId="0" applyFont="1" applyFill="1" applyBorder="1" applyAlignment="1">
      <alignment vertical="top"/>
    </xf>
    <xf numFmtId="0" fontId="8" fillId="0" borderId="0" xfId="0" applyFont="1" applyAlignment="1">
      <alignment vertical="top"/>
    </xf>
    <xf numFmtId="0" fontId="1" fillId="0" borderId="0" xfId="0" applyFont="1" applyFill="1" applyAlignment="1">
      <alignment vertical="top" wrapText="1"/>
    </xf>
    <xf numFmtId="0" fontId="0" fillId="0" borderId="0" xfId="0" applyFill="1" applyAlignment="1">
      <alignment vertical="top"/>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30"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33" xfId="0" applyFont="1" applyFill="1" applyBorder="1" applyAlignment="1">
      <alignment horizontal="center" vertical="center"/>
    </xf>
    <xf numFmtId="0" fontId="1" fillId="0" borderId="28" xfId="0" applyFont="1" applyBorder="1"/>
    <xf numFmtId="0" fontId="1" fillId="0" borderId="30" xfId="0" applyFont="1" applyBorder="1"/>
    <xf numFmtId="0" fontId="1" fillId="0" borderId="25" xfId="0" applyFont="1" applyFill="1" applyBorder="1" applyAlignment="1"/>
    <xf numFmtId="0" fontId="1" fillId="3" borderId="27" xfId="0" applyFont="1" applyFill="1" applyBorder="1" applyAlignment="1">
      <alignment horizontal="center" vertical="center"/>
    </xf>
    <xf numFmtId="0" fontId="1" fillId="0" borderId="28" xfId="0" applyFont="1" applyFill="1" applyBorder="1" applyAlignment="1"/>
    <xf numFmtId="0" fontId="1" fillId="0" borderId="28" xfId="0" applyFont="1" applyFill="1" applyBorder="1"/>
    <xf numFmtId="0" fontId="1" fillId="0" borderId="30" xfId="0" applyFont="1" applyFill="1" applyBorder="1"/>
    <xf numFmtId="0" fontId="11" fillId="0" borderId="0" xfId="0" applyFont="1" applyFill="1" applyBorder="1"/>
    <xf numFmtId="0" fontId="12" fillId="0" borderId="0" xfId="0" applyFont="1" applyFill="1" applyBorder="1"/>
    <xf numFmtId="0" fontId="1" fillId="0" borderId="6" xfId="0" applyFont="1" applyBorder="1"/>
    <xf numFmtId="0" fontId="1" fillId="0" borderId="0" xfId="0" applyFont="1"/>
    <xf numFmtId="0" fontId="1" fillId="0" borderId="0" xfId="0" applyFont="1" applyFill="1" applyBorder="1"/>
    <xf numFmtId="0" fontId="0" fillId="0" borderId="0" xfId="0" applyFill="1" applyBorder="1"/>
    <xf numFmtId="0" fontId="1" fillId="0" borderId="6" xfId="0" applyFont="1" applyFill="1" applyBorder="1"/>
    <xf numFmtId="0" fontId="1" fillId="3" borderId="1" xfId="0" applyFont="1" applyFill="1" applyBorder="1" applyAlignment="1">
      <alignment horizontal="center"/>
    </xf>
    <xf numFmtId="0" fontId="7" fillId="0" borderId="0" xfId="0" applyFont="1" applyFill="1" applyBorder="1" applyAlignment="1">
      <alignment horizontal="center" vertical="center"/>
    </xf>
    <xf numFmtId="0" fontId="5" fillId="2" borderId="1" xfId="0" applyFont="1" applyFill="1" applyBorder="1" applyAlignment="1">
      <alignment horizontal="center"/>
    </xf>
    <xf numFmtId="0" fontId="36" fillId="9" borderId="1" xfId="0" applyFont="1" applyFill="1" applyBorder="1" applyAlignment="1">
      <alignment vertical="center"/>
    </xf>
    <xf numFmtId="0" fontId="11" fillId="16" borderId="1" xfId="0" applyFont="1" applyFill="1" applyBorder="1" applyAlignment="1">
      <alignment vertical="center"/>
    </xf>
    <xf numFmtId="0" fontId="11" fillId="0" borderId="0" xfId="0" applyFont="1" applyFill="1" applyBorder="1" applyAlignment="1">
      <alignment horizontal="center" vertical="center"/>
    </xf>
    <xf numFmtId="0" fontId="1" fillId="0" borderId="0" xfId="0" applyFont="1" applyFill="1" applyAlignment="1">
      <alignment horizontal="center"/>
    </xf>
    <xf numFmtId="0" fontId="5" fillId="0" borderId="0" xfId="0" applyFont="1" applyFill="1" applyBorder="1" applyAlignment="1">
      <alignment vertical="center"/>
    </xf>
    <xf numFmtId="0" fontId="5" fillId="0" borderId="1" xfId="0" applyFont="1" applyFill="1" applyBorder="1" applyAlignment="1">
      <alignment vertical="center"/>
    </xf>
    <xf numFmtId="0" fontId="5" fillId="4" borderId="1" xfId="0" applyFont="1" applyFill="1" applyBorder="1" applyAlignment="1">
      <alignment horizontal="right" vertical="center"/>
    </xf>
    <xf numFmtId="49" fontId="5" fillId="0" borderId="1" xfId="0" applyNumberFormat="1" applyFont="1" applyFill="1" applyBorder="1" applyAlignment="1">
      <alignment horizontal="right" vertical="center"/>
    </xf>
    <xf numFmtId="0" fontId="5" fillId="0" borderId="1" xfId="0" applyFont="1" applyFill="1" applyBorder="1" applyAlignment="1">
      <alignment horizontal="right" vertical="center"/>
    </xf>
    <xf numFmtId="0" fontId="1" fillId="3" borderId="1" xfId="0" applyFont="1" applyFill="1" applyBorder="1" applyAlignment="1">
      <alignment vertical="center"/>
    </xf>
    <xf numFmtId="0" fontId="1" fillId="0" borderId="0" xfId="0" applyFont="1" applyAlignment="1">
      <alignment vertical="center"/>
    </xf>
    <xf numFmtId="2" fontId="1" fillId="0" borderId="0" xfId="0" applyNumberFormat="1" applyFont="1" applyFill="1" applyBorder="1" applyAlignment="1"/>
    <xf numFmtId="2" fontId="4" fillId="0" borderId="0" xfId="0" applyNumberFormat="1" applyFont="1" applyFill="1" applyBorder="1" applyAlignment="1">
      <alignment vertical="top"/>
    </xf>
    <xf numFmtId="0" fontId="1" fillId="0" borderId="0" xfId="0" applyFont="1" applyBorder="1" applyAlignment="1">
      <alignment vertical="center" wrapText="1"/>
    </xf>
    <xf numFmtId="0" fontId="0" fillId="0" borderId="0" xfId="0" applyAlignment="1">
      <alignment vertical="center"/>
    </xf>
    <xf numFmtId="0" fontId="1" fillId="0" borderId="6" xfId="0" applyFont="1" applyBorder="1" applyAlignment="1"/>
    <xf numFmtId="0" fontId="1" fillId="0" borderId="0" xfId="0" applyFont="1" applyAlignment="1"/>
    <xf numFmtId="0" fontId="1" fillId="3" borderId="3" xfId="0" applyFont="1" applyFill="1" applyBorder="1" applyAlignment="1">
      <alignment horizontal="center" vertical="center"/>
    </xf>
    <xf numFmtId="0" fontId="1" fillId="0" borderId="0" xfId="0" applyFont="1" applyFill="1" applyBorder="1" applyAlignment="1">
      <alignment horizontal="center"/>
    </xf>
    <xf numFmtId="0" fontId="1" fillId="0" borderId="0" xfId="0" applyFont="1" applyFill="1" applyBorder="1" applyAlignment="1">
      <alignment vertical="top"/>
    </xf>
    <xf numFmtId="0" fontId="1" fillId="0" borderId="0" xfId="0" applyFont="1" applyFill="1" applyBorder="1" applyAlignment="1">
      <alignment vertical="top" wrapText="1"/>
    </xf>
    <xf numFmtId="0" fontId="15" fillId="0" borderId="0" xfId="0" applyFont="1" applyFill="1" applyBorder="1" applyAlignment="1">
      <alignment vertical="top"/>
    </xf>
    <xf numFmtId="0" fontId="39" fillId="0" borderId="0" xfId="0" applyFont="1" applyFill="1" applyAlignment="1">
      <alignment horizontal="center" vertical="center"/>
    </xf>
    <xf numFmtId="0" fontId="11" fillId="0" borderId="0" xfId="0" applyFont="1" applyFill="1" applyBorder="1" applyAlignment="1">
      <alignment horizontal="left"/>
    </xf>
    <xf numFmtId="0" fontId="1" fillId="0" borderId="6" xfId="0" applyFont="1" applyBorder="1" applyAlignment="1"/>
    <xf numFmtId="0" fontId="1" fillId="0" borderId="0" xfId="0" applyFont="1" applyAlignment="1"/>
    <xf numFmtId="0" fontId="1" fillId="0" borderId="0" xfId="0" applyFont="1" applyFill="1" applyBorder="1" applyAlignment="1"/>
    <xf numFmtId="0" fontId="0" fillId="0" borderId="0" xfId="0" applyFill="1" applyBorder="1" applyAlignment="1"/>
    <xf numFmtId="0" fontId="1" fillId="4" borderId="1" xfId="0" applyFont="1" applyFill="1" applyBorder="1" applyAlignment="1">
      <alignment horizontal="center"/>
    </xf>
    <xf numFmtId="0" fontId="35" fillId="4" borderId="8" xfId="0" applyFont="1" applyFill="1" applyBorder="1" applyAlignment="1">
      <alignment vertical="center" wrapText="1"/>
    </xf>
    <xf numFmtId="0" fontId="35" fillId="4" borderId="3" xfId="0" applyFont="1" applyFill="1" applyBorder="1" applyAlignment="1">
      <alignment vertical="center" wrapText="1"/>
    </xf>
    <xf numFmtId="0" fontId="1" fillId="0" borderId="0" xfId="0" applyFont="1" applyBorder="1" applyAlignment="1"/>
    <xf numFmtId="0" fontId="35" fillId="4" borderId="2" xfId="0" applyFont="1" applyFill="1" applyBorder="1" applyAlignment="1">
      <alignment vertical="center" wrapText="1"/>
    </xf>
    <xf numFmtId="0" fontId="35" fillId="0" borderId="0" xfId="0" applyFont="1" applyFill="1" applyBorder="1" applyAlignment="1">
      <alignment vertical="center" wrapText="1"/>
    </xf>
    <xf numFmtId="0" fontId="1" fillId="0" borderId="0" xfId="0" applyFont="1" applyFill="1" applyBorder="1" applyAlignment="1">
      <alignment horizontal="center"/>
    </xf>
    <xf numFmtId="2" fontId="1" fillId="0" borderId="8" xfId="0" applyNumberFormat="1" applyFont="1" applyFill="1" applyBorder="1" applyAlignment="1">
      <alignment horizontal="right" vertical="center"/>
    </xf>
    <xf numFmtId="2" fontId="1" fillId="0" borderId="6" xfId="0" applyNumberFormat="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0" borderId="1" xfId="0" applyNumberFormat="1" applyFont="1" applyFill="1" applyBorder="1" applyAlignment="1">
      <alignment vertical="center"/>
    </xf>
    <xf numFmtId="0" fontId="5" fillId="0" borderId="2" xfId="0" applyFont="1" applyFill="1" applyBorder="1" applyAlignment="1"/>
    <xf numFmtId="0" fontId="5" fillId="0" borderId="3" xfId="0" applyFont="1" applyFill="1" applyBorder="1" applyAlignment="1"/>
    <xf numFmtId="2" fontId="1" fillId="0" borderId="13" xfId="0" applyNumberFormat="1" applyFont="1" applyFill="1" applyBorder="1" applyAlignment="1">
      <alignment horizontal="center" vertical="center"/>
    </xf>
    <xf numFmtId="0" fontId="5" fillId="0" borderId="2" xfId="0" applyFont="1" applyFill="1" applyBorder="1" applyAlignment="1">
      <alignment vertical="center"/>
    </xf>
    <xf numFmtId="0" fontId="15" fillId="0" borderId="0" xfId="0" applyFont="1" applyFill="1" applyBorder="1" applyAlignment="1">
      <alignment horizontal="left"/>
    </xf>
    <xf numFmtId="0" fontId="5" fillId="0" borderId="3" xfId="0" applyFont="1" applyFill="1" applyBorder="1" applyAlignment="1">
      <alignment vertical="center"/>
    </xf>
    <xf numFmtId="0" fontId="5" fillId="0" borderId="0" xfId="0" applyFont="1" applyFill="1" applyBorder="1" applyAlignment="1"/>
    <xf numFmtId="0" fontId="1" fillId="0" borderId="0" xfId="0" applyFont="1" applyFill="1" applyBorder="1" applyAlignment="1">
      <alignment horizontal="center" vertical="center"/>
    </xf>
    <xf numFmtId="0" fontId="1" fillId="0" borderId="0" xfId="0" applyFont="1" applyBorder="1" applyAlignment="1">
      <alignment horizontal="center" vertical="center" wrapText="1"/>
    </xf>
    <xf numFmtId="2" fontId="1" fillId="0" borderId="1" xfId="0" applyNumberFormat="1" applyFont="1" applyFill="1" applyBorder="1" applyAlignment="1">
      <alignment horizontal="center" vertical="center"/>
    </xf>
    <xf numFmtId="0" fontId="3" fillId="0" borderId="0" xfId="0" applyFont="1" applyFill="1" applyBorder="1" applyAlignment="1">
      <alignment vertical="center" wrapText="1"/>
    </xf>
    <xf numFmtId="0" fontId="1" fillId="0" borderId="0" xfId="0" applyFont="1" applyFill="1" applyBorder="1" applyAlignment="1">
      <alignment vertical="center"/>
    </xf>
    <xf numFmtId="0" fontId="1" fillId="0" borderId="0" xfId="0" applyFont="1" applyAlignment="1">
      <alignment horizontal="center"/>
    </xf>
    <xf numFmtId="0" fontId="1" fillId="3" borderId="4" xfId="0" applyFont="1" applyFill="1" applyBorder="1" applyAlignment="1">
      <alignment horizontal="center" vertical="center"/>
    </xf>
    <xf numFmtId="0" fontId="1" fillId="0" borderId="0" xfId="0" applyFont="1" applyBorder="1" applyAlignment="1">
      <alignment horizontal="left" wrapText="1"/>
    </xf>
    <xf numFmtId="2" fontId="1" fillId="0" borderId="9" xfId="0" applyNumberFormat="1" applyFont="1" applyFill="1" applyBorder="1" applyAlignment="1">
      <alignment vertical="center"/>
    </xf>
    <xf numFmtId="165" fontId="1" fillId="0" borderId="8" xfId="0" applyNumberFormat="1" applyFont="1" applyFill="1" applyBorder="1" applyAlignment="1">
      <alignment vertical="center"/>
    </xf>
    <xf numFmtId="2" fontId="1" fillId="0" borderId="2" xfId="0" applyNumberFormat="1" applyFont="1" applyFill="1" applyBorder="1" applyAlignment="1">
      <alignment vertical="center"/>
    </xf>
    <xf numFmtId="2" fontId="1" fillId="0" borderId="3" xfId="0" applyNumberFormat="1" applyFont="1" applyFill="1" applyBorder="1" applyAlignment="1">
      <alignment vertical="center"/>
    </xf>
    <xf numFmtId="2" fontId="1" fillId="2" borderId="1" xfId="0" applyNumberFormat="1" applyFont="1" applyFill="1" applyBorder="1" applyAlignment="1">
      <alignment vertical="center"/>
    </xf>
    <xf numFmtId="2" fontId="1" fillId="0" borderId="5" xfId="0" applyNumberFormat="1" applyFont="1" applyFill="1" applyBorder="1" applyAlignment="1">
      <alignment vertical="center"/>
    </xf>
    <xf numFmtId="2" fontId="1" fillId="0" borderId="11" xfId="0" applyNumberFormat="1" applyFont="1" applyFill="1" applyBorder="1" applyAlignment="1">
      <alignment vertical="center"/>
    </xf>
    <xf numFmtId="2" fontId="1" fillId="0" borderId="6" xfId="0" applyNumberFormat="1" applyFont="1" applyFill="1" applyBorder="1" applyAlignment="1">
      <alignment vertical="center"/>
    </xf>
    <xf numFmtId="2"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1" fillId="2" borderId="15" xfId="0" applyNumberFormat="1" applyFont="1" applyFill="1" applyBorder="1" applyAlignment="1">
      <alignment horizontal="center" vertical="center"/>
    </xf>
    <xf numFmtId="165" fontId="1" fillId="0" borderId="0" xfId="0" applyNumberFormat="1" applyFont="1" applyFill="1" applyBorder="1" applyAlignment="1">
      <alignment vertical="center"/>
    </xf>
    <xf numFmtId="0" fontId="1" fillId="0" borderId="8" xfId="0" applyFont="1" applyBorder="1" applyAlignment="1">
      <alignment horizontal="center" vertical="center"/>
    </xf>
    <xf numFmtId="49" fontId="1" fillId="0" borderId="6" xfId="0" applyNumberFormat="1" applyFont="1" applyFill="1" applyBorder="1" applyAlignment="1">
      <alignment vertical="center"/>
    </xf>
    <xf numFmtId="165" fontId="1" fillId="0" borderId="6" xfId="0" applyNumberFormat="1" applyFont="1" applyFill="1" applyBorder="1" applyAlignment="1">
      <alignment vertical="center"/>
    </xf>
    <xf numFmtId="165" fontId="1" fillId="0" borderId="1" xfId="0" applyNumberFormat="1" applyFont="1" applyFill="1" applyBorder="1" applyAlignment="1">
      <alignment horizontal="center" vertical="center"/>
    </xf>
    <xf numFmtId="0" fontId="2" fillId="0" borderId="0" xfId="0" applyFont="1" applyBorder="1" applyAlignment="1">
      <alignment horizontal="center" vertical="center" wrapText="1"/>
    </xf>
    <xf numFmtId="0" fontId="5" fillId="0" borderId="0" xfId="0" applyFont="1" applyFill="1" applyBorder="1" applyAlignment="1">
      <alignment horizontal="center" vertical="center"/>
    </xf>
    <xf numFmtId="0" fontId="5" fillId="0" borderId="0" xfId="0" applyFont="1" applyFill="1" applyBorder="1" applyAlignment="1">
      <alignment horizontal="center"/>
    </xf>
    <xf numFmtId="2" fontId="1" fillId="0" borderId="10" xfId="0" applyNumberFormat="1" applyFont="1" applyFill="1" applyBorder="1" applyAlignment="1">
      <alignment horizontal="center" vertical="center"/>
    </xf>
    <xf numFmtId="0" fontId="11" fillId="0" borderId="1" xfId="0" applyFont="1" applyFill="1" applyBorder="1" applyAlignment="1">
      <alignment vertical="center"/>
    </xf>
    <xf numFmtId="0" fontId="4" fillId="0" borderId="0" xfId="0" applyFont="1" applyFill="1" applyAlignment="1">
      <alignment horizontal="center" vertical="center"/>
    </xf>
    <xf numFmtId="0" fontId="11" fillId="0" borderId="8" xfId="0" applyFont="1" applyFill="1" applyBorder="1" applyAlignment="1">
      <alignment vertical="center"/>
    </xf>
    <xf numFmtId="2" fontId="1" fillId="0" borderId="7" xfId="0" applyNumberFormat="1" applyFont="1" applyFill="1" applyBorder="1" applyAlignment="1">
      <alignment vertical="center"/>
    </xf>
    <xf numFmtId="2" fontId="1" fillId="0" borderId="9" xfId="0" applyNumberFormat="1" applyFont="1" applyFill="1" applyBorder="1" applyAlignment="1">
      <alignment horizontal="right"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8" fillId="17" borderId="0" xfId="0" applyFont="1" applyFill="1" applyBorder="1" applyAlignment="1">
      <alignment horizontal="center"/>
    </xf>
    <xf numFmtId="0" fontId="1" fillId="17" borderId="0" xfId="0" applyFont="1" applyFill="1" applyBorder="1"/>
    <xf numFmtId="0" fontId="1" fillId="17" borderId="0" xfId="0" applyFont="1" applyFill="1" applyBorder="1" applyAlignment="1">
      <alignment horizontal="center" vertical="center"/>
    </xf>
    <xf numFmtId="2" fontId="1" fillId="17" borderId="0" xfId="0" applyNumberFormat="1" applyFont="1" applyFill="1" applyBorder="1" applyAlignment="1">
      <alignment vertical="center"/>
    </xf>
    <xf numFmtId="2" fontId="1" fillId="17" borderId="0" xfId="0" applyNumberFormat="1" applyFont="1" applyFill="1" applyBorder="1" applyAlignment="1">
      <alignment horizontal="center" vertical="center"/>
    </xf>
    <xf numFmtId="0" fontId="1" fillId="17" borderId="0" xfId="0" applyFont="1" applyFill="1" applyBorder="1" applyAlignment="1">
      <alignment horizontal="center" vertical="center" wrapText="1"/>
    </xf>
    <xf numFmtId="0" fontId="0" fillId="17" borderId="0" xfId="0" applyFill="1" applyBorder="1"/>
    <xf numFmtId="0" fontId="1" fillId="17" borderId="0" xfId="0" applyFont="1" applyFill="1" applyBorder="1" applyAlignment="1">
      <alignment vertical="center"/>
    </xf>
    <xf numFmtId="0" fontId="8" fillId="17" borderId="0" xfId="0" applyFont="1" applyFill="1" applyAlignment="1">
      <alignment horizontal="center"/>
    </xf>
    <xf numFmtId="0" fontId="1" fillId="17" borderId="0" xfId="0" applyFont="1" applyFill="1"/>
    <xf numFmtId="0" fontId="1" fillId="17" borderId="0" xfId="0" applyFont="1" applyFill="1" applyAlignment="1">
      <alignment horizontal="center" vertical="center"/>
    </xf>
    <xf numFmtId="0" fontId="0" fillId="17" borderId="0" xfId="0" applyFill="1"/>
    <xf numFmtId="0" fontId="1" fillId="12" borderId="0" xfId="0" applyFont="1" applyFill="1" applyBorder="1" applyAlignment="1">
      <alignment horizontal="center"/>
    </xf>
    <xf numFmtId="0" fontId="1" fillId="0" borderId="0" xfId="0" applyFont="1" applyBorder="1" applyAlignment="1">
      <alignment horizontal="center" wrapText="1"/>
    </xf>
    <xf numFmtId="0" fontId="0" fillId="0" borderId="0" xfId="0" applyAlignment="1"/>
    <xf numFmtId="0" fontId="8" fillId="0" borderId="0" xfId="0" applyFont="1" applyFill="1" applyAlignment="1">
      <alignment horizontal="center" vertical="center"/>
    </xf>
    <xf numFmtId="0" fontId="0" fillId="0" borderId="0" xfId="0" applyFill="1" applyBorder="1" applyAlignment="1">
      <alignment vertical="center"/>
    </xf>
    <xf numFmtId="0" fontId="1" fillId="0" borderId="7" xfId="0" applyFont="1" applyBorder="1"/>
    <xf numFmtId="0" fontId="15" fillId="0" borderId="0" xfId="0" applyFont="1" applyFill="1" applyBorder="1" applyAlignment="1"/>
    <xf numFmtId="0" fontId="8" fillId="18" borderId="0" xfId="0" applyFont="1" applyFill="1" applyAlignment="1">
      <alignment horizontal="center"/>
    </xf>
    <xf numFmtId="0" fontId="1" fillId="18" borderId="0" xfId="0" applyFont="1" applyFill="1" applyBorder="1" applyAlignment="1">
      <alignment horizontal="center" vertical="center"/>
    </xf>
    <xf numFmtId="0" fontId="0" fillId="18" borderId="0" xfId="0" applyFill="1" applyBorder="1"/>
    <xf numFmtId="0" fontId="8" fillId="18" borderId="0" xfId="0" applyFont="1" applyFill="1" applyBorder="1" applyAlignment="1">
      <alignment horizontal="center"/>
    </xf>
    <xf numFmtId="0" fontId="1" fillId="18" borderId="0" xfId="0" applyFont="1" applyFill="1" applyBorder="1"/>
    <xf numFmtId="2" fontId="1" fillId="18" borderId="0" xfId="0" applyNumberFormat="1" applyFont="1" applyFill="1" applyBorder="1" applyAlignment="1">
      <alignment vertical="center"/>
    </xf>
    <xf numFmtId="0" fontId="1" fillId="18" borderId="0" xfId="0" applyFont="1" applyFill="1" applyBorder="1" applyAlignment="1"/>
    <xf numFmtId="0" fontId="1" fillId="0" borderId="11" xfId="0" applyFont="1" applyFill="1" applyBorder="1" applyAlignment="1"/>
    <xf numFmtId="0" fontId="1" fillId="0" borderId="0" xfId="0" applyFont="1" applyAlignment="1">
      <alignment vertical="center" wrapText="1"/>
    </xf>
    <xf numFmtId="0" fontId="11" fillId="0" borderId="0" xfId="0" applyFont="1" applyFill="1" applyBorder="1" applyAlignment="1">
      <alignment horizontal="left"/>
    </xf>
    <xf numFmtId="0" fontId="11" fillId="0" borderId="0" xfId="0" applyFont="1" applyFill="1" applyBorder="1" applyAlignment="1"/>
    <xf numFmtId="0" fontId="1" fillId="0" borderId="0" xfId="0" applyFont="1" applyFill="1" applyBorder="1" applyAlignment="1"/>
    <xf numFmtId="0" fontId="1" fillId="0" borderId="0" xfId="0" applyFont="1" applyFill="1" applyAlignment="1"/>
    <xf numFmtId="0" fontId="35" fillId="0" borderId="0" xfId="0" applyFont="1" applyFill="1" applyBorder="1" applyAlignment="1">
      <alignment vertical="center" wrapText="1"/>
    </xf>
    <xf numFmtId="0" fontId="1" fillId="0" borderId="0" xfId="0" applyFont="1" applyBorder="1" applyAlignment="1"/>
    <xf numFmtId="0" fontId="1" fillId="0" borderId="0" xfId="0" applyFont="1" applyFill="1" applyBorder="1" applyAlignment="1">
      <alignment horizontal="left" vertical="center"/>
    </xf>
    <xf numFmtId="0" fontId="5" fillId="0" borderId="1" xfId="0" applyFont="1" applyFill="1" applyBorder="1" applyAlignment="1"/>
    <xf numFmtId="0" fontId="1" fillId="0" borderId="0" xfId="0" applyFont="1" applyFill="1" applyBorder="1" applyAlignment="1">
      <alignment horizontal="center"/>
    </xf>
    <xf numFmtId="0" fontId="1" fillId="0" borderId="0" xfId="0" applyFont="1" applyFill="1" applyBorder="1" applyAlignment="1">
      <alignment wrapText="1"/>
    </xf>
    <xf numFmtId="2" fontId="1" fillId="0" borderId="1" xfId="0" applyNumberFormat="1" applyFont="1" applyFill="1" applyBorder="1" applyAlignment="1">
      <alignment horizontal="center" vertical="center"/>
    </xf>
    <xf numFmtId="0" fontId="33" fillId="0" borderId="0" xfId="0" applyFont="1" applyBorder="1" applyAlignment="1"/>
    <xf numFmtId="0" fontId="1" fillId="0" borderId="0" xfId="0" applyFont="1" applyFill="1" applyBorder="1" applyAlignment="1">
      <alignment vertical="top"/>
    </xf>
    <xf numFmtId="2" fontId="4" fillId="2" borderId="3" xfId="0" applyNumberFormat="1" applyFont="1" applyFill="1" applyBorder="1" applyAlignment="1">
      <alignment horizontal="center" vertical="top"/>
    </xf>
    <xf numFmtId="0" fontId="5" fillId="0" borderId="0" xfId="0" applyFont="1" applyFill="1" applyBorder="1" applyAlignment="1"/>
    <xf numFmtId="0" fontId="1" fillId="0" borderId="0" xfId="0" applyFont="1" applyFill="1" applyBorder="1" applyAlignment="1">
      <alignment horizontal="center" vertical="center"/>
    </xf>
    <xf numFmtId="0" fontId="1" fillId="0" borderId="0" xfId="0" applyFont="1" applyFill="1" applyBorder="1" applyAlignment="1">
      <alignment vertical="center"/>
    </xf>
    <xf numFmtId="0" fontId="5" fillId="0" borderId="0" xfId="0" applyFont="1" applyFill="1" applyBorder="1" applyAlignment="1">
      <alignment horizontal="center" wrapText="1"/>
    </xf>
    <xf numFmtId="0" fontId="5" fillId="0" borderId="0" xfId="0" applyFont="1" applyBorder="1" applyAlignment="1"/>
    <xf numFmtId="0" fontId="1" fillId="0" borderId="0" xfId="0" applyFont="1" applyBorder="1" applyAlignment="1">
      <alignment horizontal="center" vertical="center" wrapText="1"/>
    </xf>
    <xf numFmtId="1" fontId="4" fillId="2" borderId="1" xfId="0" applyNumberFormat="1" applyFont="1" applyFill="1" applyBorder="1" applyAlignment="1">
      <alignment horizontal="center" vertical="top"/>
    </xf>
    <xf numFmtId="0" fontId="1" fillId="0" borderId="0" xfId="0" applyFont="1" applyFill="1" applyBorder="1" applyAlignment="1">
      <alignment vertical="top" wrapText="1"/>
    </xf>
    <xf numFmtId="0" fontId="1" fillId="0" borderId="1" xfId="0" applyFont="1" applyFill="1" applyBorder="1" applyAlignment="1">
      <alignment horizontal="center" vertical="center" wrapText="1"/>
    </xf>
    <xf numFmtId="0" fontId="11" fillId="0" borderId="0" xfId="0" applyFont="1" applyFill="1" applyBorder="1" applyAlignment="1">
      <alignment horizontal="left"/>
    </xf>
    <xf numFmtId="0" fontId="11" fillId="0" borderId="0" xfId="0" applyFont="1" applyFill="1" applyBorder="1" applyAlignment="1"/>
    <xf numFmtId="0" fontId="1" fillId="0" borderId="0" xfId="0" applyFont="1" applyFill="1" applyBorder="1" applyAlignment="1"/>
    <xf numFmtId="0" fontId="0" fillId="0" borderId="0" xfId="0" applyFill="1" applyBorder="1" applyAlignment="1"/>
    <xf numFmtId="0" fontId="1" fillId="0" borderId="0" xfId="0" applyFont="1" applyAlignment="1">
      <alignment vertical="center" wrapText="1"/>
    </xf>
    <xf numFmtId="0" fontId="1" fillId="0" borderId="0" xfId="0" applyFont="1" applyBorder="1" applyAlignment="1"/>
    <xf numFmtId="0" fontId="1" fillId="0" borderId="0" xfId="0" applyFont="1" applyFill="1" applyBorder="1" applyAlignment="1">
      <alignment horizontal="left" vertical="center"/>
    </xf>
    <xf numFmtId="0" fontId="1" fillId="0" borderId="0" xfId="0" applyFont="1" applyBorder="1" applyAlignment="1">
      <alignment vertical="center"/>
    </xf>
    <xf numFmtId="0" fontId="1" fillId="0" borderId="0" xfId="0" applyFont="1" applyFill="1" applyAlignment="1"/>
    <xf numFmtId="0" fontId="1" fillId="0" borderId="0" xfId="0" applyFont="1" applyFill="1" applyBorder="1" applyAlignment="1">
      <alignment horizontal="center"/>
    </xf>
    <xf numFmtId="0" fontId="1" fillId="0" borderId="1" xfId="0" applyFont="1" applyFill="1" applyBorder="1" applyAlignment="1"/>
    <xf numFmtId="0" fontId="1" fillId="0" borderId="3" xfId="0" applyFont="1" applyFill="1" applyBorder="1" applyAlignment="1">
      <alignment horizontal="center"/>
    </xf>
    <xf numFmtId="0" fontId="1" fillId="0" borderId="9" xfId="0" applyFont="1" applyFill="1" applyBorder="1" applyAlignment="1">
      <alignment horizontal="center"/>
    </xf>
    <xf numFmtId="0" fontId="29" fillId="0" borderId="0" xfId="0" applyFont="1" applyFill="1" applyBorder="1" applyAlignment="1"/>
    <xf numFmtId="0" fontId="1" fillId="0" borderId="6" xfId="0" applyFont="1" applyFill="1" applyBorder="1" applyAlignment="1"/>
    <xf numFmtId="0" fontId="29" fillId="0" borderId="0" xfId="0" applyFont="1" applyFill="1" applyBorder="1" applyAlignment="1">
      <alignment wrapText="1"/>
    </xf>
    <xf numFmtId="0" fontId="1" fillId="0" borderId="6" xfId="0" applyFont="1" applyFill="1" applyBorder="1" applyAlignment="1">
      <alignment wrapText="1"/>
    </xf>
    <xf numFmtId="0" fontId="1" fillId="0" borderId="0" xfId="0" applyFont="1" applyFill="1" applyBorder="1" applyAlignment="1">
      <alignment wrapText="1"/>
    </xf>
    <xf numFmtId="0" fontId="5" fillId="0" borderId="6" xfId="0" applyFont="1" applyBorder="1" applyAlignment="1"/>
    <xf numFmtId="0" fontId="5" fillId="0" borderId="0" xfId="0" applyFont="1" applyBorder="1" applyAlignment="1"/>
    <xf numFmtId="0" fontId="5" fillId="0" borderId="0" xfId="0" applyFont="1" applyBorder="1" applyAlignment="1">
      <alignment wrapText="1"/>
    </xf>
    <xf numFmtId="0" fontId="1" fillId="0" borderId="6" xfId="0" applyFont="1" applyFill="1" applyBorder="1" applyAlignment="1">
      <alignment vertical="top" wrapText="1"/>
    </xf>
    <xf numFmtId="0" fontId="1" fillId="0" borderId="0" xfId="0" applyFont="1" applyFill="1" applyBorder="1" applyAlignment="1">
      <alignment vertical="top" wrapText="1"/>
    </xf>
    <xf numFmtId="0" fontId="1" fillId="0" borderId="0" xfId="0" applyFont="1" applyFill="1" applyBorder="1" applyAlignment="1">
      <alignment vertical="top"/>
    </xf>
    <xf numFmtId="0" fontId="5" fillId="0" borderId="0" xfId="0" applyFont="1" applyFill="1" applyBorder="1" applyAlignment="1"/>
    <xf numFmtId="0" fontId="1" fillId="0" borderId="0" xfId="0" applyFont="1" applyFill="1" applyBorder="1" applyAlignment="1">
      <alignment horizontal="center" vertical="center"/>
    </xf>
    <xf numFmtId="0" fontId="1" fillId="0" borderId="2" xfId="0" applyFont="1" applyFill="1" applyBorder="1" applyAlignment="1"/>
    <xf numFmtId="0" fontId="1" fillId="0" borderId="0" xfId="0" applyFont="1" applyFill="1" applyBorder="1" applyAlignment="1">
      <alignment vertical="center"/>
    </xf>
    <xf numFmtId="0" fontId="8" fillId="0" borderId="1" xfId="0" applyFont="1" applyBorder="1" applyAlignment="1">
      <alignment horizontal="center"/>
    </xf>
    <xf numFmtId="0" fontId="30" fillId="0" borderId="8" xfId="0" applyFont="1" applyFill="1" applyBorder="1" applyAlignment="1">
      <alignment horizontal="center"/>
    </xf>
    <xf numFmtId="0" fontId="30" fillId="0" borderId="3" xfId="0" applyFont="1" applyFill="1" applyBorder="1" applyAlignment="1">
      <alignment horizontal="center"/>
    </xf>
    <xf numFmtId="0" fontId="1" fillId="0" borderId="8" xfId="0" applyFont="1" applyBorder="1" applyAlignment="1">
      <alignment wrapText="1"/>
    </xf>
    <xf numFmtId="0" fontId="1" fillId="0" borderId="5" xfId="0" applyFont="1" applyBorder="1" applyAlignment="1">
      <alignment wrapText="1"/>
    </xf>
    <xf numFmtId="0" fontId="1" fillId="0" borderId="8" xfId="0" applyFont="1" applyFill="1" applyBorder="1" applyAlignment="1">
      <alignment wrapText="1"/>
    </xf>
    <xf numFmtId="0" fontId="1" fillId="0" borderId="31" xfId="0" applyFont="1" applyFill="1" applyBorder="1" applyAlignment="1"/>
    <xf numFmtId="0" fontId="1" fillId="3" borderId="12" xfId="0" applyFont="1" applyFill="1" applyBorder="1" applyAlignment="1">
      <alignment horizontal="center" vertical="center"/>
    </xf>
    <xf numFmtId="0" fontId="1" fillId="3" borderId="4" xfId="0" applyFont="1" applyFill="1" applyBorder="1" applyAlignment="1">
      <alignment horizontal="center" vertical="center"/>
    </xf>
    <xf numFmtId="0" fontId="30" fillId="0" borderId="5" xfId="0" applyFont="1" applyFill="1" applyBorder="1" applyAlignment="1">
      <alignment horizontal="center"/>
    </xf>
    <xf numFmtId="0" fontId="1" fillId="0" borderId="11" xfId="0" applyFont="1" applyFill="1" applyBorder="1" applyAlignment="1">
      <alignment horizontal="center"/>
    </xf>
    <xf numFmtId="0" fontId="5" fillId="0" borderId="0" xfId="0" applyFont="1" applyFill="1" applyBorder="1" applyAlignment="1">
      <alignment wrapText="1"/>
    </xf>
    <xf numFmtId="0" fontId="17" fillId="0" borderId="0" xfId="0" applyFont="1" applyFill="1" applyBorder="1" applyAlignment="1">
      <alignment wrapText="1"/>
    </xf>
    <xf numFmtId="0" fontId="18" fillId="0" borderId="0" xfId="0" applyFont="1" applyFill="1" applyBorder="1" applyAlignment="1">
      <alignment wrapText="1"/>
    </xf>
    <xf numFmtId="0" fontId="5" fillId="0" borderId="1" xfId="0" applyFont="1" applyFill="1" applyBorder="1" applyAlignment="1">
      <alignment wrapText="1"/>
    </xf>
    <xf numFmtId="2" fontId="1" fillId="0" borderId="10" xfId="0" applyNumberFormat="1" applyFont="1" applyFill="1" applyBorder="1" applyAlignment="1">
      <alignment vertical="center"/>
    </xf>
    <xf numFmtId="0" fontId="1" fillId="0" borderId="5" xfId="0" applyFont="1" applyBorder="1"/>
    <xf numFmtId="2" fontId="1" fillId="0" borderId="9" xfId="0" applyNumberFormat="1" applyFont="1" applyFill="1" applyBorder="1" applyAlignment="1">
      <alignment horizontal="left" vertical="center"/>
    </xf>
    <xf numFmtId="164" fontId="1" fillId="0" borderId="1" xfId="0" applyNumberFormat="1" applyFont="1" applyBorder="1" applyAlignment="1">
      <alignment horizontal="center"/>
    </xf>
    <xf numFmtId="2" fontId="4" fillId="4" borderId="1" xfId="0" applyNumberFormat="1" applyFont="1" applyFill="1" applyBorder="1" applyAlignment="1">
      <alignment vertical="top" wrapText="1"/>
    </xf>
    <xf numFmtId="2" fontId="4" fillId="4" borderId="1" xfId="0" applyNumberFormat="1" applyFont="1" applyFill="1" applyBorder="1" applyAlignment="1">
      <alignment vertical="center" wrapText="1"/>
    </xf>
    <xf numFmtId="2" fontId="4" fillId="2" borderId="1" xfId="0" applyNumberFormat="1" applyFont="1" applyFill="1" applyBorder="1" applyAlignment="1">
      <alignment horizontal="center" vertical="top"/>
    </xf>
    <xf numFmtId="0" fontId="35" fillId="0" borderId="0" xfId="0" applyFont="1" applyFill="1" applyBorder="1" applyAlignment="1">
      <alignment vertical="top" wrapText="1"/>
    </xf>
    <xf numFmtId="0" fontId="5" fillId="2" borderId="1" xfId="0" applyFont="1" applyFill="1" applyBorder="1" applyAlignment="1"/>
    <xf numFmtId="2" fontId="1" fillId="2" borderId="1" xfId="0" applyNumberFormat="1" applyFont="1" applyFill="1" applyBorder="1" applyAlignment="1"/>
    <xf numFmtId="2" fontId="1" fillId="0" borderId="1" xfId="0" applyNumberFormat="1" applyFont="1" applyFill="1" applyBorder="1" applyAlignment="1"/>
    <xf numFmtId="0" fontId="1" fillId="0" borderId="9" xfId="0" applyFont="1" applyFill="1" applyBorder="1" applyAlignment="1"/>
    <xf numFmtId="0" fontId="1" fillId="0" borderId="0" xfId="0" applyFont="1" applyFill="1" applyAlignment="1">
      <alignment horizontal="left" vertical="center"/>
    </xf>
    <xf numFmtId="0" fontId="5" fillId="0" borderId="5" xfId="0" applyFont="1" applyFill="1" applyBorder="1" applyAlignment="1"/>
    <xf numFmtId="0" fontId="5" fillId="7" borderId="1" xfId="0" applyFont="1" applyFill="1" applyBorder="1" applyAlignment="1"/>
    <xf numFmtId="0" fontId="5" fillId="0" borderId="0" xfId="0" applyFont="1" applyBorder="1" applyAlignment="1">
      <alignment vertical="center" wrapText="1"/>
    </xf>
    <xf numFmtId="0" fontId="39" fillId="0" borderId="2" xfId="0" applyFont="1" applyFill="1" applyBorder="1" applyAlignment="1">
      <alignment horizontal="center" vertical="center"/>
    </xf>
    <xf numFmtId="0" fontId="16" fillId="0" borderId="0" xfId="0" applyFont="1" applyFill="1" applyAlignment="1">
      <alignment horizontal="center"/>
    </xf>
    <xf numFmtId="0" fontId="4" fillId="0" borderId="0" xfId="0" applyFont="1" applyFill="1" applyAlignment="1">
      <alignment horizontal="center"/>
    </xf>
    <xf numFmtId="0" fontId="5" fillId="7" borderId="1" xfId="0" quotePrefix="1" applyFont="1" applyFill="1" applyBorder="1" applyAlignment="1"/>
    <xf numFmtId="0" fontId="16" fillId="0" borderId="0" xfId="0" applyFont="1" applyFill="1" applyAlignment="1">
      <alignment horizontal="center" vertical="center"/>
    </xf>
    <xf numFmtId="0" fontId="16" fillId="10" borderId="0" xfId="0" applyFont="1" applyFill="1" applyAlignment="1">
      <alignment horizontal="center" vertical="center"/>
    </xf>
    <xf numFmtId="0" fontId="36" fillId="4" borderId="1" xfId="0" applyFont="1" applyFill="1" applyBorder="1" applyAlignment="1">
      <alignment vertical="top" wrapText="1"/>
    </xf>
    <xf numFmtId="0" fontId="1" fillId="0" borderId="1" xfId="0" applyFont="1" applyFill="1" applyBorder="1" applyAlignment="1">
      <alignment horizontal="center" vertical="top"/>
    </xf>
    <xf numFmtId="0" fontId="26" fillId="4" borderId="1" xfId="0" applyFont="1" applyFill="1" applyBorder="1" applyAlignment="1">
      <alignment vertical="center" wrapText="1"/>
    </xf>
    <xf numFmtId="0" fontId="40" fillId="0" borderId="0" xfId="0" applyFont="1" applyFill="1" applyBorder="1" applyAlignment="1">
      <alignment horizontal="left"/>
    </xf>
    <xf numFmtId="0" fontId="41" fillId="0" borderId="0" xfId="0" applyFont="1" applyFill="1" applyBorder="1" applyAlignment="1" applyProtection="1">
      <alignment vertical="center" wrapText="1"/>
    </xf>
    <xf numFmtId="0" fontId="40" fillId="0" borderId="0" xfId="0" applyFont="1" applyFill="1" applyBorder="1" applyAlignment="1"/>
    <xf numFmtId="0" fontId="40" fillId="0" borderId="0" xfId="0" applyFont="1" applyBorder="1" applyAlignment="1">
      <alignment vertical="center" wrapText="1"/>
    </xf>
    <xf numFmtId="0" fontId="40" fillId="4" borderId="1" xfId="0" applyFont="1" applyFill="1" applyBorder="1" applyAlignment="1">
      <alignment vertical="center" wrapText="1"/>
    </xf>
    <xf numFmtId="0" fontId="40" fillId="0" borderId="0" xfId="0" applyFont="1" applyFill="1" applyAlignment="1">
      <alignment horizontal="left" vertical="center"/>
    </xf>
    <xf numFmtId="0" fontId="40" fillId="4" borderId="1" xfId="0" applyFont="1" applyFill="1" applyBorder="1" applyAlignment="1">
      <alignment horizontal="left" vertical="center" wrapText="1"/>
    </xf>
    <xf numFmtId="2" fontId="40" fillId="0" borderId="0" xfId="0" applyNumberFormat="1" applyFont="1" applyFill="1" applyBorder="1" applyAlignment="1">
      <alignment horizontal="center" vertical="center"/>
    </xf>
    <xf numFmtId="0" fontId="40" fillId="0" borderId="0" xfId="0" applyFont="1"/>
    <xf numFmtId="0" fontId="18" fillId="0" borderId="4" xfId="0" applyFont="1" applyFill="1" applyBorder="1" applyAlignment="1">
      <alignment horizontal="center"/>
    </xf>
    <xf numFmtId="2" fontId="4" fillId="0" borderId="6" xfId="0" applyNumberFormat="1" applyFont="1" applyFill="1" applyBorder="1" applyAlignment="1">
      <alignment vertical="top"/>
    </xf>
    <xf numFmtId="2" fontId="4" fillId="0" borderId="0" xfId="0" applyNumberFormat="1" applyFont="1" applyFill="1" applyBorder="1" applyAlignment="1">
      <alignment vertical="top" wrapText="1"/>
    </xf>
    <xf numFmtId="2" fontId="4" fillId="0" borderId="0" xfId="0" applyNumberFormat="1" applyFont="1" applyFill="1" applyBorder="1" applyAlignment="1">
      <alignment vertical="center" wrapText="1"/>
    </xf>
    <xf numFmtId="0" fontId="1" fillId="0" borderId="1" xfId="0" applyFont="1" applyFill="1" applyBorder="1" applyAlignment="1">
      <alignment horizontal="center"/>
    </xf>
    <xf numFmtId="0" fontId="0" fillId="0" borderId="0" xfId="0" applyBorder="1" applyAlignment="1">
      <alignment horizontal="center" vertical="center"/>
    </xf>
    <xf numFmtId="0" fontId="11" fillId="0" borderId="0" xfId="0" applyFont="1" applyFill="1" applyBorder="1" applyAlignment="1">
      <alignment horizontal="left" vertical="center"/>
    </xf>
    <xf numFmtId="0" fontId="1" fillId="0" borderId="6" xfId="0" applyFont="1" applyBorder="1" applyAlignment="1">
      <alignment vertical="center"/>
    </xf>
    <xf numFmtId="0" fontId="33" fillId="0" borderId="6" xfId="0" applyFont="1" applyBorder="1" applyAlignment="1">
      <alignment vertical="center"/>
    </xf>
    <xf numFmtId="0" fontId="5" fillId="0" borderId="0" xfId="0" applyFont="1" applyBorder="1" applyAlignment="1">
      <alignment vertical="center"/>
    </xf>
    <xf numFmtId="0" fontId="33" fillId="0" borderId="0" xfId="0" applyFont="1" applyBorder="1" applyAlignment="1">
      <alignment vertical="center"/>
    </xf>
    <xf numFmtId="0" fontId="40" fillId="0" borderId="0" xfId="0" applyFont="1" applyFill="1" applyBorder="1" applyAlignment="1">
      <alignment wrapText="1"/>
    </xf>
    <xf numFmtId="0" fontId="40" fillId="0" borderId="0" xfId="0" applyFont="1" applyFill="1" applyBorder="1" applyAlignment="1">
      <alignment horizontal="left" vertical="center"/>
    </xf>
    <xf numFmtId="0" fontId="40" fillId="0" borderId="0" xfId="0" applyFont="1" applyFill="1" applyBorder="1" applyAlignment="1">
      <alignment vertical="center"/>
    </xf>
    <xf numFmtId="0" fontId="40" fillId="0" borderId="0" xfId="0" applyFont="1" applyFill="1" applyBorder="1" applyAlignment="1">
      <alignment vertical="center" wrapText="1"/>
    </xf>
    <xf numFmtId="0" fontId="42" fillId="0" borderId="0" xfId="0" applyFont="1" applyBorder="1" applyAlignment="1">
      <alignment vertical="center"/>
    </xf>
    <xf numFmtId="0" fontId="40" fillId="0" borderId="0" xfId="0" applyFont="1" applyBorder="1" applyAlignment="1">
      <alignment vertical="center"/>
    </xf>
    <xf numFmtId="0" fontId="40" fillId="0" borderId="0" xfId="0" applyFont="1" applyAlignment="1">
      <alignment vertical="center"/>
    </xf>
    <xf numFmtId="1" fontId="1" fillId="2" borderId="1" xfId="0" applyNumberFormat="1" applyFont="1" applyFill="1" applyBorder="1" applyAlignment="1">
      <alignment vertical="center"/>
    </xf>
    <xf numFmtId="1" fontId="5" fillId="2" borderId="1" xfId="0" applyNumberFormat="1" applyFont="1" applyFill="1" applyBorder="1" applyAlignment="1">
      <alignment vertical="center"/>
    </xf>
    <xf numFmtId="1" fontId="5" fillId="0" borderId="0" xfId="0" applyNumberFormat="1" applyFont="1" applyFill="1" applyBorder="1" applyAlignment="1">
      <alignment vertical="center"/>
    </xf>
    <xf numFmtId="1" fontId="5" fillId="0" borderId="1" xfId="0" applyNumberFormat="1" applyFont="1" applyFill="1" applyBorder="1" applyAlignment="1">
      <alignment vertical="center"/>
    </xf>
    <xf numFmtId="0" fontId="39" fillId="0" borderId="0" xfId="0" applyFont="1" applyFill="1" applyBorder="1" applyAlignment="1">
      <alignment horizontal="center" vertical="center"/>
    </xf>
    <xf numFmtId="3" fontId="8" fillId="18" borderId="0" xfId="0" applyNumberFormat="1" applyFont="1" applyFill="1" applyBorder="1" applyAlignment="1">
      <alignment horizontal="center"/>
    </xf>
    <xf numFmtId="1" fontId="1" fillId="0" borderId="1" xfId="0" applyNumberFormat="1" applyFont="1" applyFill="1" applyBorder="1" applyAlignment="1">
      <alignment vertical="center"/>
    </xf>
    <xf numFmtId="0" fontId="44" fillId="0" borderId="0" xfId="0" applyFont="1" applyFill="1" applyBorder="1" applyAlignment="1">
      <alignment wrapText="1"/>
    </xf>
    <xf numFmtId="1" fontId="1" fillId="0" borderId="0" xfId="0" applyNumberFormat="1" applyFont="1" applyFill="1" applyBorder="1" applyAlignment="1">
      <alignment vertical="center"/>
    </xf>
    <xf numFmtId="0" fontId="1" fillId="0" borderId="14" xfId="0" applyFont="1" applyFill="1" applyBorder="1" applyAlignment="1"/>
    <xf numFmtId="0" fontId="18" fillId="0" borderId="0" xfId="0" applyFont="1" applyFill="1" applyBorder="1" applyAlignment="1">
      <alignment horizontal="center"/>
    </xf>
    <xf numFmtId="0" fontId="15" fillId="0" borderId="0" xfId="0" applyFont="1" applyFill="1" applyBorder="1" applyAlignment="1">
      <alignment wrapText="1"/>
    </xf>
    <xf numFmtId="0" fontId="11"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4" fillId="11" borderId="0" xfId="0" applyFont="1" applyFill="1" applyAlignment="1">
      <alignment horizontal="left" vertical="center" wrapText="1"/>
    </xf>
    <xf numFmtId="0" fontId="11" fillId="0" borderId="0" xfId="0" applyFont="1" applyFill="1" applyBorder="1" applyAlignment="1">
      <alignment wrapText="1"/>
    </xf>
    <xf numFmtId="0" fontId="40" fillId="0" borderId="0" xfId="0" applyFont="1" applyFill="1" applyBorder="1" applyAlignment="1">
      <alignment horizontal="left" wrapText="1"/>
    </xf>
    <xf numFmtId="0" fontId="8" fillId="0" borderId="0" xfId="0" applyFont="1" applyAlignment="1">
      <alignment horizontal="center" wrapText="1"/>
    </xf>
    <xf numFmtId="0" fontId="40" fillId="0" borderId="0" xfId="0" applyFont="1" applyAlignment="1">
      <alignment wrapText="1"/>
    </xf>
    <xf numFmtId="0" fontId="25" fillId="0" borderId="0" xfId="0" applyFont="1" applyFill="1" applyBorder="1" applyAlignment="1">
      <alignment vertical="top" wrapText="1"/>
    </xf>
    <xf numFmtId="1" fontId="4" fillId="0" borderId="0" xfId="0" applyNumberFormat="1" applyFont="1" applyFill="1" applyBorder="1" applyAlignment="1">
      <alignment horizontal="center" vertical="top"/>
    </xf>
    <xf numFmtId="0" fontId="25" fillId="18" borderId="0" xfId="0" applyFont="1" applyFill="1" applyBorder="1" applyAlignment="1">
      <alignment vertical="top" wrapText="1"/>
    </xf>
    <xf numFmtId="2" fontId="4" fillId="18" borderId="0" xfId="0" applyNumberFormat="1" applyFont="1" applyFill="1" applyBorder="1" applyAlignment="1">
      <alignment vertical="top" wrapText="1"/>
    </xf>
    <xf numFmtId="1" fontId="4" fillId="18" borderId="0" xfId="0" applyNumberFormat="1" applyFont="1" applyFill="1" applyBorder="1" applyAlignment="1">
      <alignment horizontal="center" vertical="top"/>
    </xf>
    <xf numFmtId="0" fontId="1" fillId="18" borderId="0" xfId="0" applyFont="1" applyFill="1" applyBorder="1" applyAlignment="1">
      <alignment vertical="top" wrapText="1"/>
    </xf>
    <xf numFmtId="0" fontId="40" fillId="18" borderId="0" xfId="0" applyFont="1" applyFill="1" applyBorder="1" applyAlignment="1">
      <alignment vertical="center" wrapText="1"/>
    </xf>
    <xf numFmtId="0" fontId="16" fillId="18" borderId="0" xfId="0" applyFont="1" applyFill="1" applyBorder="1" applyAlignment="1">
      <alignment horizontal="center"/>
    </xf>
    <xf numFmtId="0" fontId="1" fillId="18" borderId="0" xfId="0" applyFont="1" applyFill="1" applyBorder="1" applyAlignment="1">
      <alignment vertical="top"/>
    </xf>
    <xf numFmtId="0" fontId="1" fillId="18" borderId="0" xfId="0" applyFont="1" applyFill="1" applyBorder="1" applyAlignment="1">
      <alignment horizontal="center" vertical="top"/>
    </xf>
    <xf numFmtId="1" fontId="4" fillId="2" borderId="3" xfId="0" applyNumberFormat="1" applyFont="1" applyFill="1" applyBorder="1" applyAlignment="1">
      <alignment horizontal="center" vertical="top"/>
    </xf>
    <xf numFmtId="0" fontId="5" fillId="7" borderId="1" xfId="0" applyFont="1" applyFill="1" applyBorder="1" applyAlignment="1">
      <alignment vertical="center" wrapText="1"/>
    </xf>
    <xf numFmtId="0" fontId="25" fillId="0" borderId="1" xfId="0" applyFont="1" applyFill="1" applyBorder="1" applyAlignment="1">
      <alignment horizontal="center" vertical="top" wrapText="1"/>
    </xf>
    <xf numFmtId="0" fontId="11" fillId="18" borderId="0" xfId="0" applyFont="1" applyFill="1" applyAlignment="1">
      <alignment horizontal="center"/>
    </xf>
    <xf numFmtId="0" fontId="11" fillId="18" borderId="0" xfId="0" applyFont="1" applyFill="1" applyBorder="1" applyAlignment="1">
      <alignment horizontal="left"/>
    </xf>
    <xf numFmtId="0" fontId="11" fillId="18" borderId="0" xfId="0" applyFont="1" applyFill="1" applyBorder="1" applyAlignment="1">
      <alignment horizontal="left" vertical="center" wrapText="1"/>
    </xf>
    <xf numFmtId="0" fontId="40" fillId="18" borderId="0" xfId="0" applyFont="1" applyFill="1" applyBorder="1" applyAlignment="1">
      <alignment horizontal="left" wrapText="1"/>
    </xf>
    <xf numFmtId="0" fontId="11" fillId="18" borderId="0" xfId="0" applyFont="1" applyFill="1"/>
    <xf numFmtId="0" fontId="12" fillId="18" borderId="0" xfId="0" applyFont="1" applyFill="1"/>
    <xf numFmtId="0" fontId="1" fillId="0" borderId="2" xfId="0" applyFont="1" applyFill="1" applyBorder="1"/>
    <xf numFmtId="0" fontId="1" fillId="0" borderId="10" xfId="0" applyFont="1" applyBorder="1" applyAlignment="1"/>
    <xf numFmtId="0" fontId="1" fillId="0" borderId="13" xfId="0" applyFont="1" applyBorder="1" applyAlignment="1"/>
    <xf numFmtId="0" fontId="30" fillId="0" borderId="5" xfId="0" applyFont="1" applyFill="1" applyBorder="1" applyAlignment="1"/>
    <xf numFmtId="0" fontId="30" fillId="0" borderId="1" xfId="0" applyFont="1" applyFill="1" applyBorder="1" applyAlignment="1">
      <alignment horizontal="center"/>
    </xf>
    <xf numFmtId="0" fontId="1" fillId="0" borderId="2" xfId="0" applyFont="1" applyBorder="1" applyAlignment="1">
      <alignment wrapText="1"/>
    </xf>
    <xf numFmtId="0" fontId="1" fillId="0" borderId="1" xfId="0" applyFont="1" applyBorder="1" applyAlignment="1"/>
    <xf numFmtId="0" fontId="5" fillId="0" borderId="34" xfId="0" applyFont="1" applyBorder="1" applyAlignment="1"/>
    <xf numFmtId="0" fontId="5" fillId="0" borderId="35" xfId="0" applyFont="1" applyBorder="1" applyAlignment="1"/>
    <xf numFmtId="0" fontId="5" fillId="0" borderId="36" xfId="0" applyFont="1" applyBorder="1" applyAlignment="1"/>
    <xf numFmtId="0" fontId="1" fillId="0" borderId="31" xfId="0" applyFont="1" applyBorder="1" applyAlignment="1"/>
    <xf numFmtId="0" fontId="1" fillId="0" borderId="4" xfId="0" applyFont="1" applyFill="1" applyBorder="1" applyAlignment="1"/>
    <xf numFmtId="0" fontId="5" fillId="0" borderId="21" xfId="0" applyFont="1" applyBorder="1" applyAlignment="1"/>
    <xf numFmtId="0" fontId="5" fillId="0" borderId="22" xfId="0" applyFont="1" applyBorder="1" applyAlignment="1"/>
    <xf numFmtId="0" fontId="1" fillId="0" borderId="26" xfId="0" applyFont="1" applyFill="1" applyBorder="1" applyAlignment="1"/>
    <xf numFmtId="0" fontId="1" fillId="0" borderId="40" xfId="0" applyFont="1" applyBorder="1" applyAlignment="1"/>
    <xf numFmtId="0" fontId="1" fillId="0" borderId="9" xfId="0" applyFont="1" applyBorder="1" applyAlignment="1"/>
    <xf numFmtId="0" fontId="1" fillId="0" borderId="42" xfId="0" applyFont="1" applyBorder="1" applyAlignment="1"/>
    <xf numFmtId="0" fontId="1" fillId="0" borderId="17" xfId="0" applyFont="1" applyBorder="1" applyAlignment="1"/>
    <xf numFmtId="0" fontId="1" fillId="0" borderId="18" xfId="0" applyFont="1" applyBorder="1" applyAlignment="1"/>
    <xf numFmtId="0" fontId="1" fillId="0" borderId="33" xfId="0" applyFont="1" applyBorder="1" applyAlignment="1">
      <alignment horizontal="center" vertical="center" textRotation="90" wrapText="1"/>
    </xf>
    <xf numFmtId="0" fontId="1" fillId="0" borderId="31" xfId="0" applyFont="1" applyBorder="1" applyAlignment="1">
      <alignment horizontal="center" vertical="center" textRotation="90"/>
    </xf>
    <xf numFmtId="0" fontId="1" fillId="0" borderId="32" xfId="0" applyFont="1" applyBorder="1" applyAlignment="1">
      <alignment horizontal="center" vertical="center" textRotation="90"/>
    </xf>
    <xf numFmtId="0" fontId="1" fillId="0" borderId="30" xfId="0" applyFont="1" applyBorder="1" applyAlignment="1">
      <alignment horizontal="center" vertical="center" textRotation="90" wrapText="1"/>
    </xf>
    <xf numFmtId="0" fontId="1" fillId="0" borderId="38" xfId="0" applyFont="1" applyFill="1" applyBorder="1"/>
    <xf numFmtId="0" fontId="1" fillId="0" borderId="16" xfId="0" applyFont="1" applyBorder="1" applyAlignment="1">
      <alignment horizontal="center" vertical="center"/>
    </xf>
    <xf numFmtId="0" fontId="1" fillId="0" borderId="38" xfId="0" applyFont="1" applyFill="1" applyBorder="1" applyAlignment="1"/>
    <xf numFmtId="0" fontId="1" fillId="0" borderId="17" xfId="0" applyFont="1" applyFill="1" applyBorder="1" applyAlignment="1"/>
    <xf numFmtId="0" fontId="1" fillId="0" borderId="7" xfId="0" applyFont="1" applyBorder="1" applyAlignment="1">
      <alignment horizontal="right"/>
    </xf>
    <xf numFmtId="0" fontId="1" fillId="0" borderId="43" xfId="0" applyFont="1" applyBorder="1" applyAlignment="1">
      <alignment horizontal="left"/>
    </xf>
    <xf numFmtId="0" fontId="34" fillId="0" borderId="0" xfId="0" applyFont="1" applyFill="1" applyBorder="1" applyAlignment="1"/>
    <xf numFmtId="0" fontId="1" fillId="0" borderId="32" xfId="0" applyFont="1" applyFill="1" applyBorder="1" applyAlignment="1">
      <alignment horizontal="center" vertical="center"/>
    </xf>
    <xf numFmtId="0" fontId="32" fillId="3" borderId="41" xfId="0" applyFont="1" applyFill="1" applyBorder="1" applyAlignment="1">
      <alignment horizontal="center" vertical="center"/>
    </xf>
    <xf numFmtId="0" fontId="32" fillId="3" borderId="44" xfId="0" applyFont="1" applyFill="1" applyBorder="1" applyAlignment="1">
      <alignment horizontal="center" vertical="center"/>
    </xf>
    <xf numFmtId="0" fontId="32" fillId="3" borderId="45" xfId="0" applyFont="1" applyFill="1" applyBorder="1" applyAlignment="1">
      <alignment horizontal="center" vertical="center"/>
    </xf>
    <xf numFmtId="0" fontId="1" fillId="15" borderId="27" xfId="0" applyFont="1" applyFill="1" applyBorder="1" applyAlignment="1">
      <alignment horizontal="center" vertical="center" wrapText="1"/>
    </xf>
    <xf numFmtId="0" fontId="1" fillId="14" borderId="29" xfId="0" applyFont="1" applyFill="1" applyBorder="1" applyAlignment="1">
      <alignment horizontal="center" vertical="center" wrapText="1"/>
    </xf>
    <xf numFmtId="0" fontId="1" fillId="13" borderId="32" xfId="0" applyFont="1" applyFill="1" applyBorder="1" applyAlignment="1">
      <alignment horizontal="center" vertical="center" wrapText="1"/>
    </xf>
    <xf numFmtId="0" fontId="32" fillId="0" borderId="25" xfId="0" applyFont="1" applyBorder="1" applyAlignment="1">
      <alignment horizontal="center" vertical="center"/>
    </xf>
    <xf numFmtId="0" fontId="1" fillId="13" borderId="27" xfId="0" applyFont="1" applyFill="1" applyBorder="1" applyAlignment="1">
      <alignment horizontal="center" vertical="top" wrapText="1"/>
    </xf>
    <xf numFmtId="0" fontId="32" fillId="0" borderId="28" xfId="0" applyFont="1" applyBorder="1" applyAlignment="1">
      <alignment horizontal="center" vertical="center"/>
    </xf>
    <xf numFmtId="0" fontId="1" fillId="14" borderId="29" xfId="0" applyFont="1" applyFill="1" applyBorder="1" applyAlignment="1">
      <alignment horizontal="center" vertical="top" wrapText="1"/>
    </xf>
    <xf numFmtId="0" fontId="32" fillId="0" borderId="30" xfId="0" applyFont="1" applyBorder="1" applyAlignment="1">
      <alignment horizontal="center" vertical="center"/>
    </xf>
    <xf numFmtId="0" fontId="1" fillId="15" borderId="32" xfId="0" applyFont="1" applyFill="1" applyBorder="1" applyAlignment="1">
      <alignment horizontal="center" vertical="top" wrapText="1"/>
    </xf>
    <xf numFmtId="0" fontId="46" fillId="0" borderId="0" xfId="0" applyFont="1" applyBorder="1" applyAlignment="1">
      <alignment vertical="top" wrapText="1"/>
    </xf>
    <xf numFmtId="0" fontId="43" fillId="9" borderId="2" xfId="0" applyFont="1" applyFill="1" applyBorder="1" applyAlignment="1"/>
    <xf numFmtId="0" fontId="46" fillId="0" borderId="0" xfId="0" applyFont="1" applyFill="1" applyBorder="1" applyAlignment="1"/>
    <xf numFmtId="0" fontId="1" fillId="0" borderId="46" xfId="0" applyFont="1" applyFill="1" applyBorder="1" applyAlignment="1"/>
    <xf numFmtId="0" fontId="43" fillId="9" borderId="37" xfId="0" applyFont="1" applyFill="1" applyBorder="1" applyAlignment="1"/>
    <xf numFmtId="0" fontId="1" fillId="0" borderId="29" xfId="0" applyFont="1" applyFill="1" applyBorder="1" applyAlignment="1">
      <alignment horizontal="center" vertical="center"/>
    </xf>
    <xf numFmtId="0" fontId="43" fillId="9" borderId="2" xfId="0" applyFont="1" applyFill="1" applyBorder="1" applyAlignment="1">
      <alignment wrapText="1"/>
    </xf>
    <xf numFmtId="0" fontId="1" fillId="0" borderId="37" xfId="0" applyFont="1" applyFill="1" applyBorder="1" applyAlignment="1">
      <alignment horizontal="center" vertical="center"/>
    </xf>
    <xf numFmtId="0" fontId="15" fillId="0" borderId="9" xfId="0" applyFont="1" applyFill="1" applyBorder="1" applyAlignment="1">
      <alignment horizontal="center" vertical="center"/>
    </xf>
    <xf numFmtId="0" fontId="46" fillId="0" borderId="0" xfId="0" applyFont="1" applyFill="1" applyBorder="1" applyAlignment="1">
      <alignment horizontal="left" vertical="center" wrapText="1"/>
    </xf>
    <xf numFmtId="0" fontId="46" fillId="0" borderId="0" xfId="0" applyFont="1" applyBorder="1" applyAlignment="1">
      <alignment vertical="center" wrapText="1"/>
    </xf>
    <xf numFmtId="0" fontId="46" fillId="0" borderId="39" xfId="0" applyFont="1" applyBorder="1" applyAlignment="1">
      <alignment horizontal="center" vertical="center" wrapText="1"/>
    </xf>
    <xf numFmtId="0" fontId="46" fillId="0" borderId="23" xfId="0" applyFont="1" applyBorder="1" applyAlignment="1">
      <alignment horizontal="center" vertical="center" wrapText="1"/>
    </xf>
    <xf numFmtId="0" fontId="46" fillId="0" borderId="24" xfId="0" applyFont="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right" wrapText="1"/>
    </xf>
    <xf numFmtId="0" fontId="5" fillId="2" borderId="1" xfId="0" applyFont="1" applyFill="1" applyBorder="1" applyAlignment="1">
      <alignment horizontal="right"/>
    </xf>
    <xf numFmtId="0" fontId="1" fillId="0" borderId="0" xfId="0" applyFont="1" applyFill="1" applyBorder="1" applyAlignment="1"/>
    <xf numFmtId="0" fontId="0" fillId="0" borderId="0" xfId="0" applyFill="1" applyBorder="1" applyAlignment="1"/>
    <xf numFmtId="0" fontId="1" fillId="0" borderId="0" xfId="0" applyFont="1" applyBorder="1" applyAlignment="1"/>
    <xf numFmtId="0" fontId="1" fillId="0" borderId="0" xfId="0" applyFont="1" applyBorder="1" applyAlignment="1">
      <alignment vertical="center"/>
    </xf>
    <xf numFmtId="0" fontId="1" fillId="0" borderId="0" xfId="0" applyFont="1" applyFill="1" applyAlignment="1"/>
    <xf numFmtId="0" fontId="5" fillId="0" borderId="20" xfId="0" applyFont="1" applyBorder="1" applyAlignment="1"/>
    <xf numFmtId="0" fontId="5" fillId="0" borderId="19" xfId="0" applyFont="1" applyBorder="1" applyAlignment="1"/>
    <xf numFmtId="0" fontId="39" fillId="0" borderId="16" xfId="0" applyFont="1" applyFill="1" applyBorder="1" applyAlignment="1">
      <alignment horizontal="center" vertical="center"/>
    </xf>
    <xf numFmtId="0" fontId="25" fillId="0" borderId="2" xfId="0" applyFont="1" applyFill="1" applyBorder="1" applyAlignment="1">
      <alignment vertical="top" wrapText="1"/>
    </xf>
    <xf numFmtId="0" fontId="1" fillId="0" borderId="0" xfId="0" applyFont="1" applyFill="1" applyBorder="1" applyAlignment="1">
      <alignment horizontal="center"/>
    </xf>
    <xf numFmtId="0" fontId="48" fillId="0" borderId="0" xfId="0" applyFont="1" applyFill="1" applyBorder="1" applyAlignment="1"/>
    <xf numFmtId="0" fontId="47" fillId="0" borderId="0" xfId="0" applyFont="1" applyFill="1" applyBorder="1"/>
    <xf numFmtId="0" fontId="47" fillId="0" borderId="0" xfId="0" applyFont="1" applyFill="1" applyBorder="1" applyAlignment="1"/>
    <xf numFmtId="0" fontId="49" fillId="0" borderId="0" xfId="0" applyFont="1" applyFill="1" applyAlignment="1">
      <alignment horizontal="center"/>
    </xf>
    <xf numFmtId="0" fontId="49" fillId="0" borderId="0" xfId="0" applyFont="1" applyFill="1" applyBorder="1" applyAlignment="1"/>
    <xf numFmtId="0" fontId="49" fillId="0" borderId="0" xfId="0" applyFont="1" applyFill="1"/>
    <xf numFmtId="0" fontId="49" fillId="0" borderId="0" xfId="0" applyFont="1" applyFill="1" applyBorder="1"/>
    <xf numFmtId="0" fontId="50" fillId="0" borderId="0" xfId="0" applyFont="1" applyFill="1" applyAlignment="1">
      <alignment horizontal="center" vertical="center"/>
    </xf>
    <xf numFmtId="0" fontId="49" fillId="0" borderId="0" xfId="0" applyFont="1" applyFill="1" applyBorder="1" applyAlignment="1">
      <alignment horizontal="left"/>
    </xf>
    <xf numFmtId="0" fontId="52" fillId="0" borderId="0" xfId="0" applyFont="1" applyBorder="1"/>
    <xf numFmtId="0" fontId="52" fillId="0" borderId="0" xfId="0" applyFont="1" applyFill="1" applyBorder="1" applyAlignment="1">
      <alignment horizontal="center"/>
    </xf>
    <xf numFmtId="0" fontId="52" fillId="0" borderId="0" xfId="0" applyFont="1" applyFill="1" applyBorder="1" applyAlignment="1"/>
    <xf numFmtId="0" fontId="51" fillId="0" borderId="0" xfId="0" applyFont="1" applyFill="1" applyBorder="1" applyAlignment="1" applyProtection="1">
      <alignment vertical="center" wrapText="1"/>
    </xf>
    <xf numFmtId="0" fontId="52" fillId="0" borderId="0" xfId="0" applyFont="1" applyFill="1" applyBorder="1"/>
    <xf numFmtId="0" fontId="52" fillId="0" borderId="0" xfId="0" applyFont="1"/>
    <xf numFmtId="0" fontId="52" fillId="0" borderId="0" xfId="0" applyFont="1" applyFill="1" applyBorder="1" applyAlignment="1">
      <alignment horizontal="center" vertical="center"/>
    </xf>
    <xf numFmtId="0" fontId="53" fillId="0" borderId="0" xfId="0" applyFont="1" applyFill="1" applyBorder="1" applyAlignment="1">
      <alignment horizontal="left"/>
    </xf>
    <xf numFmtId="0" fontId="52" fillId="0" borderId="0" xfId="0" applyFont="1" applyFill="1" applyBorder="1" applyAlignment="1" applyProtection="1">
      <alignment vertical="center" wrapText="1"/>
    </xf>
    <xf numFmtId="0" fontId="52" fillId="0" borderId="0" xfId="0" applyFont="1" applyFill="1" applyBorder="1" applyAlignment="1">
      <alignment vertical="center" wrapText="1"/>
    </xf>
    <xf numFmtId="0" fontId="52" fillId="0" borderId="0" xfId="0" applyFont="1" applyFill="1" applyBorder="1" applyAlignment="1">
      <alignment vertical="top" wrapText="1"/>
    </xf>
    <xf numFmtId="0" fontId="52" fillId="0" borderId="0" xfId="0" applyFont="1" applyFill="1" applyAlignment="1">
      <alignment horizontal="center"/>
    </xf>
    <xf numFmtId="0" fontId="52" fillId="0" borderId="0" xfId="0" applyFont="1" applyBorder="1" applyAlignment="1"/>
    <xf numFmtId="0" fontId="52" fillId="0" borderId="0" xfId="0" applyFont="1" applyAlignment="1"/>
    <xf numFmtId="0" fontId="52" fillId="0" borderId="0" xfId="0" applyFont="1" applyFill="1" applyBorder="1" applyAlignment="1">
      <alignment horizontal="left"/>
    </xf>
    <xf numFmtId="0" fontId="52" fillId="0" borderId="0" xfId="0" applyFont="1" applyAlignment="1">
      <alignment horizontal="center"/>
    </xf>
    <xf numFmtId="0" fontId="49" fillId="0" borderId="0" xfId="0" applyFont="1" applyFill="1" applyBorder="1" applyAlignment="1">
      <alignment horizontal="center"/>
    </xf>
    <xf numFmtId="0" fontId="52" fillId="19" borderId="0" xfId="0" applyFont="1" applyFill="1" applyBorder="1"/>
    <xf numFmtId="0" fontId="52" fillId="19" borderId="0" xfId="0" applyFont="1" applyFill="1" applyBorder="1" applyAlignment="1">
      <alignment horizontal="center"/>
    </xf>
    <xf numFmtId="0" fontId="52" fillId="19" borderId="0" xfId="0" applyFont="1" applyFill="1" applyBorder="1" applyAlignment="1"/>
    <xf numFmtId="0" fontId="52" fillId="19" borderId="0" xfId="0" applyFont="1" applyFill="1" applyBorder="1" applyAlignment="1">
      <alignment vertical="top" wrapText="1"/>
    </xf>
    <xf numFmtId="0" fontId="52" fillId="19" borderId="0" xfId="0" applyFont="1" applyFill="1" applyBorder="1" applyAlignment="1" applyProtection="1">
      <alignment vertical="center" wrapText="1"/>
    </xf>
    <xf numFmtId="0" fontId="54" fillId="0" borderId="0" xfId="0" applyFont="1" applyBorder="1" applyAlignment="1">
      <alignment horizontal="center"/>
    </xf>
    <xf numFmtId="0" fontId="48" fillId="0" borderId="0" xfId="0" applyFont="1" applyBorder="1"/>
    <xf numFmtId="0" fontId="54" fillId="0" borderId="0" xfId="0" applyFont="1" applyBorder="1" applyAlignment="1">
      <alignment horizontal="center" vertical="center"/>
    </xf>
    <xf numFmtId="0" fontId="50" fillId="0" borderId="0" xfId="0" applyFont="1" applyFill="1" applyBorder="1" applyAlignment="1">
      <alignment horizontal="center" vertical="center"/>
    </xf>
    <xf numFmtId="0" fontId="49" fillId="19" borderId="0" xfId="0" applyFont="1" applyFill="1" applyBorder="1" applyAlignment="1">
      <alignment horizontal="center"/>
    </xf>
    <xf numFmtId="0" fontId="55" fillId="19" borderId="0" xfId="0" applyFont="1" applyFill="1" applyBorder="1" applyAlignment="1">
      <alignment horizontal="center"/>
    </xf>
    <xf numFmtId="0" fontId="53" fillId="0" borderId="0" xfId="0" applyFont="1" applyFill="1" applyBorder="1" applyAlignment="1">
      <alignment horizontal="center"/>
    </xf>
    <xf numFmtId="0" fontId="55" fillId="0" borderId="0" xfId="0" applyFont="1" applyBorder="1" applyAlignment="1">
      <alignment horizontal="center"/>
    </xf>
    <xf numFmtId="0" fontId="52" fillId="0" borderId="0" xfId="0" applyFont="1" applyBorder="1" applyAlignment="1" applyProtection="1">
      <alignment vertical="center" wrapText="1"/>
    </xf>
    <xf numFmtId="14" fontId="49" fillId="0" borderId="0" xfId="0" applyNumberFormat="1" applyFont="1" applyFill="1" applyBorder="1" applyAlignment="1">
      <alignment horizontal="left" vertical="center" wrapText="1"/>
    </xf>
    <xf numFmtId="0" fontId="49" fillId="0" borderId="0" xfId="0" applyFont="1" applyFill="1" applyBorder="1" applyAlignment="1">
      <alignment vertical="center" wrapText="1"/>
    </xf>
    <xf numFmtId="0" fontId="52" fillId="0" borderId="0" xfId="0" applyFont="1" applyBorder="1" applyAlignment="1">
      <alignment vertical="top" wrapText="1"/>
    </xf>
    <xf numFmtId="0" fontId="52" fillId="0" borderId="0" xfId="0" applyFont="1" applyBorder="1" applyAlignment="1">
      <alignment vertical="center" wrapText="1"/>
    </xf>
    <xf numFmtId="0" fontId="52" fillId="0" borderId="0" xfId="0" applyFont="1" applyBorder="1" applyAlignment="1">
      <alignment horizontal="center"/>
    </xf>
    <xf numFmtId="0" fontId="55" fillId="0" borderId="0" xfId="0" applyFont="1" applyFill="1" applyBorder="1" applyAlignment="1">
      <alignment horizontal="center"/>
    </xf>
    <xf numFmtId="0" fontId="47" fillId="0" borderId="0" xfId="0" applyFont="1" applyFill="1" applyBorder="1" applyAlignment="1">
      <alignment horizontal="center"/>
    </xf>
    <xf numFmtId="0" fontId="57" fillId="0" borderId="0" xfId="0" applyFont="1" applyFill="1" applyBorder="1" applyAlignment="1">
      <alignment vertical="center" wrapText="1"/>
    </xf>
    <xf numFmtId="0" fontId="58" fillId="0" borderId="0" xfId="0" applyFont="1" applyFill="1" applyBorder="1" applyAlignment="1">
      <alignment vertical="center" wrapText="1"/>
    </xf>
    <xf numFmtId="0" fontId="52" fillId="0" borderId="0" xfId="0" applyFont="1" applyFill="1" applyBorder="1" applyAlignment="1">
      <alignment vertical="center"/>
    </xf>
    <xf numFmtId="0" fontId="56" fillId="0" borderId="0" xfId="0" applyFont="1" applyFill="1" applyBorder="1" applyAlignment="1">
      <alignment vertical="center" wrapText="1"/>
    </xf>
    <xf numFmtId="0" fontId="56" fillId="0" borderId="0" xfId="0" applyFont="1" applyBorder="1" applyAlignment="1">
      <alignment vertical="center"/>
    </xf>
    <xf numFmtId="0" fontId="56" fillId="0" borderId="0" xfId="0" applyFont="1" applyFill="1" applyBorder="1" applyAlignment="1">
      <alignment vertical="center"/>
    </xf>
    <xf numFmtId="0" fontId="51" fillId="0" borderId="0" xfId="0" applyFont="1" applyFill="1" applyAlignment="1">
      <alignment horizontal="center"/>
    </xf>
    <xf numFmtId="0" fontId="52" fillId="0" borderId="0" xfId="0" applyFont="1" applyFill="1"/>
    <xf numFmtId="0" fontId="52" fillId="0" borderId="0" xfId="0" applyFont="1" applyFill="1" applyBorder="1" applyAlignment="1">
      <alignment horizontal="left" vertical="center"/>
    </xf>
    <xf numFmtId="0" fontId="52" fillId="0" borderId="0" xfId="0" applyFont="1" applyFill="1" applyAlignment="1">
      <alignment horizontal="center" vertical="center"/>
    </xf>
    <xf numFmtId="0" fontId="52" fillId="0" borderId="0" xfId="0" applyFont="1" applyBorder="1" applyAlignment="1">
      <alignment vertical="center"/>
    </xf>
    <xf numFmtId="0" fontId="52" fillId="0" borderId="0" xfId="0" applyFont="1" applyAlignment="1">
      <alignment horizontal="center" vertical="center"/>
    </xf>
    <xf numFmtId="0" fontId="51" fillId="0" borderId="0" xfId="0" applyFont="1" applyFill="1" applyBorder="1" applyAlignment="1">
      <alignment horizontal="center"/>
    </xf>
    <xf numFmtId="0" fontId="60" fillId="4" borderId="0" xfId="0" applyFont="1" applyFill="1" applyBorder="1" applyAlignment="1">
      <alignment vertical="center" wrapText="1"/>
    </xf>
    <xf numFmtId="0" fontId="52" fillId="2" borderId="0" xfId="0" applyFont="1" applyFill="1" applyBorder="1" applyAlignment="1"/>
    <xf numFmtId="0" fontId="52" fillId="2" borderId="0" xfId="0" applyFont="1" applyFill="1" applyBorder="1"/>
    <xf numFmtId="0" fontId="57" fillId="0" borderId="0" xfId="0" applyFont="1" applyBorder="1" applyAlignment="1">
      <alignment vertical="center" wrapText="1"/>
    </xf>
    <xf numFmtId="0" fontId="52" fillId="0" borderId="0" xfId="0" applyFont="1" applyBorder="1" applyAlignment="1">
      <alignment wrapText="1"/>
    </xf>
    <xf numFmtId="0" fontId="52" fillId="0" borderId="0" xfId="0" applyFont="1" applyBorder="1" applyAlignment="1">
      <alignment horizontal="center" vertical="center"/>
    </xf>
    <xf numFmtId="0" fontId="61" fillId="0" borderId="0" xfId="0" applyFont="1" applyAlignment="1">
      <alignment horizontal="center" vertical="center"/>
    </xf>
    <xf numFmtId="0" fontId="56" fillId="0" borderId="0" xfId="0" applyFont="1" applyFill="1" applyBorder="1" applyAlignment="1">
      <alignment horizontal="center"/>
    </xf>
    <xf numFmtId="0" fontId="62" fillId="0" borderId="0" xfId="0" applyFont="1" applyAlignment="1">
      <alignment horizontal="center" vertical="center"/>
    </xf>
    <xf numFmtId="0" fontId="56" fillId="0" borderId="0" xfId="0" applyFont="1" applyFill="1" applyBorder="1" applyAlignment="1"/>
    <xf numFmtId="0" fontId="63" fillId="4" borderId="0" xfId="0" applyFont="1" applyFill="1" applyBorder="1" applyAlignment="1">
      <alignment vertical="center" wrapText="1"/>
    </xf>
    <xf numFmtId="0" fontId="56" fillId="0" borderId="0" xfId="0" applyFont="1" applyBorder="1"/>
    <xf numFmtId="0" fontId="56" fillId="0" borderId="0" xfId="0" applyFont="1" applyFill="1" applyBorder="1"/>
    <xf numFmtId="0" fontId="56" fillId="0" borderId="0" xfId="0" applyFont="1" applyFill="1" applyBorder="1" applyAlignment="1">
      <alignment horizontal="left"/>
    </xf>
    <xf numFmtId="0" fontId="56" fillId="0" borderId="0" xfId="0" applyFont="1" applyFill="1" applyBorder="1" applyAlignment="1">
      <alignment vertical="top" wrapText="1"/>
    </xf>
    <xf numFmtId="0" fontId="56" fillId="0" borderId="0" xfId="0" applyFont="1" applyBorder="1" applyAlignment="1">
      <alignment vertical="top" wrapText="1"/>
    </xf>
    <xf numFmtId="0" fontId="59" fillId="0" borderId="0" xfId="0" applyFont="1" applyBorder="1" applyAlignment="1">
      <alignment vertical="center"/>
    </xf>
    <xf numFmtId="0" fontId="58" fillId="0" borderId="0" xfId="0" applyFont="1" applyBorder="1" applyAlignment="1">
      <alignment vertical="center" wrapText="1"/>
    </xf>
    <xf numFmtId="0" fontId="49" fillId="9" borderId="1" xfId="0" applyFont="1" applyFill="1" applyBorder="1" applyAlignment="1">
      <alignment vertical="center"/>
    </xf>
    <xf numFmtId="0" fontId="58" fillId="0" borderId="0" xfId="0" applyFont="1" applyBorder="1" applyAlignment="1">
      <alignment horizontal="center" vertical="center" wrapText="1"/>
    </xf>
    <xf numFmtId="0" fontId="52" fillId="0" borderId="2" xfId="0" applyFont="1" applyFill="1" applyBorder="1" applyAlignment="1">
      <alignment vertical="center"/>
    </xf>
    <xf numFmtId="0" fontId="64" fillId="0" borderId="0" xfId="0" applyFont="1" applyFill="1" applyBorder="1" applyAlignment="1">
      <alignment vertical="top" wrapText="1"/>
    </xf>
    <xf numFmtId="0" fontId="58" fillId="0" borderId="0" xfId="0" applyFont="1" applyFill="1" applyBorder="1" applyAlignment="1">
      <alignment vertical="top" wrapText="1"/>
    </xf>
    <xf numFmtId="0" fontId="52" fillId="3" borderId="1" xfId="0" applyFont="1" applyFill="1" applyBorder="1" applyAlignment="1">
      <alignment horizontal="center" vertical="center"/>
    </xf>
    <xf numFmtId="0" fontId="51" fillId="0" borderId="1" xfId="0" applyFont="1" applyFill="1" applyBorder="1" applyAlignment="1">
      <alignment vertical="center"/>
    </xf>
    <xf numFmtId="0" fontId="64" fillId="9" borderId="1" xfId="0" applyFont="1" applyFill="1" applyBorder="1" applyAlignment="1">
      <alignment vertical="center"/>
    </xf>
    <xf numFmtId="0" fontId="58" fillId="0" borderId="6" xfId="0" applyFont="1" applyFill="1" applyBorder="1" applyAlignment="1">
      <alignment vertical="top" wrapText="1"/>
    </xf>
    <xf numFmtId="0" fontId="49" fillId="0" borderId="1" xfId="0" applyFont="1" applyFill="1" applyBorder="1" applyAlignment="1">
      <alignment vertical="center"/>
    </xf>
    <xf numFmtId="0" fontId="51" fillId="2" borderId="1" xfId="0" applyFont="1" applyFill="1" applyBorder="1" applyAlignment="1">
      <alignment horizontal="center"/>
    </xf>
    <xf numFmtId="0" fontId="52" fillId="0" borderId="0" xfId="0" applyFont="1" applyFill="1" applyAlignment="1">
      <alignment horizontal="left"/>
    </xf>
    <xf numFmtId="0" fontId="49" fillId="16" borderId="1" xfId="0" applyFont="1" applyFill="1" applyBorder="1" applyAlignment="1">
      <alignment vertical="center"/>
    </xf>
    <xf numFmtId="2" fontId="52" fillId="0" borderId="2" xfId="0" applyNumberFormat="1" applyFont="1" applyFill="1" applyBorder="1" applyAlignment="1">
      <alignment vertical="center"/>
    </xf>
    <xf numFmtId="2" fontId="52" fillId="2" borderId="1" xfId="0" applyNumberFormat="1" applyFont="1" applyFill="1" applyBorder="1" applyAlignment="1">
      <alignment horizontal="center" vertical="center"/>
    </xf>
    <xf numFmtId="2" fontId="52" fillId="0" borderId="0" xfId="0" applyNumberFormat="1" applyFont="1" applyFill="1" applyBorder="1" applyAlignment="1">
      <alignment vertical="center"/>
    </xf>
    <xf numFmtId="0" fontId="52" fillId="4" borderId="1" xfId="0" applyFont="1" applyFill="1" applyBorder="1" applyAlignment="1">
      <alignment horizontal="center"/>
    </xf>
    <xf numFmtId="0" fontId="52" fillId="0" borderId="6" xfId="0" applyFont="1" applyBorder="1" applyAlignment="1"/>
    <xf numFmtId="0" fontId="51" fillId="0" borderId="0" xfId="0" applyFont="1" applyFill="1" applyBorder="1"/>
    <xf numFmtId="0" fontId="50" fillId="0" borderId="0" xfId="0" applyFont="1" applyFill="1" applyAlignment="1">
      <alignment horizontal="right" vertical="center"/>
    </xf>
    <xf numFmtId="0" fontId="52" fillId="2" borderId="1" xfId="0" applyNumberFormat="1" applyFont="1" applyFill="1" applyBorder="1" applyAlignment="1">
      <alignment horizontal="center" vertical="center"/>
    </xf>
    <xf numFmtId="0" fontId="52" fillId="3" borderId="4" xfId="0" applyFont="1" applyFill="1" applyBorder="1" applyAlignment="1">
      <alignment horizontal="center" vertical="center"/>
    </xf>
    <xf numFmtId="0" fontId="52" fillId="2" borderId="1" xfId="0" applyFont="1" applyFill="1" applyBorder="1" applyAlignment="1">
      <alignment horizontal="center"/>
    </xf>
    <xf numFmtId="165" fontId="52" fillId="0" borderId="1" xfId="0" applyNumberFormat="1" applyFont="1" applyFill="1" applyBorder="1" applyAlignment="1">
      <alignment horizontal="center" vertical="center"/>
    </xf>
    <xf numFmtId="165" fontId="52" fillId="0" borderId="0" xfId="0" applyNumberFormat="1" applyFont="1" applyFill="1" applyBorder="1" applyAlignment="1">
      <alignment vertical="center"/>
    </xf>
    <xf numFmtId="0" fontId="52" fillId="6" borderId="1" xfId="0" applyFont="1" applyFill="1" applyBorder="1"/>
    <xf numFmtId="2" fontId="52" fillId="0" borderId="1" xfId="0" applyNumberFormat="1" applyFont="1" applyFill="1" applyBorder="1" applyAlignment="1">
      <alignment horizontal="center" vertical="center"/>
    </xf>
    <xf numFmtId="2" fontId="52" fillId="0" borderId="9" xfId="0" applyNumberFormat="1" applyFont="1" applyFill="1" applyBorder="1" applyAlignment="1">
      <alignment vertical="center"/>
    </xf>
    <xf numFmtId="0" fontId="52" fillId="7" borderId="1" xfId="0" applyFont="1" applyFill="1" applyBorder="1"/>
    <xf numFmtId="0" fontId="52" fillId="0" borderId="0" xfId="0" applyFont="1" applyBorder="1" applyAlignment="1">
      <alignment horizontal="left" wrapText="1"/>
    </xf>
    <xf numFmtId="2" fontId="52" fillId="0" borderId="1" xfId="0" applyNumberFormat="1" applyFont="1" applyFill="1" applyBorder="1" applyAlignment="1">
      <alignment vertical="center"/>
    </xf>
    <xf numFmtId="1" fontId="52" fillId="2" borderId="1" xfId="0" applyNumberFormat="1" applyFont="1" applyFill="1" applyBorder="1" applyAlignment="1">
      <alignment horizontal="right" vertical="center"/>
    </xf>
    <xf numFmtId="2" fontId="52" fillId="2" borderId="1" xfId="0" applyNumberFormat="1" applyFont="1" applyFill="1" applyBorder="1" applyAlignment="1">
      <alignment vertical="center"/>
    </xf>
    <xf numFmtId="2" fontId="52" fillId="0" borderId="6" xfId="0" applyNumberFormat="1" applyFont="1" applyFill="1" applyBorder="1" applyAlignment="1">
      <alignment horizontal="center" vertical="center"/>
    </xf>
    <xf numFmtId="0" fontId="52" fillId="11" borderId="1" xfId="0" applyFont="1" applyFill="1" applyBorder="1"/>
    <xf numFmtId="0" fontId="52" fillId="8" borderId="0" xfId="0" applyFont="1" applyFill="1"/>
    <xf numFmtId="0" fontId="52" fillId="2" borderId="15" xfId="0" applyNumberFormat="1" applyFont="1" applyFill="1" applyBorder="1" applyAlignment="1">
      <alignment horizontal="center" vertical="center"/>
    </xf>
    <xf numFmtId="0" fontId="49" fillId="0" borderId="0" xfId="0" applyFont="1" applyFill="1" applyBorder="1" applyAlignment="1">
      <alignment horizontal="center" vertical="center"/>
    </xf>
    <xf numFmtId="2" fontId="52" fillId="0" borderId="5" xfId="0" applyNumberFormat="1" applyFont="1" applyFill="1" applyBorder="1" applyAlignment="1">
      <alignment vertical="center"/>
    </xf>
    <xf numFmtId="0" fontId="52" fillId="0" borderId="0" xfId="0" applyFont="1" applyBorder="1" applyAlignment="1">
      <alignment horizontal="center" vertical="center" wrapText="1"/>
    </xf>
    <xf numFmtId="0" fontId="52" fillId="18" borderId="0" xfId="0" applyFont="1" applyFill="1" applyAlignment="1">
      <alignment horizontal="center"/>
    </xf>
    <xf numFmtId="0" fontId="52" fillId="18" borderId="0" xfId="0" applyFont="1" applyFill="1"/>
    <xf numFmtId="2" fontId="52" fillId="18" borderId="0" xfId="0" applyNumberFormat="1" applyFont="1" applyFill="1" applyBorder="1" applyAlignment="1">
      <alignment vertical="center"/>
    </xf>
    <xf numFmtId="2" fontId="52" fillId="18" borderId="0" xfId="0" applyNumberFormat="1" applyFont="1" applyFill="1" applyBorder="1" applyAlignment="1">
      <alignment horizontal="center" vertical="center"/>
    </xf>
    <xf numFmtId="0" fontId="52" fillId="18" borderId="0" xfId="0" applyFont="1" applyFill="1" applyBorder="1" applyAlignment="1">
      <alignment horizontal="center" vertical="center"/>
    </xf>
    <xf numFmtId="0" fontId="52" fillId="18" borderId="0" xfId="0" applyFont="1" applyFill="1" applyBorder="1" applyAlignment="1">
      <alignment horizontal="center" vertical="center" wrapText="1"/>
    </xf>
    <xf numFmtId="0" fontId="52" fillId="18" borderId="0" xfId="0" applyFont="1" applyFill="1" applyAlignment="1">
      <alignment horizontal="center" vertical="center"/>
    </xf>
    <xf numFmtId="0" fontId="52" fillId="18" borderId="0" xfId="0" applyFont="1" applyFill="1" applyBorder="1"/>
    <xf numFmtId="0" fontId="52" fillId="18" borderId="0" xfId="0" applyFont="1" applyFill="1" applyBorder="1" applyAlignment="1">
      <alignment vertical="center"/>
    </xf>
    <xf numFmtId="1" fontId="52" fillId="2" borderId="15" xfId="0" applyNumberFormat="1" applyFont="1" applyFill="1" applyBorder="1" applyAlignment="1">
      <alignment horizontal="center" vertical="center"/>
    </xf>
    <xf numFmtId="0" fontId="64" fillId="0" borderId="0" xfId="0" applyFont="1" applyFill="1" applyBorder="1" applyAlignment="1">
      <alignment vertical="center"/>
    </xf>
    <xf numFmtId="0" fontId="52" fillId="0" borderId="0" xfId="0" applyFont="1" applyFill="1" applyBorder="1" applyAlignment="1">
      <alignment horizontal="center" vertical="center" wrapText="1"/>
    </xf>
    <xf numFmtId="0" fontId="52" fillId="18" borderId="0" xfId="0" applyFont="1" applyFill="1" applyBorder="1" applyAlignment="1">
      <alignment horizontal="center"/>
    </xf>
    <xf numFmtId="165" fontId="52" fillId="0" borderId="9" xfId="0" applyNumberFormat="1" applyFont="1" applyFill="1" applyBorder="1" applyAlignment="1">
      <alignment vertical="center"/>
    </xf>
    <xf numFmtId="0" fontId="64" fillId="9" borderId="1" xfId="0" applyFont="1" applyFill="1" applyBorder="1" applyAlignment="1"/>
    <xf numFmtId="0" fontId="51" fillId="0" borderId="0" xfId="0" applyFont="1" applyFill="1" applyBorder="1" applyAlignment="1"/>
    <xf numFmtId="0" fontId="52" fillId="0" borderId="0" xfId="0" applyFont="1" applyFill="1" applyBorder="1" applyAlignment="1">
      <alignment horizontal="right" vertical="center"/>
    </xf>
    <xf numFmtId="1" fontId="52" fillId="0" borderId="0" xfId="0" applyNumberFormat="1" applyFont="1" applyFill="1" applyBorder="1" applyAlignment="1">
      <alignment horizontal="right" vertical="center"/>
    </xf>
    <xf numFmtId="0" fontId="64" fillId="0" borderId="0" xfId="0" applyFont="1" applyFill="1" applyBorder="1" applyAlignment="1"/>
    <xf numFmtId="2" fontId="52" fillId="18" borderId="0" xfId="0" applyNumberFormat="1" applyFont="1" applyFill="1" applyBorder="1" applyAlignment="1">
      <alignment horizontal="right" vertical="center"/>
    </xf>
    <xf numFmtId="2" fontId="52" fillId="18" borderId="5" xfId="0" applyNumberFormat="1" applyFont="1" applyFill="1" applyBorder="1" applyAlignment="1">
      <alignment horizontal="right" vertical="center"/>
    </xf>
    <xf numFmtId="0" fontId="52" fillId="0" borderId="6" xfId="0" applyFont="1" applyBorder="1" applyAlignment="1">
      <alignment vertical="center"/>
    </xf>
    <xf numFmtId="2" fontId="52" fillId="0" borderId="1" xfId="0" applyNumberFormat="1" applyFont="1" applyFill="1" applyBorder="1" applyAlignment="1">
      <alignment horizontal="left" vertical="center"/>
    </xf>
    <xf numFmtId="0" fontId="52" fillId="0" borderId="10" xfId="0" applyFont="1" applyBorder="1" applyAlignment="1">
      <alignment horizontal="center" vertical="center"/>
    </xf>
    <xf numFmtId="0" fontId="52" fillId="18" borderId="0" xfId="0" applyFont="1" applyFill="1" applyBorder="1" applyAlignment="1"/>
    <xf numFmtId="0" fontId="52" fillId="0" borderId="6" xfId="0" applyFont="1" applyBorder="1" applyAlignment="1">
      <alignment horizontal="center" vertical="center"/>
    </xf>
    <xf numFmtId="0" fontId="52" fillId="18" borderId="0" xfId="0" applyFont="1" applyFill="1" applyAlignment="1">
      <alignment horizontal="left"/>
    </xf>
    <xf numFmtId="0" fontId="52" fillId="0" borderId="2" xfId="0" applyFont="1" applyFill="1" applyBorder="1" applyAlignment="1"/>
    <xf numFmtId="2" fontId="52" fillId="0" borderId="0" xfId="0" applyNumberFormat="1" applyFont="1" applyFill="1" applyBorder="1"/>
    <xf numFmtId="0" fontId="65" fillId="0" borderId="0" xfId="0" quotePrefix="1" applyFont="1" applyFill="1" applyBorder="1" applyAlignment="1">
      <alignment horizontal="center"/>
    </xf>
    <xf numFmtId="2" fontId="65" fillId="0" borderId="0" xfId="0" applyNumberFormat="1" applyFont="1" applyFill="1" applyBorder="1" applyAlignment="1">
      <alignment horizontal="center" vertical="center"/>
    </xf>
    <xf numFmtId="2" fontId="66" fillId="0" borderId="0" xfId="0" applyNumberFormat="1" applyFont="1" applyFill="1" applyBorder="1"/>
    <xf numFmtId="2" fontId="66" fillId="0" borderId="0" xfId="0" applyNumberFormat="1" applyFont="1" applyFill="1" applyBorder="1" applyAlignment="1">
      <alignment horizontal="center"/>
    </xf>
    <xf numFmtId="2" fontId="52" fillId="0" borderId="0" xfId="0" applyNumberFormat="1" applyFont="1" applyFill="1" applyBorder="1" applyAlignment="1">
      <alignment horizontal="right" vertical="center"/>
    </xf>
    <xf numFmtId="2" fontId="52" fillId="0" borderId="0" xfId="0" applyNumberFormat="1" applyFont="1" applyFill="1" applyBorder="1" applyAlignment="1">
      <alignment horizontal="center" vertical="center"/>
    </xf>
    <xf numFmtId="0" fontId="52" fillId="0" borderId="1" xfId="0" applyFont="1" applyFill="1" applyBorder="1" applyAlignment="1">
      <alignment vertical="center"/>
    </xf>
    <xf numFmtId="0" fontId="51" fillId="0" borderId="0" xfId="0" applyFont="1" applyFill="1" applyBorder="1" applyAlignment="1">
      <alignment vertical="center"/>
    </xf>
    <xf numFmtId="0" fontId="51" fillId="0" borderId="0" xfId="0" applyFont="1" applyFill="1" applyBorder="1" applyAlignment="1">
      <alignment horizontal="center" vertical="center"/>
    </xf>
    <xf numFmtId="1" fontId="49" fillId="2" borderId="1" xfId="0" applyNumberFormat="1" applyFont="1" applyFill="1" applyBorder="1" applyAlignment="1">
      <alignment horizontal="right" vertical="center"/>
    </xf>
    <xf numFmtId="0" fontId="49" fillId="0" borderId="0" xfId="0" applyFont="1" applyFill="1" applyBorder="1" applyAlignment="1">
      <alignment vertical="center"/>
    </xf>
    <xf numFmtId="0" fontId="61" fillId="20" borderId="0" xfId="0" applyFont="1" applyFill="1" applyAlignment="1">
      <alignment horizontal="center" vertical="center"/>
    </xf>
    <xf numFmtId="0" fontId="49" fillId="21" borderId="0" xfId="0" applyFont="1" applyFill="1"/>
    <xf numFmtId="0" fontId="49" fillId="21" borderId="0" xfId="0" applyFont="1" applyFill="1" applyAlignment="1">
      <alignment horizontal="left"/>
    </xf>
    <xf numFmtId="0" fontId="51" fillId="21" borderId="0" xfId="0" applyFont="1" applyFill="1" applyAlignment="1">
      <alignment vertical="center" wrapText="1"/>
    </xf>
    <xf numFmtId="0" fontId="52" fillId="21" borderId="0" xfId="0" applyFont="1" applyFill="1"/>
    <xf numFmtId="0" fontId="57" fillId="21" borderId="0" xfId="0" applyFont="1" applyFill="1" applyAlignment="1">
      <alignment vertical="center" wrapText="1"/>
    </xf>
    <xf numFmtId="0" fontId="58" fillId="21" borderId="0" xfId="0" applyFont="1" applyFill="1" applyAlignment="1">
      <alignment vertical="top" wrapText="1"/>
    </xf>
    <xf numFmtId="0" fontId="58" fillId="21" borderId="0" xfId="0" applyFont="1" applyFill="1" applyAlignment="1">
      <alignment vertical="center" wrapText="1"/>
    </xf>
    <xf numFmtId="2" fontId="52" fillId="21" borderId="0" xfId="0" applyNumberFormat="1" applyFont="1" applyFill="1" applyAlignment="1">
      <alignment vertical="center"/>
    </xf>
    <xf numFmtId="49" fontId="52" fillId="21" borderId="0" xfId="0" applyNumberFormat="1" applyFont="1" applyFill="1" applyAlignment="1">
      <alignment vertical="center"/>
    </xf>
    <xf numFmtId="165" fontId="52" fillId="21" borderId="0" xfId="0" applyNumberFormat="1" applyFont="1" applyFill="1" applyAlignment="1">
      <alignment vertical="center"/>
    </xf>
    <xf numFmtId="0" fontId="52" fillId="21" borderId="0" xfId="0" applyFont="1" applyFill="1" applyAlignment="1">
      <alignment horizontal="center"/>
    </xf>
    <xf numFmtId="0" fontId="49" fillId="9" borderId="10" xfId="0" applyFont="1" applyFill="1" applyBorder="1" applyAlignment="1">
      <alignment vertical="top"/>
    </xf>
    <xf numFmtId="0" fontId="57" fillId="9" borderId="5" xfId="0" applyFont="1" applyFill="1" applyBorder="1" applyAlignment="1">
      <alignment vertical="center" wrapText="1"/>
    </xf>
    <xf numFmtId="0" fontId="57" fillId="9" borderId="11" xfId="0" applyFont="1" applyFill="1" applyBorder="1" applyAlignment="1">
      <alignment vertical="center" wrapText="1"/>
    </xf>
    <xf numFmtId="0" fontId="49" fillId="9" borderId="13" xfId="0" applyFont="1" applyFill="1" applyBorder="1" applyAlignment="1">
      <alignment vertical="top"/>
    </xf>
    <xf numFmtId="0" fontId="58" fillId="9" borderId="9" xfId="0" applyFont="1" applyFill="1" applyBorder="1" applyAlignment="1">
      <alignment vertical="top" wrapText="1"/>
    </xf>
    <xf numFmtId="0" fontId="58" fillId="9" borderId="14" xfId="0" applyFont="1" applyFill="1" applyBorder="1" applyAlignment="1">
      <alignment vertical="top" wrapText="1"/>
    </xf>
    <xf numFmtId="0" fontId="50" fillId="0" borderId="0" xfId="0" applyFont="1" applyAlignment="1">
      <alignment horizontal="center" vertical="center"/>
    </xf>
    <xf numFmtId="0" fontId="64" fillId="0" borderId="0" xfId="0" applyFont="1" applyFill="1" applyBorder="1" applyAlignment="1">
      <alignment vertical="top"/>
    </xf>
    <xf numFmtId="0" fontId="50" fillId="18" borderId="0" xfId="0" applyFont="1" applyFill="1" applyAlignment="1">
      <alignment horizontal="center" vertical="center"/>
    </xf>
    <xf numFmtId="2" fontId="52" fillId="18" borderId="0" xfId="0" applyNumberFormat="1" applyFont="1" applyFill="1" applyAlignment="1">
      <alignment vertical="center"/>
    </xf>
    <xf numFmtId="2" fontId="52" fillId="18" borderId="0" xfId="0" applyNumberFormat="1" applyFont="1" applyFill="1" applyAlignment="1">
      <alignment horizontal="right" vertical="center"/>
    </xf>
    <xf numFmtId="0" fontId="64" fillId="9" borderId="2" xfId="0" applyFont="1" applyFill="1" applyBorder="1" applyAlignment="1">
      <alignment vertical="center"/>
    </xf>
    <xf numFmtId="0" fontId="5" fillId="0" borderId="0" xfId="0" applyFont="1" applyFill="1" applyBorder="1" applyAlignment="1" applyProtection="1">
      <alignment vertical="center"/>
    </xf>
    <xf numFmtId="0" fontId="5" fillId="2" borderId="1" xfId="0" quotePrefix="1" applyFont="1" applyFill="1" applyBorder="1" applyAlignment="1"/>
    <xf numFmtId="0" fontId="67" fillId="20" borderId="0" xfId="0" applyFont="1" applyFill="1" applyAlignment="1">
      <alignment horizontal="center" vertical="center"/>
    </xf>
    <xf numFmtId="0" fontId="7" fillId="22" borderId="0" xfId="0" applyFont="1" applyFill="1" applyAlignment="1">
      <alignment horizontal="center"/>
    </xf>
    <xf numFmtId="0" fontId="39" fillId="0" borderId="0" xfId="0" applyFont="1" applyAlignment="1">
      <alignment horizontal="center" vertical="center"/>
    </xf>
    <xf numFmtId="0" fontId="5" fillId="0" borderId="0" xfId="0" applyFont="1"/>
    <xf numFmtId="0" fontId="7" fillId="0" borderId="0" xfId="0" applyFont="1" applyAlignment="1">
      <alignment horizontal="center" vertical="center"/>
    </xf>
    <xf numFmtId="0" fontId="8" fillId="0" borderId="0" xfId="0" applyFont="1" applyAlignment="1">
      <alignment vertical="center" textRotation="90" wrapText="1"/>
    </xf>
    <xf numFmtId="0" fontId="25" fillId="18" borderId="0" xfId="0" applyFont="1" applyFill="1" applyAlignment="1">
      <alignment vertical="top" wrapText="1"/>
    </xf>
    <xf numFmtId="0" fontId="39" fillId="18" borderId="0" xfId="0" applyFont="1" applyFill="1" applyAlignment="1">
      <alignment horizontal="center" vertical="center"/>
    </xf>
    <xf numFmtId="0" fontId="49" fillId="0" borderId="0" xfId="0" applyFont="1" applyFill="1" applyBorder="1" applyAlignment="1">
      <alignment horizontal="left"/>
    </xf>
    <xf numFmtId="0" fontId="52" fillId="0" borderId="0" xfId="0" applyFont="1" applyFill="1" applyBorder="1" applyAlignment="1">
      <alignment horizontal="right" vertical="center"/>
    </xf>
    <xf numFmtId="2" fontId="1" fillId="0" borderId="1" xfId="0" applyNumberFormat="1" applyFont="1" applyFill="1" applyBorder="1" applyAlignment="1">
      <alignment horizontal="center" vertical="center"/>
    </xf>
    <xf numFmtId="0" fontId="3" fillId="0" borderId="5" xfId="0" applyFont="1" applyFill="1" applyBorder="1" applyAlignment="1">
      <alignment vertical="top" wrapText="1"/>
    </xf>
    <xf numFmtId="0" fontId="5" fillId="0" borderId="2" xfId="0" applyFont="1" applyFill="1" applyBorder="1" applyAlignment="1"/>
    <xf numFmtId="0" fontId="5" fillId="0" borderId="8" xfId="0" applyFont="1" applyFill="1" applyBorder="1" applyAlignment="1"/>
    <xf numFmtId="0" fontId="35" fillId="4" borderId="2" xfId="0" applyFont="1" applyFill="1" applyBorder="1" applyAlignment="1">
      <alignment vertical="center" wrapText="1"/>
    </xf>
    <xf numFmtId="0" fontId="35" fillId="4" borderId="8" xfId="0" applyFont="1" applyFill="1" applyBorder="1" applyAlignment="1">
      <alignment vertical="center" wrapText="1"/>
    </xf>
    <xf numFmtId="0" fontId="35" fillId="4" borderId="3" xfId="0" applyFont="1" applyFill="1" applyBorder="1" applyAlignment="1">
      <alignment vertical="center" wrapText="1"/>
    </xf>
    <xf numFmtId="0" fontId="15" fillId="0" borderId="0" xfId="0" applyFont="1" applyFill="1" applyBorder="1" applyAlignment="1">
      <alignment horizontal="left"/>
    </xf>
    <xf numFmtId="0" fontId="11" fillId="0" borderId="0" xfId="0" applyFont="1" applyFill="1" applyBorder="1" applyAlignment="1">
      <alignment horizontal="left"/>
    </xf>
    <xf numFmtId="0" fontId="11" fillId="0" borderId="0" xfId="0" applyFont="1" applyFill="1" applyBorder="1" applyAlignment="1"/>
    <xf numFmtId="0" fontId="12" fillId="0" borderId="0" xfId="0" applyFont="1" applyFill="1" applyBorder="1" applyAlignment="1"/>
    <xf numFmtId="0" fontId="5" fillId="0" borderId="0" xfId="0" applyFont="1" applyFill="1" applyBorder="1" applyAlignment="1" applyProtection="1">
      <alignment horizontal="left" vertical="center" wrapText="1"/>
    </xf>
    <xf numFmtId="0" fontId="3" fillId="0" borderId="0" xfId="0" applyFont="1" applyFill="1" applyBorder="1" applyAlignment="1">
      <alignment vertical="top" wrapText="1"/>
    </xf>
    <xf numFmtId="0" fontId="1" fillId="0" borderId="1" xfId="0" applyFont="1" applyFill="1" applyBorder="1" applyAlignment="1"/>
    <xf numFmtId="0" fontId="35" fillId="4" borderId="2" xfId="0" applyFont="1" applyFill="1" applyBorder="1" applyAlignment="1">
      <alignment horizontal="left" vertical="top" wrapText="1"/>
    </xf>
    <xf numFmtId="0" fontId="35" fillId="4" borderId="8" xfId="0" applyFont="1" applyFill="1" applyBorder="1" applyAlignment="1">
      <alignment horizontal="left" vertical="top" wrapText="1"/>
    </xf>
    <xf numFmtId="0" fontId="35" fillId="4"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4" borderId="8"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0" borderId="0" xfId="0" applyFont="1" applyFill="1" applyBorder="1" applyAlignment="1">
      <alignment horizontal="right" vertical="center"/>
    </xf>
    <xf numFmtId="0" fontId="5" fillId="0" borderId="2" xfId="0" applyFont="1" applyFill="1" applyBorder="1" applyAlignment="1">
      <alignment vertical="center"/>
    </xf>
    <xf numFmtId="0" fontId="5" fillId="0" borderId="8" xfId="0" applyFont="1" applyFill="1" applyBorder="1" applyAlignment="1">
      <alignment vertical="center"/>
    </xf>
    <xf numFmtId="49" fontId="1" fillId="4" borderId="2" xfId="0" applyNumberFormat="1" applyFont="1" applyFill="1" applyBorder="1" applyAlignment="1">
      <alignment horizontal="left" vertical="center"/>
    </xf>
    <xf numFmtId="49" fontId="1" fillId="4" borderId="8" xfId="0" applyNumberFormat="1" applyFont="1" applyFill="1" applyBorder="1" applyAlignment="1">
      <alignment horizontal="left" vertical="center"/>
    </xf>
    <xf numFmtId="49" fontId="1" fillId="4" borderId="3" xfId="0" applyNumberFormat="1" applyFont="1" applyFill="1" applyBorder="1" applyAlignment="1">
      <alignment horizontal="left" vertical="center"/>
    </xf>
    <xf numFmtId="2" fontId="1" fillId="2" borderId="2" xfId="0" applyNumberFormat="1" applyFont="1" applyFill="1" applyBorder="1" applyAlignment="1">
      <alignment horizontal="left" vertical="center"/>
    </xf>
    <xf numFmtId="2" fontId="1" fillId="2" borderId="8" xfId="0" applyNumberFormat="1" applyFont="1" applyFill="1" applyBorder="1" applyAlignment="1">
      <alignment horizontal="left" vertical="center"/>
    </xf>
    <xf numFmtId="2" fontId="1" fillId="2" borderId="3" xfId="0" applyNumberFormat="1" applyFont="1" applyFill="1" applyBorder="1" applyAlignment="1">
      <alignment horizontal="left" vertical="center"/>
    </xf>
    <xf numFmtId="2" fontId="1" fillId="2" borderId="2" xfId="0" applyNumberFormat="1" applyFont="1" applyFill="1" applyBorder="1" applyAlignment="1">
      <alignment horizontal="right" vertical="center"/>
    </xf>
    <xf numFmtId="2" fontId="1" fillId="2" borderId="8" xfId="0" applyNumberFormat="1" applyFont="1" applyFill="1" applyBorder="1" applyAlignment="1">
      <alignment horizontal="right" vertical="center"/>
    </xf>
    <xf numFmtId="2" fontId="1" fillId="2" borderId="3" xfId="0" applyNumberFormat="1" applyFont="1" applyFill="1" applyBorder="1" applyAlignment="1">
      <alignment horizontal="right" vertical="center"/>
    </xf>
    <xf numFmtId="0" fontId="2" fillId="0" borderId="5" xfId="0" applyFont="1" applyBorder="1" applyAlignment="1">
      <alignment horizontal="right" vertical="center" wrapText="1"/>
    </xf>
    <xf numFmtId="2" fontId="1" fillId="0" borderId="1" xfId="0" applyNumberFormat="1" applyFont="1" applyFill="1" applyBorder="1" applyAlignment="1">
      <alignment horizontal="right" vertical="center"/>
    </xf>
    <xf numFmtId="0" fontId="5" fillId="0" borderId="1" xfId="0" applyFont="1" applyFill="1" applyBorder="1" applyAlignment="1"/>
    <xf numFmtId="0" fontId="1" fillId="0" borderId="0" xfId="0" applyFont="1" applyFill="1" applyBorder="1" applyAlignment="1">
      <alignment horizontal="center"/>
    </xf>
    <xf numFmtId="0" fontId="25" fillId="0" borderId="0" xfId="0" applyFont="1" applyFill="1" applyBorder="1" applyAlignment="1"/>
    <xf numFmtId="2" fontId="28" fillId="0" borderId="2" xfId="0" applyNumberFormat="1" applyFont="1" applyFill="1" applyBorder="1" applyAlignment="1">
      <alignment horizontal="center" vertical="center"/>
    </xf>
    <xf numFmtId="2" fontId="28" fillId="0" borderId="3" xfId="0" applyNumberFormat="1" applyFont="1" applyFill="1" applyBorder="1" applyAlignment="1">
      <alignment horizontal="center" vertical="center"/>
    </xf>
    <xf numFmtId="2" fontId="1" fillId="0" borderId="2" xfId="0" applyNumberFormat="1" applyFont="1" applyFill="1" applyBorder="1" applyAlignment="1">
      <alignment horizontal="right" vertical="center"/>
    </xf>
    <xf numFmtId="2" fontId="1" fillId="0" borderId="8" xfId="0" applyNumberFormat="1" applyFont="1" applyFill="1" applyBorder="1" applyAlignment="1">
      <alignment horizontal="right" vertical="center"/>
    </xf>
    <xf numFmtId="2" fontId="1" fillId="0" borderId="3" xfId="0" applyNumberFormat="1" applyFont="1" applyFill="1" applyBorder="1" applyAlignment="1">
      <alignment horizontal="right"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2" fontId="1" fillId="2" borderId="1" xfId="0" applyNumberFormat="1" applyFont="1" applyFill="1" applyBorder="1" applyAlignment="1">
      <alignment horizontal="right" vertical="center"/>
    </xf>
    <xf numFmtId="2" fontId="28" fillId="2" borderId="2" xfId="0" applyNumberFormat="1" applyFont="1" applyFill="1" applyBorder="1" applyAlignment="1">
      <alignment horizontal="center" vertical="center"/>
    </xf>
    <xf numFmtId="2" fontId="28" fillId="2" borderId="3" xfId="0" applyNumberFormat="1" applyFont="1" applyFill="1" applyBorder="1" applyAlignment="1">
      <alignment horizontal="center" vertical="center"/>
    </xf>
    <xf numFmtId="0" fontId="5" fillId="0" borderId="2" xfId="0" applyFont="1" applyFill="1" applyBorder="1" applyAlignment="1">
      <alignment horizontal="left"/>
    </xf>
    <xf numFmtId="0" fontId="5" fillId="0" borderId="8" xfId="0" applyFont="1" applyFill="1" applyBorder="1" applyAlignment="1">
      <alignment horizontal="left"/>
    </xf>
    <xf numFmtId="0" fontId="5" fillId="0" borderId="3" xfId="0" applyFont="1" applyFill="1" applyBorder="1" applyAlignment="1">
      <alignment horizontal="left"/>
    </xf>
    <xf numFmtId="0" fontId="1" fillId="0" borderId="6" xfId="0" applyFont="1" applyFill="1" applyBorder="1" applyAlignment="1">
      <alignment horizontal="left" vertical="top"/>
    </xf>
    <xf numFmtId="0" fontId="1" fillId="0" borderId="0"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wrapText="1"/>
    </xf>
    <xf numFmtId="0" fontId="1" fillId="0" borderId="6" xfId="0" applyFont="1" applyBorder="1" applyAlignment="1"/>
    <xf numFmtId="0" fontId="1" fillId="0" borderId="0" xfId="0" applyFont="1" applyAlignment="1"/>
    <xf numFmtId="0" fontId="1" fillId="0" borderId="0" xfId="0" applyFont="1" applyFill="1" applyBorder="1" applyAlignment="1" applyProtection="1">
      <alignmen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8" fillId="0" borderId="0" xfId="0" applyFont="1" applyBorder="1" applyAlignment="1">
      <alignment vertical="top" wrapText="1"/>
    </xf>
    <xf numFmtId="0" fontId="7" fillId="0" borderId="0" xfId="0" applyFont="1" applyBorder="1" applyAlignment="1">
      <alignment vertical="top" wrapText="1"/>
    </xf>
    <xf numFmtId="0" fontId="15" fillId="0" borderId="0" xfId="0" applyFont="1" applyFill="1" applyBorder="1" applyAlignment="1">
      <alignment vertical="top"/>
    </xf>
    <xf numFmtId="0" fontId="1" fillId="0" borderId="1" xfId="0" applyFont="1" applyBorder="1" applyAlignment="1" applyProtection="1">
      <alignment vertical="center" wrapText="1"/>
    </xf>
    <xf numFmtId="0" fontId="11" fillId="0" borderId="2"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 fillId="0" borderId="2" xfId="0" applyFont="1" applyFill="1" applyBorder="1" applyAlignment="1" applyProtection="1">
      <alignment horizontal="left" vertical="center" wrapText="1"/>
    </xf>
    <xf numFmtId="0" fontId="1" fillId="0" borderId="8" xfId="0" applyFont="1" applyFill="1" applyBorder="1" applyAlignment="1" applyProtection="1">
      <alignment horizontal="left" vertical="center" wrapText="1"/>
    </xf>
    <xf numFmtId="0" fontId="1" fillId="0" borderId="3" xfId="0" applyFont="1" applyFill="1" applyBorder="1" applyAlignment="1" applyProtection="1">
      <alignment horizontal="left" vertical="center" wrapText="1"/>
    </xf>
    <xf numFmtId="0" fontId="15" fillId="0" borderId="8" xfId="0" applyFont="1" applyFill="1" applyBorder="1" applyAlignment="1">
      <alignment horizontal="left"/>
    </xf>
    <xf numFmtId="0" fontId="11" fillId="0" borderId="8" xfId="0" applyFont="1" applyFill="1" applyBorder="1" applyAlignment="1">
      <alignment horizontal="left"/>
    </xf>
    <xf numFmtId="0" fontId="11" fillId="0" borderId="3" xfId="0" applyFont="1" applyFill="1" applyBorder="1" applyAlignment="1">
      <alignment horizontal="left"/>
    </xf>
    <xf numFmtId="0" fontId="5" fillId="0" borderId="2" xfId="0" applyFont="1" applyFill="1" applyBorder="1" applyAlignment="1" applyProtection="1">
      <alignment horizontal="left" vertical="center" wrapText="1"/>
    </xf>
    <xf numFmtId="0" fontId="5" fillId="0" borderId="8" xfId="0" applyFont="1" applyFill="1" applyBorder="1" applyAlignment="1" applyProtection="1">
      <alignment horizontal="left" vertical="center" wrapText="1"/>
    </xf>
    <xf numFmtId="0" fontId="5" fillId="0" borderId="3" xfId="0" applyFont="1" applyFill="1" applyBorder="1" applyAlignment="1" applyProtection="1">
      <alignment horizontal="left" vertical="center" wrapText="1"/>
    </xf>
    <xf numFmtId="0" fontId="24" fillId="0" borderId="0" xfId="0" applyFont="1" applyFill="1" applyBorder="1" applyAlignment="1">
      <alignment vertical="center" wrapText="1"/>
    </xf>
    <xf numFmtId="0" fontId="24" fillId="0" borderId="7" xfId="0" applyFont="1" applyFill="1" applyBorder="1" applyAlignment="1">
      <alignment vertical="center" wrapText="1"/>
    </xf>
    <xf numFmtId="0" fontId="1" fillId="0" borderId="10" xfId="0" applyFont="1" applyFill="1" applyBorder="1" applyAlignment="1"/>
    <xf numFmtId="0" fontId="1" fillId="0" borderId="5" xfId="0" applyFont="1" applyFill="1" applyBorder="1" applyAlignment="1"/>
    <xf numFmtId="0" fontId="1" fillId="0" borderId="5" xfId="0" applyFont="1" applyBorder="1" applyAlignment="1">
      <alignment horizontal="left" vertical="center"/>
    </xf>
    <xf numFmtId="0" fontId="24" fillId="0" borderId="5" xfId="0" applyFont="1" applyFill="1" applyBorder="1" applyAlignment="1">
      <alignment vertical="center" wrapText="1"/>
    </xf>
    <xf numFmtId="0" fontId="24" fillId="0" borderId="11" xfId="0" applyFont="1" applyFill="1" applyBorder="1" applyAlignment="1">
      <alignment vertical="center" wrapText="1"/>
    </xf>
    <xf numFmtId="0" fontId="1" fillId="0" borderId="2" xfId="0" applyFont="1" applyFill="1" applyBorder="1" applyAlignment="1" applyProtection="1">
      <alignment vertical="center" wrapText="1"/>
    </xf>
    <xf numFmtId="0" fontId="1" fillId="0" borderId="8" xfId="0" applyFont="1" applyFill="1" applyBorder="1" applyAlignment="1" applyProtection="1">
      <alignment vertical="center" wrapText="1"/>
    </xf>
    <xf numFmtId="0" fontId="1" fillId="0" borderId="3" xfId="0" applyFont="1" applyFill="1" applyBorder="1" applyAlignment="1" applyProtection="1">
      <alignment vertical="center" wrapText="1"/>
    </xf>
    <xf numFmtId="0" fontId="1" fillId="0" borderId="1" xfId="0" applyFont="1" applyFill="1" applyBorder="1" applyAlignment="1">
      <alignment horizontal="center" vertical="center" wrapText="1"/>
    </xf>
    <xf numFmtId="0" fontId="1" fillId="0" borderId="0" xfId="0" applyFont="1" applyBorder="1" applyAlignment="1">
      <alignment horizontal="left" vertical="center"/>
    </xf>
    <xf numFmtId="0" fontId="24" fillId="0" borderId="9" xfId="0" applyFont="1" applyFill="1" applyBorder="1" applyAlignment="1">
      <alignment vertical="center" wrapText="1"/>
    </xf>
    <xf numFmtId="0" fontId="24" fillId="0" borderId="14" xfId="0" applyFont="1" applyFill="1" applyBorder="1" applyAlignment="1">
      <alignment vertical="center" wrapText="1"/>
    </xf>
    <xf numFmtId="0" fontId="1" fillId="0" borderId="5" xfId="0" applyFont="1" applyFill="1" applyBorder="1" applyAlignment="1">
      <alignment vertical="center"/>
    </xf>
    <xf numFmtId="0" fontId="1" fillId="0" borderId="11" xfId="0" applyFont="1" applyFill="1" applyBorder="1" applyAlignment="1">
      <alignment vertical="center"/>
    </xf>
    <xf numFmtId="0" fontId="11" fillId="0" borderId="0" xfId="0" applyFont="1" applyFill="1" applyBorder="1" applyAlignment="1">
      <alignment vertical="center"/>
    </xf>
    <xf numFmtId="0" fontId="5" fillId="0" borderId="1" xfId="0" applyFont="1" applyFill="1" applyBorder="1" applyAlignment="1" applyProtection="1">
      <alignment vertical="center" wrapText="1"/>
    </xf>
  </cellXfs>
  <cellStyles count="1">
    <cellStyle name="Normale" xfId="0" builtinId="0"/>
  </cellStyles>
  <dxfs count="7">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6E7FF"/>
      <color rgb="FFFF66FF"/>
      <color rgb="FFFF8B8B"/>
      <color rgb="FFB0DD7F"/>
      <color rgb="FFFFB7B7"/>
      <color rgb="FFFFD08B"/>
      <color rgb="FFFFFFAF"/>
      <color rgb="FFFFFF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2514-9EBE-4655-87BB-E26192A89EC9}">
  <dimension ref="A1:AB243"/>
  <sheetViews>
    <sheetView zoomScale="90" zoomScaleNormal="90" workbookViewId="0">
      <selection activeCell="C8" sqref="C8"/>
    </sheetView>
  </sheetViews>
  <sheetFormatPr defaultRowHeight="17.649999999999999" x14ac:dyDescent="0.65"/>
  <cols>
    <col min="1" max="1" width="6.9296875" style="501" bestFit="1" customWidth="1"/>
    <col min="2" max="2" width="3.59765625" style="529" customWidth="1"/>
    <col min="3" max="3" width="31" style="500" bestFit="1" customWidth="1"/>
    <col min="4" max="4" width="26.59765625" style="500" customWidth="1"/>
    <col min="5" max="5" width="3.59765625" style="500" customWidth="1"/>
    <col min="6" max="6" width="8.3984375" style="504" customWidth="1"/>
    <col min="7" max="10" width="7.59765625" style="504" customWidth="1"/>
    <col min="11" max="11" width="6.265625" style="514" customWidth="1"/>
    <col min="12" max="12" width="3.59765625" style="504" customWidth="1"/>
    <col min="13" max="13" width="3.59765625" style="506" customWidth="1"/>
    <col min="14" max="14" width="26.59765625" style="504" customWidth="1"/>
    <col min="15" max="17" width="3.59765625" style="506" customWidth="1"/>
    <col min="18" max="20" width="3.59765625" style="504" customWidth="1"/>
    <col min="21" max="24" width="3.59765625" style="500" customWidth="1"/>
    <col min="25" max="25" width="8.3984375" style="500" customWidth="1"/>
    <col min="26" max="28" width="7.59765625" style="500" customWidth="1"/>
    <col min="29" max="16384" width="9.06640625" style="500"/>
  </cols>
  <sheetData>
    <row r="1" spans="1:28" s="497" customFormat="1" ht="48.4" customHeight="1" x14ac:dyDescent="1.05">
      <c r="A1" s="516" t="s">
        <v>554</v>
      </c>
      <c r="B1" s="522"/>
      <c r="C1" s="523" t="s">
        <v>7</v>
      </c>
      <c r="L1" s="495"/>
      <c r="M1" s="495"/>
      <c r="N1" s="495"/>
      <c r="O1" s="495"/>
      <c r="P1" s="495"/>
      <c r="Q1" s="495"/>
      <c r="R1" s="495"/>
      <c r="S1" s="495"/>
      <c r="T1" s="495"/>
    </row>
    <row r="2" spans="1:28" s="497" customFormat="1" ht="16.149999999999999" customHeight="1" x14ac:dyDescent="0.55000000000000004">
      <c r="A2" s="516"/>
      <c r="B2" s="524" t="s">
        <v>553</v>
      </c>
      <c r="C2" s="525"/>
      <c r="D2" s="499"/>
      <c r="N2" s="499"/>
    </row>
    <row r="3" spans="1:28" s="517" customFormat="1" ht="16.149999999999999" customHeight="1" x14ac:dyDescent="0.65">
      <c r="A3" s="526">
        <v>1</v>
      </c>
      <c r="B3" s="527"/>
      <c r="C3" s="521" t="s">
        <v>0</v>
      </c>
      <c r="D3" s="521"/>
      <c r="F3" s="518"/>
      <c r="G3" s="519"/>
      <c r="H3" s="519"/>
      <c r="I3" s="519"/>
      <c r="J3" s="519"/>
      <c r="K3" s="519"/>
      <c r="L3" s="521"/>
      <c r="M3" s="519"/>
      <c r="N3" s="519"/>
      <c r="O3" s="519"/>
      <c r="P3" s="519"/>
      <c r="Q3" s="519"/>
      <c r="R3" s="519"/>
      <c r="S3" s="519"/>
      <c r="T3" s="519"/>
    </row>
    <row r="4" spans="1:28" ht="16.149999999999999" customHeight="1" x14ac:dyDescent="0.65">
      <c r="A4" s="528"/>
      <c r="C4" s="530" t="s">
        <v>2</v>
      </c>
      <c r="D4" s="531">
        <v>44284</v>
      </c>
      <c r="F4" s="506"/>
      <c r="K4" s="507"/>
      <c r="L4" s="508"/>
      <c r="M4" s="508"/>
      <c r="N4" s="508"/>
      <c r="O4" s="509"/>
      <c r="P4" s="509"/>
      <c r="Q4" s="509"/>
      <c r="R4" s="509"/>
      <c r="S4" s="509"/>
      <c r="T4" s="509"/>
      <c r="U4" s="504"/>
      <c r="V4" s="504"/>
      <c r="W4" s="504"/>
    </row>
    <row r="5" spans="1:28" ht="16.149999999999999" customHeight="1" x14ac:dyDescent="0.65">
      <c r="A5" s="528"/>
      <c r="C5" s="530" t="s">
        <v>4</v>
      </c>
      <c r="D5" s="532" t="str">
        <f>C1</f>
        <v>A02</v>
      </c>
      <c r="F5" s="501"/>
      <c r="G5" s="502"/>
      <c r="H5" s="502"/>
      <c r="I5" s="502"/>
      <c r="J5" s="502"/>
      <c r="K5" s="502"/>
      <c r="L5" s="508"/>
      <c r="M5" s="508"/>
      <c r="N5" s="508"/>
      <c r="O5" s="509"/>
      <c r="P5" s="509"/>
      <c r="Q5" s="509"/>
      <c r="U5" s="504"/>
      <c r="V5" s="504"/>
      <c r="W5" s="504"/>
    </row>
    <row r="6" spans="1:28" ht="16.149999999999999" customHeight="1" x14ac:dyDescent="0.65">
      <c r="A6" s="528"/>
      <c r="C6" s="530" t="s">
        <v>6</v>
      </c>
      <c r="D6" s="532" t="s">
        <v>7</v>
      </c>
      <c r="G6" s="502"/>
      <c r="H6" s="502"/>
      <c r="I6" s="502"/>
      <c r="J6" s="502"/>
      <c r="K6" s="502"/>
      <c r="L6" s="508"/>
      <c r="M6" s="508"/>
      <c r="N6" s="508"/>
      <c r="O6" s="509"/>
      <c r="P6" s="509"/>
      <c r="Q6" s="509"/>
      <c r="U6" s="504"/>
      <c r="V6" s="504"/>
      <c r="W6" s="504"/>
    </row>
    <row r="7" spans="1:28" ht="16.149999999999999" customHeight="1" x14ac:dyDescent="0.65">
      <c r="A7" s="528"/>
      <c r="C7" s="530" t="s">
        <v>9</v>
      </c>
      <c r="D7" s="532" t="s">
        <v>10</v>
      </c>
      <c r="G7" s="502"/>
      <c r="H7" s="502"/>
      <c r="I7" s="502"/>
      <c r="J7" s="502"/>
      <c r="K7" s="502"/>
      <c r="L7" s="502"/>
      <c r="M7" s="502"/>
      <c r="N7" s="502"/>
      <c r="O7" s="502"/>
      <c r="P7" s="502"/>
      <c r="Q7" s="502"/>
      <c r="R7" s="502"/>
      <c r="S7" s="510"/>
      <c r="T7" s="510"/>
      <c r="U7" s="533"/>
      <c r="V7" s="533"/>
      <c r="W7" s="533"/>
      <c r="X7" s="533"/>
      <c r="Y7" s="533"/>
      <c r="Z7" s="533"/>
      <c r="AA7" s="533"/>
      <c r="AB7" s="533"/>
    </row>
    <row r="8" spans="1:28" s="512" customFormat="1" ht="16.149999999999999" customHeight="1" x14ac:dyDescent="0.55000000000000004">
      <c r="A8" s="501"/>
      <c r="B8" s="524" t="s">
        <v>553</v>
      </c>
      <c r="C8" s="525"/>
      <c r="F8" s="510"/>
      <c r="G8" s="510"/>
      <c r="H8" s="510"/>
      <c r="I8" s="510"/>
      <c r="J8" s="510"/>
      <c r="K8" s="510"/>
      <c r="L8" s="510"/>
      <c r="M8" s="510"/>
      <c r="N8" s="510"/>
      <c r="O8" s="510"/>
      <c r="P8" s="510"/>
      <c r="Q8" s="510"/>
      <c r="R8" s="510"/>
      <c r="S8" s="510"/>
      <c r="T8" s="510"/>
      <c r="U8" s="533"/>
      <c r="V8" s="533"/>
      <c r="W8" s="533"/>
      <c r="X8" s="533"/>
      <c r="Y8" s="533"/>
      <c r="Z8" s="533"/>
      <c r="AA8" s="533"/>
    </row>
    <row r="9" spans="1:28" s="517" customFormat="1" ht="16.149999999999999" customHeight="1" x14ac:dyDescent="0.65">
      <c r="A9" s="526" t="s">
        <v>12</v>
      </c>
      <c r="B9" s="527"/>
      <c r="C9" s="521" t="s">
        <v>13</v>
      </c>
      <c r="D9" s="521"/>
      <c r="G9" s="519"/>
      <c r="H9" s="519"/>
      <c r="I9" s="519"/>
      <c r="J9" s="519"/>
      <c r="K9" s="519"/>
      <c r="L9" s="519"/>
      <c r="M9" s="519"/>
      <c r="N9" s="519"/>
      <c r="O9" s="519"/>
      <c r="P9" s="519"/>
      <c r="Q9" s="519"/>
      <c r="R9" s="519"/>
      <c r="S9" s="520"/>
      <c r="T9" s="520"/>
      <c r="U9" s="520"/>
      <c r="V9" s="520"/>
      <c r="W9" s="520"/>
      <c r="X9" s="520"/>
      <c r="Y9" s="520"/>
      <c r="Z9" s="520"/>
      <c r="AA9" s="520"/>
      <c r="AB9" s="520"/>
    </row>
    <row r="10" spans="1:28" ht="16.149999999999999" customHeight="1" x14ac:dyDescent="0.65">
      <c r="A10" s="516"/>
      <c r="C10" s="534" t="s">
        <v>15</v>
      </c>
      <c r="D10" s="532" t="s">
        <v>16</v>
      </c>
      <c r="G10" s="502"/>
      <c r="H10" s="502"/>
      <c r="I10" s="502"/>
      <c r="J10" s="502"/>
      <c r="K10" s="502"/>
      <c r="L10" s="502"/>
      <c r="M10" s="502"/>
      <c r="N10" s="502"/>
      <c r="O10" s="502"/>
      <c r="P10" s="502"/>
      <c r="Q10" s="502"/>
      <c r="R10" s="502"/>
      <c r="S10" s="510"/>
      <c r="T10" s="510"/>
      <c r="U10" s="533"/>
      <c r="V10" s="533"/>
      <c r="W10" s="533"/>
      <c r="X10" s="533"/>
      <c r="Y10" s="533"/>
      <c r="Z10" s="533"/>
      <c r="AA10" s="533"/>
      <c r="AB10" s="533"/>
    </row>
    <row r="11" spans="1:28" ht="16.149999999999999" customHeight="1" x14ac:dyDescent="0.65">
      <c r="A11" s="516"/>
      <c r="C11" s="534" t="s">
        <v>18</v>
      </c>
      <c r="D11" s="532" t="s">
        <v>19</v>
      </c>
      <c r="G11" s="510"/>
      <c r="H11" s="510"/>
      <c r="I11" s="510"/>
      <c r="J11" s="510"/>
      <c r="K11" s="510"/>
      <c r="L11" s="510"/>
      <c r="M11" s="510"/>
      <c r="N11" s="510"/>
      <c r="O11" s="510"/>
      <c r="P11" s="510"/>
      <c r="Q11" s="510"/>
      <c r="R11" s="510"/>
      <c r="S11" s="510"/>
      <c r="T11" s="510"/>
      <c r="U11" s="533"/>
      <c r="V11" s="533"/>
      <c r="W11" s="533"/>
      <c r="X11" s="533"/>
      <c r="Y11" s="533"/>
      <c r="Z11" s="533"/>
      <c r="AA11" s="533"/>
      <c r="AB11" s="533"/>
    </row>
    <row r="12" spans="1:28" ht="16.149999999999999" customHeight="1" x14ac:dyDescent="0.65">
      <c r="A12" s="516"/>
      <c r="C12" s="534" t="s">
        <v>20</v>
      </c>
      <c r="D12" s="532" t="s">
        <v>21</v>
      </c>
      <c r="G12" s="510"/>
      <c r="H12" s="510"/>
      <c r="I12" s="510"/>
      <c r="J12" s="510"/>
      <c r="K12" s="510"/>
      <c r="L12" s="510"/>
      <c r="M12" s="510"/>
      <c r="N12" s="510"/>
      <c r="O12" s="510"/>
      <c r="P12" s="510"/>
      <c r="Q12" s="510"/>
      <c r="R12" s="510"/>
      <c r="S12" s="510"/>
      <c r="T12" s="510"/>
      <c r="U12" s="533"/>
      <c r="V12" s="533"/>
      <c r="W12" s="533"/>
      <c r="X12" s="533"/>
      <c r="Y12" s="533"/>
      <c r="Z12" s="533"/>
      <c r="AA12" s="533"/>
      <c r="AB12" s="533"/>
    </row>
    <row r="13" spans="1:28" ht="16.149999999999999" customHeight="1" x14ac:dyDescent="0.65">
      <c r="A13" s="516"/>
      <c r="C13" s="534" t="s">
        <v>22</v>
      </c>
      <c r="D13" s="532" t="s">
        <v>23</v>
      </c>
      <c r="G13" s="510"/>
      <c r="H13" s="510"/>
      <c r="I13" s="510"/>
      <c r="J13" s="510"/>
      <c r="K13" s="510"/>
      <c r="L13" s="510"/>
      <c r="M13" s="510"/>
      <c r="N13" s="510"/>
      <c r="O13" s="510"/>
      <c r="P13" s="510"/>
      <c r="Q13" s="510"/>
      <c r="R13" s="510"/>
      <c r="S13" s="510"/>
      <c r="T13" s="510"/>
      <c r="U13" s="533"/>
      <c r="V13" s="533"/>
      <c r="W13" s="533"/>
      <c r="X13" s="533"/>
      <c r="Y13" s="533"/>
      <c r="Z13" s="533"/>
      <c r="AA13" s="533"/>
      <c r="AB13" s="533"/>
    </row>
    <row r="14" spans="1:28" ht="16.149999999999999" customHeight="1" x14ac:dyDescent="0.65">
      <c r="A14" s="516"/>
      <c r="C14" s="534" t="s">
        <v>24</v>
      </c>
      <c r="D14" s="532" t="s">
        <v>25</v>
      </c>
      <c r="G14" s="510"/>
      <c r="H14" s="510"/>
      <c r="I14" s="510"/>
      <c r="J14" s="510"/>
      <c r="K14" s="510"/>
      <c r="L14" s="510"/>
      <c r="M14" s="510"/>
      <c r="N14" s="510"/>
      <c r="O14" s="510"/>
      <c r="P14" s="510"/>
      <c r="Q14" s="510"/>
      <c r="R14" s="510"/>
      <c r="S14" s="510"/>
      <c r="T14" s="510"/>
      <c r="U14" s="533"/>
      <c r="V14" s="533"/>
      <c r="W14" s="533"/>
      <c r="X14" s="533"/>
      <c r="Y14" s="533"/>
      <c r="Z14" s="533"/>
      <c r="AA14" s="533"/>
      <c r="AB14" s="533"/>
    </row>
    <row r="15" spans="1:28" s="512" customFormat="1" ht="16.149999999999999" customHeight="1" x14ac:dyDescent="0.55000000000000004">
      <c r="A15" s="501"/>
      <c r="B15" s="524" t="s">
        <v>553</v>
      </c>
      <c r="C15" s="525"/>
      <c r="F15" s="510"/>
      <c r="G15" s="510"/>
      <c r="H15" s="510"/>
      <c r="I15" s="510"/>
      <c r="J15" s="510"/>
      <c r="K15" s="510"/>
      <c r="L15" s="510"/>
      <c r="M15" s="510"/>
      <c r="N15" s="510"/>
      <c r="O15" s="510"/>
      <c r="P15" s="510"/>
      <c r="Q15" s="510"/>
      <c r="R15" s="510"/>
      <c r="S15" s="510"/>
      <c r="T15" s="510"/>
      <c r="U15" s="533"/>
      <c r="V15" s="533"/>
      <c r="W15" s="533"/>
      <c r="X15" s="533"/>
      <c r="Y15" s="533"/>
      <c r="Z15" s="533"/>
      <c r="AA15" s="533"/>
    </row>
    <row r="16" spans="1:28" s="504" customFormat="1" ht="16.149999999999999" customHeight="1" x14ac:dyDescent="0.65">
      <c r="A16" s="516" t="s">
        <v>26</v>
      </c>
      <c r="B16" s="536" t="str">
        <f>IF($D$17="","%","")</f>
        <v>%</v>
      </c>
      <c r="C16" s="508" t="s">
        <v>27</v>
      </c>
      <c r="D16" s="508"/>
      <c r="G16" s="510"/>
      <c r="H16" s="510"/>
      <c r="I16" s="510"/>
      <c r="J16" s="510"/>
      <c r="K16" s="510"/>
      <c r="L16" s="510"/>
      <c r="M16" s="510"/>
      <c r="N16" s="510"/>
      <c r="O16" s="510"/>
      <c r="P16" s="510"/>
      <c r="Q16" s="510"/>
      <c r="R16" s="510"/>
      <c r="S16" s="510"/>
      <c r="T16" s="510"/>
      <c r="U16" s="510"/>
      <c r="V16" s="510"/>
      <c r="W16" s="510"/>
      <c r="X16" s="510"/>
      <c r="Y16" s="510"/>
      <c r="Z16" s="510"/>
      <c r="AA16" s="510"/>
      <c r="AB16" s="510"/>
    </row>
    <row r="17" spans="1:28" ht="16.149999999999999" customHeight="1" x14ac:dyDescent="0.55000000000000004">
      <c r="A17" s="528"/>
      <c r="B17" s="524" t="str">
        <f t="shared" ref="B17:B19" si="0">IF($D$17="","%","")</f>
        <v>%</v>
      </c>
      <c r="C17" s="534" t="s">
        <v>28</v>
      </c>
      <c r="D17" s="532"/>
      <c r="G17" s="510"/>
      <c r="H17" s="510"/>
      <c r="I17" s="510"/>
      <c r="J17" s="510"/>
      <c r="K17" s="510"/>
      <c r="L17" s="510"/>
      <c r="M17" s="510"/>
      <c r="N17" s="510"/>
      <c r="O17" s="510"/>
      <c r="P17" s="510"/>
      <c r="Q17" s="510"/>
      <c r="R17" s="510"/>
      <c r="S17" s="510"/>
      <c r="T17" s="510"/>
      <c r="U17" s="533"/>
      <c r="V17" s="533"/>
      <c r="W17" s="533"/>
      <c r="X17" s="533"/>
      <c r="Y17" s="533"/>
      <c r="Z17" s="533"/>
      <c r="AA17" s="533"/>
      <c r="AB17" s="533"/>
    </row>
    <row r="18" spans="1:28" ht="16.149999999999999" customHeight="1" x14ac:dyDescent="0.55000000000000004">
      <c r="A18" s="528"/>
      <c r="B18" s="524" t="str">
        <f t="shared" si="0"/>
        <v>%</v>
      </c>
      <c r="C18" s="534" t="s">
        <v>29</v>
      </c>
      <c r="D18" s="532"/>
      <c r="G18" s="510"/>
      <c r="H18" s="510"/>
      <c r="I18" s="510"/>
      <c r="J18" s="510"/>
      <c r="K18" s="510"/>
      <c r="L18" s="510"/>
      <c r="M18" s="510"/>
      <c r="N18" s="510"/>
      <c r="O18" s="510"/>
      <c r="P18" s="510"/>
      <c r="Q18" s="510"/>
      <c r="R18" s="510"/>
      <c r="S18" s="510"/>
      <c r="T18" s="510"/>
      <c r="U18" s="533"/>
      <c r="V18" s="533"/>
      <c r="W18" s="533"/>
      <c r="X18" s="533"/>
      <c r="Y18" s="533"/>
      <c r="Z18" s="533"/>
      <c r="AA18" s="533"/>
      <c r="AB18" s="533"/>
    </row>
    <row r="19" spans="1:28" ht="16.149999999999999" customHeight="1" x14ac:dyDescent="0.55000000000000004">
      <c r="A19" s="528"/>
      <c r="B19" s="524" t="str">
        <f t="shared" si="0"/>
        <v>%</v>
      </c>
      <c r="C19" s="534" t="s">
        <v>30</v>
      </c>
      <c r="D19" s="532"/>
      <c r="G19" s="510"/>
      <c r="H19" s="510"/>
      <c r="I19" s="510"/>
      <c r="J19" s="510"/>
      <c r="K19" s="510"/>
      <c r="L19" s="510"/>
      <c r="M19" s="510"/>
      <c r="N19" s="510"/>
      <c r="O19" s="510"/>
      <c r="P19" s="510"/>
      <c r="Q19" s="510"/>
      <c r="R19" s="510"/>
      <c r="S19" s="510"/>
      <c r="T19" s="510"/>
      <c r="U19" s="533"/>
      <c r="V19" s="533"/>
      <c r="W19" s="533"/>
      <c r="X19" s="533"/>
      <c r="Y19" s="533"/>
      <c r="Z19" s="533"/>
      <c r="AA19" s="533"/>
      <c r="AB19" s="533"/>
    </row>
    <row r="20" spans="1:28" s="512" customFormat="1" ht="16.149999999999999" customHeight="1" x14ac:dyDescent="0.65">
      <c r="A20" s="501"/>
      <c r="B20" s="529"/>
      <c r="F20" s="502"/>
      <c r="G20" s="510"/>
      <c r="H20" s="510"/>
      <c r="I20" s="510"/>
      <c r="J20" s="510"/>
      <c r="K20" s="510"/>
      <c r="L20" s="510"/>
      <c r="M20" s="510"/>
      <c r="N20" s="510"/>
      <c r="O20" s="510"/>
      <c r="P20" s="510"/>
      <c r="Q20" s="510"/>
      <c r="R20" s="510"/>
      <c r="S20" s="510"/>
      <c r="T20" s="510"/>
      <c r="U20" s="533"/>
      <c r="V20" s="533"/>
      <c r="W20" s="533"/>
      <c r="X20" s="533"/>
      <c r="Y20" s="533"/>
      <c r="Z20" s="533"/>
      <c r="AA20" s="533"/>
      <c r="AB20" s="533"/>
    </row>
    <row r="21" spans="1:28" s="504" customFormat="1" ht="16.149999999999999" customHeight="1" x14ac:dyDescent="0.65">
      <c r="A21" s="501"/>
      <c r="B21" s="529"/>
      <c r="K21" s="514"/>
      <c r="M21" s="506"/>
      <c r="O21" s="506"/>
      <c r="P21" s="506"/>
      <c r="Q21" s="506"/>
    </row>
    <row r="22" spans="1:28" s="504" customFormat="1" ht="16.149999999999999" customHeight="1" x14ac:dyDescent="0.65">
      <c r="A22" s="501"/>
      <c r="B22" s="529"/>
      <c r="K22" s="514"/>
      <c r="M22" s="506"/>
      <c r="O22" s="506"/>
      <c r="P22" s="506"/>
      <c r="Q22" s="506"/>
    </row>
    <row r="23" spans="1:28" s="504" customFormat="1" ht="16.149999999999999" customHeight="1" x14ac:dyDescent="0.65">
      <c r="A23" s="501"/>
      <c r="B23" s="529"/>
      <c r="K23" s="514"/>
      <c r="M23" s="506"/>
      <c r="O23" s="506"/>
      <c r="P23" s="506"/>
      <c r="Q23" s="506"/>
    </row>
    <row r="24" spans="1:28" s="504" customFormat="1" ht="16.149999999999999" customHeight="1" x14ac:dyDescent="0.65">
      <c r="A24" s="501"/>
      <c r="B24" s="529"/>
      <c r="K24" s="514"/>
      <c r="M24" s="506"/>
      <c r="O24" s="506"/>
      <c r="P24" s="506"/>
      <c r="Q24" s="506"/>
    </row>
    <row r="25" spans="1:28" s="504" customFormat="1" ht="16.149999999999999" customHeight="1" x14ac:dyDescent="0.65">
      <c r="A25" s="501"/>
      <c r="B25" s="529"/>
      <c r="K25" s="514"/>
      <c r="M25" s="506"/>
      <c r="O25" s="506"/>
      <c r="P25" s="506"/>
      <c r="Q25" s="506"/>
    </row>
    <row r="26" spans="1:28" s="504" customFormat="1" ht="16.149999999999999" customHeight="1" x14ac:dyDescent="0.65">
      <c r="A26" s="501"/>
      <c r="B26" s="529"/>
      <c r="K26" s="514"/>
      <c r="M26" s="506"/>
      <c r="O26" s="506"/>
      <c r="P26" s="506"/>
      <c r="Q26" s="506"/>
    </row>
    <row r="27" spans="1:28" s="504" customFormat="1" ht="16.149999999999999" customHeight="1" x14ac:dyDescent="0.65">
      <c r="A27" s="501"/>
      <c r="B27" s="529"/>
      <c r="K27" s="514"/>
      <c r="M27" s="506"/>
      <c r="O27" s="506"/>
      <c r="P27" s="506"/>
      <c r="Q27" s="506"/>
    </row>
    <row r="28" spans="1:28" s="504" customFormat="1" ht="16.149999999999999" customHeight="1" x14ac:dyDescent="0.65">
      <c r="A28" s="501"/>
      <c r="B28" s="529"/>
      <c r="K28" s="514"/>
      <c r="M28" s="506"/>
      <c r="O28" s="506"/>
      <c r="P28" s="506"/>
      <c r="Q28" s="506"/>
    </row>
    <row r="29" spans="1:28" s="504" customFormat="1" ht="16.149999999999999" customHeight="1" x14ac:dyDescent="0.65">
      <c r="A29" s="501"/>
      <c r="B29" s="529"/>
      <c r="K29" s="514"/>
      <c r="M29" s="506"/>
      <c r="O29" s="506"/>
      <c r="P29" s="506"/>
      <c r="Q29" s="506"/>
    </row>
    <row r="30" spans="1:28" s="504" customFormat="1" ht="16.149999999999999" customHeight="1" x14ac:dyDescent="0.65">
      <c r="A30" s="501"/>
      <c r="B30" s="529"/>
      <c r="K30" s="514"/>
      <c r="M30" s="506"/>
      <c r="O30" s="506"/>
      <c r="P30" s="506"/>
      <c r="Q30" s="506"/>
    </row>
    <row r="31" spans="1:28" s="504" customFormat="1" ht="16.149999999999999" customHeight="1" x14ac:dyDescent="0.65">
      <c r="A31" s="501"/>
      <c r="B31" s="529"/>
      <c r="K31" s="514"/>
      <c r="M31" s="506"/>
      <c r="O31" s="506"/>
      <c r="P31" s="506"/>
      <c r="Q31" s="506"/>
    </row>
    <row r="32" spans="1:28" s="504" customFormat="1" ht="16.149999999999999" customHeight="1" x14ac:dyDescent="0.65">
      <c r="A32" s="501"/>
      <c r="B32" s="529"/>
      <c r="K32" s="514"/>
      <c r="M32" s="506"/>
      <c r="O32" s="506"/>
      <c r="P32" s="506"/>
      <c r="Q32" s="506"/>
    </row>
    <row r="33" spans="1:17" s="504" customFormat="1" ht="16.149999999999999" customHeight="1" x14ac:dyDescent="0.65">
      <c r="A33" s="501"/>
      <c r="B33" s="529"/>
      <c r="K33" s="514"/>
      <c r="M33" s="506"/>
      <c r="O33" s="506"/>
      <c r="P33" s="506"/>
      <c r="Q33" s="506"/>
    </row>
    <row r="34" spans="1:17" s="504" customFormat="1" ht="16.149999999999999" customHeight="1" x14ac:dyDescent="0.65">
      <c r="A34" s="501"/>
      <c r="B34" s="529"/>
      <c r="K34" s="514"/>
      <c r="M34" s="506"/>
      <c r="O34" s="506"/>
      <c r="P34" s="506"/>
      <c r="Q34" s="506"/>
    </row>
    <row r="35" spans="1:17" s="504" customFormat="1" ht="16.149999999999999" customHeight="1" x14ac:dyDescent="0.65">
      <c r="A35" s="501"/>
      <c r="B35" s="529"/>
      <c r="K35" s="514"/>
      <c r="M35" s="506"/>
      <c r="O35" s="506"/>
      <c r="P35" s="506"/>
      <c r="Q35" s="506"/>
    </row>
    <row r="36" spans="1:17" s="504" customFormat="1" ht="16.149999999999999" customHeight="1" x14ac:dyDescent="0.65">
      <c r="A36" s="501"/>
      <c r="B36" s="529"/>
      <c r="K36" s="514"/>
      <c r="M36" s="506"/>
      <c r="O36" s="506"/>
      <c r="P36" s="506"/>
      <c r="Q36" s="506"/>
    </row>
    <row r="37" spans="1:17" s="504" customFormat="1" ht="16.149999999999999" customHeight="1" x14ac:dyDescent="0.65">
      <c r="A37" s="501"/>
      <c r="B37" s="529"/>
      <c r="K37" s="514"/>
      <c r="M37" s="506"/>
      <c r="O37" s="506"/>
      <c r="P37" s="506"/>
      <c r="Q37" s="506"/>
    </row>
    <row r="38" spans="1:17" s="504" customFormat="1" ht="16.149999999999999" customHeight="1" x14ac:dyDescent="0.65">
      <c r="A38" s="501"/>
      <c r="B38" s="529"/>
      <c r="K38" s="514"/>
      <c r="M38" s="506"/>
      <c r="O38" s="506"/>
      <c r="P38" s="506"/>
      <c r="Q38" s="506"/>
    </row>
    <row r="39" spans="1:17" s="504" customFormat="1" ht="16.149999999999999" customHeight="1" x14ac:dyDescent="0.65">
      <c r="A39" s="501"/>
      <c r="B39" s="529"/>
      <c r="K39" s="514"/>
      <c r="M39" s="506"/>
      <c r="O39" s="506"/>
      <c r="P39" s="506"/>
      <c r="Q39" s="506"/>
    </row>
    <row r="40" spans="1:17" s="504" customFormat="1" ht="16.149999999999999" customHeight="1" x14ac:dyDescent="0.65">
      <c r="A40" s="501"/>
      <c r="B40" s="529"/>
      <c r="K40" s="514"/>
      <c r="M40" s="506"/>
      <c r="O40" s="506"/>
      <c r="P40" s="506"/>
      <c r="Q40" s="506"/>
    </row>
    <row r="41" spans="1:17" s="504" customFormat="1" ht="16.149999999999999" customHeight="1" x14ac:dyDescent="0.65">
      <c r="A41" s="501"/>
      <c r="B41" s="529"/>
      <c r="K41" s="514"/>
      <c r="M41" s="506"/>
      <c r="O41" s="506"/>
      <c r="P41" s="506"/>
      <c r="Q41" s="506"/>
    </row>
    <row r="42" spans="1:17" s="504" customFormat="1" ht="16.149999999999999" customHeight="1" x14ac:dyDescent="0.65">
      <c r="A42" s="501"/>
      <c r="B42" s="529"/>
      <c r="K42" s="514"/>
      <c r="M42" s="506"/>
      <c r="O42" s="506"/>
      <c r="P42" s="506"/>
      <c r="Q42" s="506"/>
    </row>
    <row r="43" spans="1:17" s="504" customFormat="1" ht="16.149999999999999" customHeight="1" x14ac:dyDescent="0.65">
      <c r="A43" s="501"/>
      <c r="B43" s="529"/>
      <c r="K43" s="514"/>
      <c r="M43" s="506"/>
      <c r="O43" s="506"/>
      <c r="P43" s="506"/>
      <c r="Q43" s="506"/>
    </row>
    <row r="44" spans="1:17" s="504" customFormat="1" ht="16.149999999999999" customHeight="1" x14ac:dyDescent="0.65">
      <c r="A44" s="501"/>
      <c r="B44" s="529"/>
      <c r="K44" s="514"/>
      <c r="M44" s="506"/>
      <c r="O44" s="506"/>
      <c r="P44" s="506"/>
      <c r="Q44" s="506"/>
    </row>
    <row r="45" spans="1:17" s="504" customFormat="1" ht="16.149999999999999" customHeight="1" x14ac:dyDescent="0.65">
      <c r="A45" s="501"/>
      <c r="B45" s="529"/>
      <c r="K45" s="514"/>
      <c r="M45" s="506"/>
      <c r="O45" s="506"/>
      <c r="P45" s="506"/>
      <c r="Q45" s="506"/>
    </row>
    <row r="46" spans="1:17" s="504" customFormat="1" ht="16.149999999999999" customHeight="1" x14ac:dyDescent="0.65">
      <c r="A46" s="501"/>
      <c r="B46" s="529"/>
      <c r="K46" s="514"/>
      <c r="M46" s="506"/>
      <c r="O46" s="506"/>
      <c r="P46" s="506"/>
      <c r="Q46" s="506"/>
    </row>
    <row r="47" spans="1:17" s="504" customFormat="1" ht="16.149999999999999" customHeight="1" x14ac:dyDescent="0.65">
      <c r="A47" s="501"/>
      <c r="B47" s="529"/>
      <c r="K47" s="514"/>
      <c r="M47" s="506"/>
      <c r="O47" s="506"/>
      <c r="P47" s="506"/>
      <c r="Q47" s="506"/>
    </row>
    <row r="48" spans="1:17" s="504" customFormat="1" ht="16.149999999999999" customHeight="1" x14ac:dyDescent="0.65">
      <c r="A48" s="501"/>
      <c r="B48" s="529"/>
      <c r="K48" s="514"/>
      <c r="M48" s="506"/>
      <c r="O48" s="506"/>
      <c r="P48" s="506"/>
      <c r="Q48" s="506"/>
    </row>
    <row r="49" spans="1:17" s="504" customFormat="1" ht="16.149999999999999" customHeight="1" x14ac:dyDescent="0.65">
      <c r="A49" s="501"/>
      <c r="B49" s="529"/>
      <c r="K49" s="514"/>
      <c r="M49" s="506"/>
      <c r="O49" s="506"/>
      <c r="P49" s="506"/>
      <c r="Q49" s="506"/>
    </row>
    <row r="50" spans="1:17" s="504" customFormat="1" ht="16.149999999999999" customHeight="1" x14ac:dyDescent="0.65">
      <c r="A50" s="501"/>
      <c r="B50" s="529"/>
      <c r="K50" s="514"/>
      <c r="M50" s="506"/>
      <c r="O50" s="506"/>
      <c r="P50" s="506"/>
      <c r="Q50" s="506"/>
    </row>
    <row r="51" spans="1:17" s="504" customFormat="1" ht="16.149999999999999" customHeight="1" x14ac:dyDescent="0.65">
      <c r="A51" s="501"/>
      <c r="B51" s="529"/>
      <c r="K51" s="514"/>
      <c r="M51" s="506"/>
      <c r="O51" s="506"/>
      <c r="P51" s="506"/>
      <c r="Q51" s="506"/>
    </row>
    <row r="52" spans="1:17" s="504" customFormat="1" ht="16.149999999999999" customHeight="1" x14ac:dyDescent="0.65">
      <c r="A52" s="501"/>
      <c r="B52" s="529"/>
      <c r="K52" s="514"/>
      <c r="M52" s="506"/>
      <c r="O52" s="506"/>
      <c r="P52" s="506"/>
      <c r="Q52" s="506"/>
    </row>
    <row r="53" spans="1:17" s="504" customFormat="1" ht="16.149999999999999" customHeight="1" x14ac:dyDescent="0.65">
      <c r="A53" s="501"/>
      <c r="B53" s="529"/>
      <c r="K53" s="514"/>
      <c r="M53" s="506"/>
      <c r="O53" s="506"/>
      <c r="P53" s="506"/>
      <c r="Q53" s="506"/>
    </row>
    <row r="54" spans="1:17" s="504" customFormat="1" ht="16.149999999999999" customHeight="1" x14ac:dyDescent="0.65">
      <c r="A54" s="501"/>
      <c r="B54" s="529"/>
      <c r="K54" s="514"/>
      <c r="M54" s="506"/>
      <c r="O54" s="506"/>
      <c r="P54" s="506"/>
      <c r="Q54" s="506"/>
    </row>
    <row r="55" spans="1:17" s="504" customFormat="1" ht="16.149999999999999" customHeight="1" x14ac:dyDescent="0.65">
      <c r="A55" s="501"/>
      <c r="B55" s="529"/>
      <c r="K55" s="514"/>
      <c r="M55" s="506"/>
      <c r="O55" s="506"/>
      <c r="P55" s="506"/>
      <c r="Q55" s="506"/>
    </row>
    <row r="56" spans="1:17" s="504" customFormat="1" ht="16.149999999999999" customHeight="1" x14ac:dyDescent="0.65">
      <c r="A56" s="501"/>
      <c r="B56" s="529"/>
      <c r="K56" s="514"/>
      <c r="M56" s="506"/>
      <c r="O56" s="506"/>
      <c r="P56" s="506"/>
      <c r="Q56" s="506"/>
    </row>
    <row r="57" spans="1:17" s="504" customFormat="1" ht="16.149999999999999" customHeight="1" x14ac:dyDescent="0.65">
      <c r="A57" s="501"/>
      <c r="B57" s="529"/>
      <c r="K57" s="514"/>
      <c r="M57" s="506"/>
      <c r="O57" s="506"/>
      <c r="P57" s="506"/>
      <c r="Q57" s="506"/>
    </row>
    <row r="58" spans="1:17" s="504" customFormat="1" ht="16.149999999999999" customHeight="1" x14ac:dyDescent="0.65">
      <c r="A58" s="501"/>
      <c r="B58" s="529"/>
      <c r="K58" s="514"/>
      <c r="M58" s="506"/>
      <c r="O58" s="506"/>
      <c r="P58" s="506"/>
      <c r="Q58" s="506"/>
    </row>
    <row r="59" spans="1:17" s="504" customFormat="1" ht="16.149999999999999" customHeight="1" x14ac:dyDescent="0.65">
      <c r="A59" s="501"/>
      <c r="B59" s="529"/>
      <c r="K59" s="514"/>
      <c r="M59" s="506"/>
      <c r="O59" s="506"/>
      <c r="P59" s="506"/>
      <c r="Q59" s="506"/>
    </row>
    <row r="60" spans="1:17" s="504" customFormat="1" ht="16.149999999999999" customHeight="1" x14ac:dyDescent="0.65">
      <c r="A60" s="501"/>
      <c r="B60" s="529"/>
      <c r="K60" s="514"/>
      <c r="M60" s="506"/>
      <c r="O60" s="506"/>
      <c r="P60" s="506"/>
      <c r="Q60" s="506"/>
    </row>
    <row r="61" spans="1:17" s="504" customFormat="1" ht="16.149999999999999" customHeight="1" x14ac:dyDescent="0.65">
      <c r="A61" s="501"/>
      <c r="B61" s="529"/>
      <c r="K61" s="514"/>
      <c r="M61" s="506"/>
      <c r="O61" s="506"/>
      <c r="P61" s="506"/>
      <c r="Q61" s="506"/>
    </row>
    <row r="62" spans="1:17" s="504" customFormat="1" ht="16.149999999999999" customHeight="1" x14ac:dyDescent="0.65">
      <c r="A62" s="501"/>
      <c r="B62" s="529"/>
      <c r="K62" s="514"/>
      <c r="M62" s="506"/>
      <c r="O62" s="506"/>
      <c r="P62" s="506"/>
      <c r="Q62" s="506"/>
    </row>
    <row r="63" spans="1:17" s="504" customFormat="1" ht="16.149999999999999" customHeight="1" x14ac:dyDescent="0.65">
      <c r="A63" s="501"/>
      <c r="B63" s="529"/>
      <c r="K63" s="514"/>
      <c r="M63" s="506"/>
      <c r="O63" s="506"/>
      <c r="P63" s="506"/>
      <c r="Q63" s="506"/>
    </row>
    <row r="64" spans="1:17" s="504" customFormat="1" ht="16.149999999999999" customHeight="1" x14ac:dyDescent="0.65">
      <c r="A64" s="501"/>
      <c r="B64" s="529"/>
      <c r="K64" s="514"/>
      <c r="M64" s="506"/>
      <c r="O64" s="506"/>
      <c r="P64" s="506"/>
      <c r="Q64" s="506"/>
    </row>
    <row r="65" spans="1:17" s="504" customFormat="1" ht="16.149999999999999" customHeight="1" x14ac:dyDescent="0.65">
      <c r="A65" s="501"/>
      <c r="B65" s="529"/>
      <c r="K65" s="514"/>
      <c r="M65" s="506"/>
      <c r="O65" s="506"/>
      <c r="P65" s="506"/>
      <c r="Q65" s="506"/>
    </row>
    <row r="66" spans="1:17" s="504" customFormat="1" ht="16.149999999999999" customHeight="1" x14ac:dyDescent="0.65">
      <c r="A66" s="501"/>
      <c r="B66" s="529"/>
      <c r="K66" s="514"/>
      <c r="M66" s="506"/>
      <c r="O66" s="506"/>
      <c r="P66" s="506"/>
      <c r="Q66" s="506"/>
    </row>
    <row r="67" spans="1:17" s="504" customFormat="1" ht="16.149999999999999" customHeight="1" x14ac:dyDescent="0.65">
      <c r="A67" s="501"/>
      <c r="B67" s="529"/>
      <c r="K67" s="514"/>
      <c r="M67" s="506"/>
      <c r="O67" s="506"/>
      <c r="P67" s="506"/>
      <c r="Q67" s="506"/>
    </row>
    <row r="68" spans="1:17" s="504" customFormat="1" ht="16.149999999999999" customHeight="1" x14ac:dyDescent="0.65">
      <c r="A68" s="501"/>
      <c r="B68" s="529"/>
      <c r="K68" s="514"/>
      <c r="M68" s="506"/>
      <c r="O68" s="506"/>
      <c r="P68" s="506"/>
      <c r="Q68" s="506"/>
    </row>
    <row r="69" spans="1:17" s="504" customFormat="1" ht="16.149999999999999" customHeight="1" x14ac:dyDescent="0.65">
      <c r="A69" s="501"/>
      <c r="B69" s="529"/>
      <c r="K69" s="514"/>
      <c r="M69" s="506"/>
      <c r="O69" s="506"/>
      <c r="P69" s="506"/>
      <c r="Q69" s="506"/>
    </row>
    <row r="70" spans="1:17" s="504" customFormat="1" ht="16.149999999999999" customHeight="1" x14ac:dyDescent="0.65">
      <c r="A70" s="501"/>
      <c r="B70" s="529"/>
      <c r="K70" s="514"/>
      <c r="M70" s="506"/>
      <c r="O70" s="506"/>
      <c r="P70" s="506"/>
      <c r="Q70" s="506"/>
    </row>
    <row r="71" spans="1:17" s="504" customFormat="1" ht="16.149999999999999" customHeight="1" x14ac:dyDescent="0.65">
      <c r="A71" s="501"/>
      <c r="B71" s="529"/>
      <c r="K71" s="514"/>
      <c r="M71" s="506"/>
      <c r="O71" s="506"/>
      <c r="P71" s="506"/>
      <c r="Q71" s="506"/>
    </row>
    <row r="72" spans="1:17" s="504" customFormat="1" ht="16.149999999999999" customHeight="1" x14ac:dyDescent="0.65">
      <c r="A72" s="501"/>
      <c r="B72" s="529"/>
      <c r="K72" s="514"/>
      <c r="M72" s="506"/>
      <c r="O72" s="506"/>
      <c r="P72" s="506"/>
      <c r="Q72" s="506"/>
    </row>
    <row r="73" spans="1:17" s="504" customFormat="1" ht="16.149999999999999" customHeight="1" x14ac:dyDescent="0.65">
      <c r="A73" s="501"/>
      <c r="B73" s="529"/>
      <c r="K73" s="514"/>
      <c r="M73" s="506"/>
      <c r="O73" s="506"/>
      <c r="P73" s="506"/>
      <c r="Q73" s="506"/>
    </row>
    <row r="74" spans="1:17" s="504" customFormat="1" ht="16.149999999999999" customHeight="1" x14ac:dyDescent="0.65">
      <c r="A74" s="501"/>
      <c r="B74" s="529"/>
      <c r="K74" s="514"/>
      <c r="M74" s="506"/>
      <c r="O74" s="506"/>
      <c r="P74" s="506"/>
      <c r="Q74" s="506"/>
    </row>
    <row r="75" spans="1:17" s="504" customFormat="1" ht="16.149999999999999" customHeight="1" x14ac:dyDescent="0.65">
      <c r="A75" s="501"/>
      <c r="B75" s="529"/>
      <c r="K75" s="514"/>
      <c r="M75" s="506"/>
      <c r="O75" s="506"/>
      <c r="P75" s="506"/>
      <c r="Q75" s="506"/>
    </row>
    <row r="76" spans="1:17" s="504" customFormat="1" ht="16.149999999999999" customHeight="1" x14ac:dyDescent="0.65">
      <c r="A76" s="501"/>
      <c r="B76" s="529"/>
      <c r="K76" s="514"/>
      <c r="M76" s="506"/>
      <c r="O76" s="506"/>
      <c r="P76" s="506"/>
      <c r="Q76" s="506"/>
    </row>
    <row r="77" spans="1:17" s="504" customFormat="1" ht="16.149999999999999" customHeight="1" x14ac:dyDescent="0.65">
      <c r="A77" s="501"/>
      <c r="B77" s="529"/>
      <c r="K77" s="514"/>
      <c r="M77" s="506"/>
      <c r="O77" s="506"/>
      <c r="P77" s="506"/>
      <c r="Q77" s="506"/>
    </row>
    <row r="78" spans="1:17" s="504" customFormat="1" ht="16.149999999999999" customHeight="1" x14ac:dyDescent="0.65">
      <c r="A78" s="501"/>
      <c r="B78" s="529"/>
      <c r="K78" s="514"/>
      <c r="M78" s="506"/>
      <c r="O78" s="506"/>
      <c r="P78" s="506"/>
      <c r="Q78" s="506"/>
    </row>
    <row r="79" spans="1:17" s="504" customFormat="1" ht="16.149999999999999" customHeight="1" x14ac:dyDescent="0.65">
      <c r="A79" s="501"/>
      <c r="B79" s="529"/>
      <c r="K79" s="514"/>
      <c r="M79" s="506"/>
      <c r="O79" s="506"/>
      <c r="P79" s="506"/>
      <c r="Q79" s="506"/>
    </row>
    <row r="80" spans="1:17" s="504" customFormat="1" ht="16.149999999999999" customHeight="1" x14ac:dyDescent="0.65">
      <c r="A80" s="501"/>
      <c r="B80" s="529"/>
      <c r="K80" s="514"/>
      <c r="M80" s="506"/>
      <c r="O80" s="506"/>
      <c r="P80" s="506"/>
      <c r="Q80" s="506"/>
    </row>
    <row r="81" spans="1:17" s="504" customFormat="1" ht="16.149999999999999" customHeight="1" x14ac:dyDescent="0.65">
      <c r="A81" s="501"/>
      <c r="B81" s="529"/>
      <c r="K81" s="514"/>
      <c r="M81" s="506"/>
      <c r="O81" s="506"/>
      <c r="P81" s="506"/>
      <c r="Q81" s="506"/>
    </row>
    <row r="82" spans="1:17" s="504" customFormat="1" ht="16.149999999999999" customHeight="1" x14ac:dyDescent="0.65">
      <c r="A82" s="501"/>
      <c r="B82" s="529"/>
      <c r="K82" s="514"/>
      <c r="M82" s="506"/>
      <c r="O82" s="506"/>
      <c r="P82" s="506"/>
      <c r="Q82" s="506"/>
    </row>
    <row r="83" spans="1:17" s="504" customFormat="1" ht="16.149999999999999" customHeight="1" x14ac:dyDescent="0.65">
      <c r="A83" s="501"/>
      <c r="B83" s="529"/>
      <c r="K83" s="514"/>
      <c r="M83" s="506"/>
      <c r="O83" s="506"/>
      <c r="P83" s="506"/>
      <c r="Q83" s="506"/>
    </row>
    <row r="84" spans="1:17" s="504" customFormat="1" ht="16.149999999999999" customHeight="1" x14ac:dyDescent="0.65">
      <c r="A84" s="501"/>
      <c r="B84" s="529"/>
      <c r="K84" s="514"/>
      <c r="M84" s="506"/>
      <c r="O84" s="506"/>
      <c r="P84" s="506"/>
      <c r="Q84" s="506"/>
    </row>
    <row r="85" spans="1:17" s="504" customFormat="1" ht="16.149999999999999" customHeight="1" x14ac:dyDescent="0.65">
      <c r="A85" s="501"/>
      <c r="B85" s="529"/>
      <c r="K85" s="514"/>
      <c r="M85" s="506"/>
      <c r="O85" s="506"/>
      <c r="P85" s="506"/>
      <c r="Q85" s="506"/>
    </row>
    <row r="86" spans="1:17" s="504" customFormat="1" ht="16.149999999999999" customHeight="1" x14ac:dyDescent="0.65">
      <c r="A86" s="501"/>
      <c r="B86" s="529"/>
      <c r="K86" s="514"/>
      <c r="M86" s="506"/>
      <c r="O86" s="506"/>
      <c r="P86" s="506"/>
      <c r="Q86" s="506"/>
    </row>
    <row r="87" spans="1:17" s="504" customFormat="1" ht="16.149999999999999" customHeight="1" x14ac:dyDescent="0.65">
      <c r="A87" s="501"/>
      <c r="B87" s="529"/>
      <c r="K87" s="514"/>
      <c r="M87" s="506"/>
      <c r="O87" s="506"/>
      <c r="P87" s="506"/>
      <c r="Q87" s="506"/>
    </row>
    <row r="88" spans="1:17" s="504" customFormat="1" ht="16.149999999999999" customHeight="1" x14ac:dyDescent="0.65">
      <c r="A88" s="501"/>
      <c r="B88" s="529"/>
      <c r="K88" s="514"/>
      <c r="M88" s="506"/>
      <c r="O88" s="506"/>
      <c r="P88" s="506"/>
      <c r="Q88" s="506"/>
    </row>
    <row r="89" spans="1:17" s="504" customFormat="1" ht="16.149999999999999" customHeight="1" x14ac:dyDescent="0.65">
      <c r="A89" s="501"/>
      <c r="B89" s="529"/>
      <c r="K89" s="514"/>
      <c r="M89" s="506"/>
      <c r="O89" s="506"/>
      <c r="P89" s="506"/>
      <c r="Q89" s="506"/>
    </row>
    <row r="90" spans="1:17" s="504" customFormat="1" ht="16.149999999999999" customHeight="1" x14ac:dyDescent="0.65">
      <c r="A90" s="501"/>
      <c r="B90" s="529"/>
      <c r="K90" s="514"/>
      <c r="M90" s="506"/>
      <c r="O90" s="506"/>
      <c r="P90" s="506"/>
      <c r="Q90" s="506"/>
    </row>
    <row r="91" spans="1:17" ht="16.149999999999999" customHeight="1" x14ac:dyDescent="0.65"/>
    <row r="92" spans="1:17" ht="16.149999999999999" customHeight="1" x14ac:dyDescent="0.65"/>
    <row r="93" spans="1:17" ht="16.149999999999999" customHeight="1" x14ac:dyDescent="0.65"/>
    <row r="94" spans="1:17" ht="16.149999999999999" customHeight="1" x14ac:dyDescent="0.65"/>
    <row r="95" spans="1:17" ht="16.149999999999999" customHeight="1" x14ac:dyDescent="0.65"/>
    <row r="96" spans="1:17" ht="16.149999999999999" customHeight="1" x14ac:dyDescent="0.65"/>
    <row r="97" spans="1:28" ht="16.149999999999999" customHeight="1" x14ac:dyDescent="0.65"/>
    <row r="98" spans="1:28" ht="16.149999999999999" customHeight="1" x14ac:dyDescent="0.65"/>
    <row r="99" spans="1:28" ht="16.149999999999999" customHeight="1" x14ac:dyDescent="0.65"/>
    <row r="100" spans="1:28" ht="16.149999999999999" customHeight="1" x14ac:dyDescent="0.65"/>
    <row r="101" spans="1:28" ht="16.149999999999999" customHeight="1" x14ac:dyDescent="0.65"/>
    <row r="102" spans="1:28" ht="16.149999999999999" customHeight="1" x14ac:dyDescent="0.65"/>
    <row r="103" spans="1:28" ht="16.149999999999999" customHeight="1" x14ac:dyDescent="0.65"/>
    <row r="104" spans="1:28" ht="16.149999999999999" customHeight="1" x14ac:dyDescent="0.65"/>
    <row r="105" spans="1:28" s="535" customFormat="1" ht="16.149999999999999" customHeight="1" x14ac:dyDescent="0.65">
      <c r="A105" s="501"/>
      <c r="B105" s="529"/>
      <c r="C105" s="500"/>
      <c r="D105" s="500"/>
      <c r="E105" s="500"/>
      <c r="F105" s="504"/>
      <c r="G105" s="504"/>
      <c r="H105" s="504"/>
      <c r="I105" s="504"/>
      <c r="J105" s="504"/>
      <c r="K105" s="514"/>
      <c r="L105" s="504"/>
      <c r="M105" s="506"/>
      <c r="N105" s="504"/>
      <c r="O105" s="506"/>
      <c r="P105" s="506"/>
      <c r="Q105" s="506"/>
      <c r="R105" s="504"/>
      <c r="S105" s="504"/>
      <c r="T105" s="504"/>
      <c r="U105" s="500"/>
      <c r="V105" s="500"/>
      <c r="W105" s="500"/>
      <c r="X105" s="500"/>
      <c r="Y105" s="500"/>
      <c r="Z105" s="500"/>
      <c r="AA105" s="500"/>
      <c r="AB105" s="500"/>
    </row>
    <row r="106" spans="1:28" s="535" customFormat="1" ht="16.149999999999999" customHeight="1" x14ac:dyDescent="0.65">
      <c r="A106" s="501"/>
      <c r="B106" s="529"/>
      <c r="C106" s="500"/>
      <c r="D106" s="500"/>
      <c r="E106" s="500"/>
      <c r="F106" s="504"/>
      <c r="G106" s="504"/>
      <c r="H106" s="504"/>
      <c r="I106" s="504"/>
      <c r="J106" s="504"/>
      <c r="K106" s="514"/>
      <c r="L106" s="504"/>
      <c r="M106" s="506"/>
      <c r="N106" s="504"/>
      <c r="O106" s="506"/>
      <c r="P106" s="506"/>
      <c r="Q106" s="506"/>
      <c r="R106" s="504"/>
      <c r="S106" s="504"/>
      <c r="T106" s="504"/>
      <c r="U106" s="500"/>
      <c r="V106" s="500"/>
      <c r="W106" s="500"/>
      <c r="X106" s="500"/>
      <c r="Y106" s="500"/>
      <c r="Z106" s="500"/>
      <c r="AA106" s="500"/>
      <c r="AB106" s="500"/>
    </row>
    <row r="107" spans="1:28" s="535" customFormat="1" ht="16.149999999999999" customHeight="1" x14ac:dyDescent="0.65">
      <c r="A107" s="501"/>
      <c r="B107" s="529"/>
      <c r="C107" s="500"/>
      <c r="D107" s="500"/>
      <c r="E107" s="500"/>
      <c r="F107" s="504"/>
      <c r="G107" s="504"/>
      <c r="H107" s="504"/>
      <c r="I107" s="504"/>
      <c r="J107" s="504"/>
      <c r="K107" s="514"/>
      <c r="L107" s="504"/>
      <c r="M107" s="506"/>
      <c r="N107" s="504"/>
      <c r="O107" s="506"/>
      <c r="P107" s="506"/>
      <c r="Q107" s="506"/>
      <c r="R107" s="504"/>
      <c r="S107" s="504"/>
      <c r="T107" s="504"/>
      <c r="U107" s="500"/>
      <c r="V107" s="500"/>
      <c r="W107" s="500"/>
      <c r="X107" s="500"/>
      <c r="Y107" s="500"/>
      <c r="Z107" s="500"/>
      <c r="AA107" s="500"/>
      <c r="AB107" s="500"/>
    </row>
    <row r="108" spans="1:28" s="535" customFormat="1" ht="16.149999999999999" customHeight="1" x14ac:dyDescent="0.65">
      <c r="A108" s="501"/>
      <c r="B108" s="529"/>
      <c r="C108" s="500"/>
      <c r="D108" s="500"/>
      <c r="E108" s="500"/>
      <c r="F108" s="504"/>
      <c r="G108" s="504"/>
      <c r="H108" s="504"/>
      <c r="I108" s="504"/>
      <c r="J108" s="504"/>
      <c r="K108" s="514"/>
      <c r="L108" s="504"/>
      <c r="M108" s="506"/>
      <c r="N108" s="504"/>
      <c r="O108" s="506"/>
      <c r="P108" s="506"/>
      <c r="Q108" s="506"/>
      <c r="R108" s="504"/>
      <c r="S108" s="504"/>
      <c r="T108" s="504"/>
      <c r="U108" s="500"/>
      <c r="V108" s="500"/>
      <c r="W108" s="500"/>
      <c r="X108" s="500"/>
      <c r="Y108" s="500"/>
      <c r="Z108" s="500"/>
      <c r="AA108" s="500"/>
      <c r="AB108" s="500"/>
    </row>
    <row r="109" spans="1:28" s="535" customFormat="1" ht="16.149999999999999" customHeight="1" x14ac:dyDescent="0.65">
      <c r="A109" s="501"/>
      <c r="B109" s="529"/>
      <c r="C109" s="500"/>
      <c r="D109" s="500"/>
      <c r="E109" s="500"/>
      <c r="F109" s="504"/>
      <c r="G109" s="504"/>
      <c r="H109" s="504"/>
      <c r="I109" s="504"/>
      <c r="J109" s="504"/>
      <c r="K109" s="514"/>
      <c r="L109" s="504"/>
      <c r="M109" s="506"/>
      <c r="N109" s="504"/>
      <c r="O109" s="506"/>
      <c r="P109" s="506"/>
      <c r="Q109" s="506"/>
      <c r="R109" s="504"/>
      <c r="S109" s="504"/>
      <c r="T109" s="504"/>
      <c r="U109" s="500"/>
      <c r="V109" s="500"/>
      <c r="W109" s="500"/>
      <c r="X109" s="500"/>
      <c r="Y109" s="500"/>
      <c r="Z109" s="500"/>
      <c r="AA109" s="500"/>
      <c r="AB109" s="500"/>
    </row>
    <row r="110" spans="1:28" s="535" customFormat="1" ht="16.149999999999999" customHeight="1" x14ac:dyDescent="0.65">
      <c r="A110" s="501"/>
      <c r="B110" s="529"/>
      <c r="C110" s="500"/>
      <c r="D110" s="500"/>
      <c r="E110" s="500"/>
      <c r="F110" s="504"/>
      <c r="G110" s="504"/>
      <c r="H110" s="504"/>
      <c r="I110" s="504"/>
      <c r="J110" s="504"/>
      <c r="K110" s="514"/>
      <c r="L110" s="504"/>
      <c r="M110" s="506"/>
      <c r="N110" s="504"/>
      <c r="O110" s="506"/>
      <c r="P110" s="506"/>
      <c r="Q110" s="506"/>
      <c r="R110" s="504"/>
      <c r="S110" s="504"/>
      <c r="T110" s="504"/>
      <c r="U110" s="500"/>
      <c r="V110" s="500"/>
      <c r="W110" s="500"/>
      <c r="X110" s="500"/>
      <c r="Y110" s="500"/>
      <c r="Z110" s="500"/>
      <c r="AA110" s="500"/>
      <c r="AB110" s="500"/>
    </row>
    <row r="111" spans="1:28" s="535" customFormat="1" ht="16.149999999999999" customHeight="1" x14ac:dyDescent="0.65">
      <c r="A111" s="501"/>
      <c r="B111" s="529"/>
      <c r="C111" s="500"/>
      <c r="D111" s="500"/>
      <c r="E111" s="500"/>
      <c r="F111" s="504"/>
      <c r="G111" s="504"/>
      <c r="H111" s="504"/>
      <c r="I111" s="504"/>
      <c r="J111" s="504"/>
      <c r="K111" s="514"/>
      <c r="L111" s="504"/>
      <c r="M111" s="506"/>
      <c r="N111" s="504"/>
      <c r="O111" s="506"/>
      <c r="P111" s="506"/>
      <c r="Q111" s="506"/>
      <c r="R111" s="504"/>
      <c r="S111" s="504"/>
      <c r="T111" s="504"/>
      <c r="U111" s="500"/>
      <c r="V111" s="500"/>
      <c r="W111" s="500"/>
      <c r="X111" s="500"/>
      <c r="Y111" s="500"/>
      <c r="Z111" s="500"/>
      <c r="AA111" s="500"/>
      <c r="AB111" s="500"/>
    </row>
    <row r="112" spans="1:28" s="535" customFormat="1" ht="16.149999999999999" customHeight="1" x14ac:dyDescent="0.65">
      <c r="A112" s="501"/>
      <c r="B112" s="529"/>
      <c r="C112" s="500"/>
      <c r="D112" s="500"/>
      <c r="E112" s="500"/>
      <c r="F112" s="504"/>
      <c r="G112" s="504"/>
      <c r="H112" s="504"/>
      <c r="I112" s="504"/>
      <c r="J112" s="504"/>
      <c r="K112" s="514"/>
      <c r="L112" s="504"/>
      <c r="M112" s="506"/>
      <c r="N112" s="504"/>
      <c r="O112" s="506"/>
      <c r="P112" s="506"/>
      <c r="Q112" s="506"/>
      <c r="R112" s="504"/>
      <c r="S112" s="504"/>
      <c r="T112" s="504"/>
      <c r="U112" s="500"/>
      <c r="V112" s="500"/>
      <c r="W112" s="500"/>
      <c r="X112" s="500"/>
      <c r="Y112" s="500"/>
      <c r="Z112" s="500"/>
      <c r="AA112" s="500"/>
      <c r="AB112" s="500"/>
    </row>
    <row r="113" spans="1:28" s="535" customFormat="1" ht="16.149999999999999" customHeight="1" x14ac:dyDescent="0.65">
      <c r="A113" s="501"/>
      <c r="B113" s="529"/>
      <c r="C113" s="500"/>
      <c r="D113" s="500"/>
      <c r="E113" s="500"/>
      <c r="F113" s="504"/>
      <c r="G113" s="504"/>
      <c r="H113" s="504"/>
      <c r="I113" s="504"/>
      <c r="J113" s="504"/>
      <c r="K113" s="514"/>
      <c r="L113" s="504"/>
      <c r="M113" s="506"/>
      <c r="N113" s="504"/>
      <c r="O113" s="506"/>
      <c r="P113" s="506"/>
      <c r="Q113" s="506"/>
      <c r="R113" s="504"/>
      <c r="S113" s="504"/>
      <c r="T113" s="504"/>
      <c r="U113" s="500"/>
      <c r="V113" s="500"/>
      <c r="W113" s="500"/>
      <c r="X113" s="500"/>
      <c r="Y113" s="500"/>
      <c r="Z113" s="500"/>
      <c r="AA113" s="500"/>
      <c r="AB113" s="500"/>
    </row>
    <row r="114" spans="1:28" s="535" customFormat="1" ht="16.149999999999999" customHeight="1" x14ac:dyDescent="0.65">
      <c r="A114" s="501"/>
      <c r="B114" s="529"/>
      <c r="C114" s="500"/>
      <c r="D114" s="500"/>
      <c r="E114" s="500"/>
      <c r="F114" s="504"/>
      <c r="G114" s="504"/>
      <c r="H114" s="504"/>
      <c r="I114" s="504"/>
      <c r="J114" s="504"/>
      <c r="K114" s="514"/>
      <c r="L114" s="504"/>
      <c r="M114" s="506"/>
      <c r="N114" s="504"/>
      <c r="O114" s="506"/>
      <c r="P114" s="506"/>
      <c r="Q114" s="506"/>
      <c r="R114" s="504"/>
      <c r="S114" s="504"/>
      <c r="T114" s="504"/>
      <c r="U114" s="500"/>
      <c r="V114" s="500"/>
      <c r="W114" s="500"/>
      <c r="X114" s="500"/>
      <c r="Y114" s="500"/>
      <c r="Z114" s="500"/>
      <c r="AA114" s="500"/>
      <c r="AB114" s="500"/>
    </row>
    <row r="115" spans="1:28" s="535" customFormat="1" ht="16.149999999999999" customHeight="1" x14ac:dyDescent="0.65">
      <c r="A115" s="501"/>
      <c r="B115" s="529"/>
      <c r="C115" s="500"/>
      <c r="D115" s="500"/>
      <c r="E115" s="500"/>
      <c r="F115" s="504"/>
      <c r="G115" s="504"/>
      <c r="H115" s="504"/>
      <c r="I115" s="504"/>
      <c r="J115" s="504"/>
      <c r="K115" s="514"/>
      <c r="L115" s="504"/>
      <c r="M115" s="506"/>
      <c r="N115" s="504"/>
      <c r="O115" s="506"/>
      <c r="P115" s="506"/>
      <c r="Q115" s="506"/>
      <c r="R115" s="504"/>
      <c r="S115" s="504"/>
      <c r="T115" s="504"/>
      <c r="U115" s="500"/>
      <c r="V115" s="500"/>
      <c r="W115" s="500"/>
      <c r="X115" s="500"/>
      <c r="Y115" s="500"/>
      <c r="Z115" s="500"/>
      <c r="AA115" s="500"/>
      <c r="AB115" s="500"/>
    </row>
    <row r="116" spans="1:28" s="535" customFormat="1" ht="16.149999999999999" customHeight="1" x14ac:dyDescent="0.65">
      <c r="A116" s="501"/>
      <c r="B116" s="529"/>
      <c r="C116" s="500"/>
      <c r="D116" s="500"/>
      <c r="E116" s="500"/>
      <c r="F116" s="504"/>
      <c r="G116" s="504"/>
      <c r="H116" s="504"/>
      <c r="I116" s="504"/>
      <c r="J116" s="504"/>
      <c r="K116" s="514"/>
      <c r="L116" s="504"/>
      <c r="M116" s="506"/>
      <c r="N116" s="504"/>
      <c r="O116" s="506"/>
      <c r="P116" s="506"/>
      <c r="Q116" s="506"/>
      <c r="R116" s="504"/>
      <c r="S116" s="504"/>
      <c r="T116" s="504"/>
      <c r="U116" s="500"/>
      <c r="V116" s="500"/>
      <c r="W116" s="500"/>
      <c r="X116" s="500"/>
      <c r="Y116" s="500"/>
      <c r="Z116" s="500"/>
      <c r="AA116" s="500"/>
      <c r="AB116" s="500"/>
    </row>
    <row r="117" spans="1:28" s="535" customFormat="1" ht="16.149999999999999" customHeight="1" x14ac:dyDescent="0.65">
      <c r="A117" s="501"/>
      <c r="B117" s="529"/>
      <c r="C117" s="500"/>
      <c r="D117" s="500"/>
      <c r="E117" s="500"/>
      <c r="F117" s="504"/>
      <c r="G117" s="504"/>
      <c r="H117" s="504"/>
      <c r="I117" s="504"/>
      <c r="J117" s="504"/>
      <c r="K117" s="514"/>
      <c r="L117" s="504"/>
      <c r="M117" s="506"/>
      <c r="N117" s="504"/>
      <c r="O117" s="506"/>
      <c r="P117" s="506"/>
      <c r="Q117" s="506"/>
      <c r="R117" s="504"/>
      <c r="S117" s="504"/>
      <c r="T117" s="504"/>
      <c r="U117" s="500"/>
      <c r="V117" s="500"/>
      <c r="W117" s="500"/>
      <c r="X117" s="500"/>
      <c r="Y117" s="500"/>
      <c r="Z117" s="500"/>
      <c r="AA117" s="500"/>
      <c r="AB117" s="500"/>
    </row>
    <row r="118" spans="1:28" s="535" customFormat="1" ht="16.149999999999999" customHeight="1" x14ac:dyDescent="0.65">
      <c r="A118" s="501"/>
      <c r="B118" s="529"/>
      <c r="C118" s="500"/>
      <c r="D118" s="500"/>
      <c r="E118" s="500"/>
      <c r="F118" s="504"/>
      <c r="G118" s="504"/>
      <c r="H118" s="504"/>
      <c r="I118" s="504"/>
      <c r="J118" s="504"/>
      <c r="K118" s="514"/>
      <c r="L118" s="504"/>
      <c r="M118" s="506"/>
      <c r="N118" s="504"/>
      <c r="O118" s="506"/>
      <c r="P118" s="506"/>
      <c r="Q118" s="506"/>
      <c r="R118" s="504"/>
      <c r="S118" s="504"/>
      <c r="T118" s="504"/>
      <c r="U118" s="500"/>
      <c r="V118" s="500"/>
      <c r="W118" s="500"/>
      <c r="X118" s="500"/>
      <c r="Y118" s="500"/>
      <c r="Z118" s="500"/>
      <c r="AA118" s="500"/>
      <c r="AB118" s="500"/>
    </row>
    <row r="119" spans="1:28" s="535" customFormat="1" ht="16.149999999999999" customHeight="1" x14ac:dyDescent="0.65">
      <c r="A119" s="501"/>
      <c r="B119" s="529"/>
      <c r="C119" s="500"/>
      <c r="D119" s="500"/>
      <c r="E119" s="500"/>
      <c r="F119" s="504"/>
      <c r="G119" s="504"/>
      <c r="H119" s="504"/>
      <c r="I119" s="504"/>
      <c r="J119" s="504"/>
      <c r="K119" s="514"/>
      <c r="L119" s="504"/>
      <c r="M119" s="506"/>
      <c r="N119" s="504"/>
      <c r="O119" s="506"/>
      <c r="P119" s="506"/>
      <c r="Q119" s="506"/>
      <c r="R119" s="504"/>
      <c r="S119" s="504"/>
      <c r="T119" s="504"/>
      <c r="U119" s="500"/>
      <c r="V119" s="500"/>
      <c r="W119" s="500"/>
      <c r="X119" s="500"/>
      <c r="Y119" s="500"/>
      <c r="Z119" s="500"/>
      <c r="AA119" s="500"/>
      <c r="AB119" s="500"/>
    </row>
    <row r="120" spans="1:28" s="535" customFormat="1" ht="16.149999999999999" customHeight="1" x14ac:dyDescent="0.65">
      <c r="A120" s="501"/>
      <c r="B120" s="529"/>
      <c r="C120" s="500"/>
      <c r="D120" s="500"/>
      <c r="E120" s="500"/>
      <c r="F120" s="504"/>
      <c r="G120" s="504"/>
      <c r="H120" s="504"/>
      <c r="I120" s="504"/>
      <c r="J120" s="504"/>
      <c r="K120" s="514"/>
      <c r="L120" s="504"/>
      <c r="M120" s="506"/>
      <c r="N120" s="504"/>
      <c r="O120" s="506"/>
      <c r="P120" s="506"/>
      <c r="Q120" s="506"/>
      <c r="R120" s="504"/>
      <c r="S120" s="504"/>
      <c r="T120" s="504"/>
      <c r="U120" s="500"/>
      <c r="V120" s="500"/>
      <c r="W120" s="500"/>
      <c r="X120" s="500"/>
      <c r="Y120" s="500"/>
      <c r="Z120" s="500"/>
      <c r="AA120" s="500"/>
      <c r="AB120" s="500"/>
    </row>
    <row r="121" spans="1:28" s="535" customFormat="1" ht="16.149999999999999" customHeight="1" x14ac:dyDescent="0.65">
      <c r="A121" s="501"/>
      <c r="B121" s="529"/>
      <c r="C121" s="500"/>
      <c r="D121" s="500"/>
      <c r="E121" s="500"/>
      <c r="F121" s="504"/>
      <c r="G121" s="504"/>
      <c r="H121" s="504"/>
      <c r="I121" s="504"/>
      <c r="J121" s="504"/>
      <c r="K121" s="514"/>
      <c r="L121" s="504"/>
      <c r="M121" s="506"/>
      <c r="N121" s="504"/>
      <c r="O121" s="506"/>
      <c r="P121" s="506"/>
      <c r="Q121" s="506"/>
      <c r="R121" s="504"/>
      <c r="S121" s="504"/>
      <c r="T121" s="504"/>
      <c r="U121" s="500"/>
      <c r="V121" s="500"/>
      <c r="W121" s="500"/>
      <c r="X121" s="500"/>
      <c r="Y121" s="500"/>
      <c r="Z121" s="500"/>
      <c r="AA121" s="500"/>
      <c r="AB121" s="500"/>
    </row>
    <row r="122" spans="1:28" s="535" customFormat="1" ht="16.149999999999999" customHeight="1" x14ac:dyDescent="0.65">
      <c r="A122" s="501"/>
      <c r="B122" s="529"/>
      <c r="C122" s="500"/>
      <c r="D122" s="500"/>
      <c r="E122" s="500"/>
      <c r="F122" s="504"/>
      <c r="G122" s="504"/>
      <c r="H122" s="504"/>
      <c r="I122" s="504"/>
      <c r="J122" s="504"/>
      <c r="K122" s="514"/>
      <c r="L122" s="504"/>
      <c r="M122" s="506"/>
      <c r="N122" s="504"/>
      <c r="O122" s="506"/>
      <c r="P122" s="506"/>
      <c r="Q122" s="506"/>
      <c r="R122" s="504"/>
      <c r="S122" s="504"/>
      <c r="T122" s="504"/>
      <c r="U122" s="500"/>
      <c r="V122" s="500"/>
      <c r="W122" s="500"/>
      <c r="X122" s="500"/>
      <c r="Y122" s="500"/>
      <c r="Z122" s="500"/>
      <c r="AA122" s="500"/>
      <c r="AB122" s="500"/>
    </row>
    <row r="123" spans="1:28" s="535" customFormat="1" ht="16.149999999999999" customHeight="1" x14ac:dyDescent="0.65">
      <c r="A123" s="501"/>
      <c r="B123" s="529"/>
      <c r="C123" s="500"/>
      <c r="D123" s="500"/>
      <c r="E123" s="500"/>
      <c r="F123" s="504"/>
      <c r="G123" s="504"/>
      <c r="H123" s="504"/>
      <c r="I123" s="504"/>
      <c r="J123" s="504"/>
      <c r="K123" s="514"/>
      <c r="L123" s="504"/>
      <c r="M123" s="506"/>
      <c r="N123" s="504"/>
      <c r="O123" s="506"/>
      <c r="P123" s="506"/>
      <c r="Q123" s="506"/>
      <c r="R123" s="504"/>
      <c r="S123" s="504"/>
      <c r="T123" s="504"/>
      <c r="U123" s="500"/>
      <c r="V123" s="500"/>
      <c r="W123" s="500"/>
      <c r="X123" s="500"/>
      <c r="Y123" s="500"/>
      <c r="Z123" s="500"/>
      <c r="AA123" s="500"/>
      <c r="AB123" s="500"/>
    </row>
    <row r="124" spans="1:28" s="535" customFormat="1" ht="16.149999999999999" customHeight="1" x14ac:dyDescent="0.65">
      <c r="A124" s="501"/>
      <c r="B124" s="529"/>
      <c r="C124" s="500"/>
      <c r="D124" s="500"/>
      <c r="E124" s="500"/>
      <c r="F124" s="504"/>
      <c r="G124" s="504"/>
      <c r="H124" s="504"/>
      <c r="I124" s="504"/>
      <c r="J124" s="504"/>
      <c r="K124" s="514"/>
      <c r="L124" s="504"/>
      <c r="M124" s="506"/>
      <c r="N124" s="504"/>
      <c r="O124" s="506"/>
      <c r="P124" s="506"/>
      <c r="Q124" s="506"/>
      <c r="R124" s="504"/>
      <c r="S124" s="504"/>
      <c r="T124" s="504"/>
      <c r="U124" s="500"/>
      <c r="V124" s="500"/>
      <c r="W124" s="500"/>
      <c r="X124" s="500"/>
      <c r="Y124" s="500"/>
      <c r="Z124" s="500"/>
      <c r="AA124" s="500"/>
      <c r="AB124" s="500"/>
    </row>
    <row r="125" spans="1:28" s="535" customFormat="1" ht="16.149999999999999" customHeight="1" x14ac:dyDescent="0.65">
      <c r="A125" s="501"/>
      <c r="B125" s="529"/>
      <c r="C125" s="500"/>
      <c r="D125" s="500"/>
      <c r="E125" s="500"/>
      <c r="F125" s="504"/>
      <c r="G125" s="504"/>
      <c r="H125" s="504"/>
      <c r="I125" s="504"/>
      <c r="J125" s="504"/>
      <c r="K125" s="514"/>
      <c r="L125" s="504"/>
      <c r="M125" s="506"/>
      <c r="N125" s="504"/>
      <c r="O125" s="506"/>
      <c r="P125" s="506"/>
      <c r="Q125" s="506"/>
      <c r="R125" s="504"/>
      <c r="S125" s="504"/>
      <c r="T125" s="504"/>
      <c r="U125" s="500"/>
      <c r="V125" s="500"/>
      <c r="W125" s="500"/>
      <c r="X125" s="500"/>
      <c r="Y125" s="500"/>
      <c r="Z125" s="500"/>
      <c r="AA125" s="500"/>
      <c r="AB125" s="500"/>
    </row>
    <row r="126" spans="1:28" s="535" customFormat="1" ht="16.149999999999999" customHeight="1" x14ac:dyDescent="0.65">
      <c r="A126" s="501"/>
      <c r="B126" s="529"/>
      <c r="C126" s="500"/>
      <c r="D126" s="500"/>
      <c r="E126" s="500"/>
      <c r="F126" s="504"/>
      <c r="G126" s="504"/>
      <c r="H126" s="504"/>
      <c r="I126" s="504"/>
      <c r="J126" s="504"/>
      <c r="K126" s="514"/>
      <c r="L126" s="504"/>
      <c r="M126" s="506"/>
      <c r="N126" s="504"/>
      <c r="O126" s="506"/>
      <c r="P126" s="506"/>
      <c r="Q126" s="506"/>
      <c r="R126" s="504"/>
      <c r="S126" s="504"/>
      <c r="T126" s="504"/>
      <c r="U126" s="500"/>
      <c r="V126" s="500"/>
      <c r="W126" s="500"/>
      <c r="X126" s="500"/>
      <c r="Y126" s="500"/>
      <c r="Z126" s="500"/>
      <c r="AA126" s="500"/>
      <c r="AB126" s="500"/>
    </row>
    <row r="127" spans="1:28" s="535" customFormat="1" ht="16.149999999999999" customHeight="1" x14ac:dyDescent="0.65">
      <c r="A127" s="501"/>
      <c r="B127" s="529"/>
      <c r="C127" s="500"/>
      <c r="D127" s="500"/>
      <c r="E127" s="500"/>
      <c r="F127" s="504"/>
      <c r="G127" s="504"/>
      <c r="H127" s="504"/>
      <c r="I127" s="504"/>
      <c r="J127" s="504"/>
      <c r="K127" s="514"/>
      <c r="L127" s="504"/>
      <c r="M127" s="506"/>
      <c r="N127" s="504"/>
      <c r="O127" s="506"/>
      <c r="P127" s="506"/>
      <c r="Q127" s="506"/>
      <c r="R127" s="504"/>
      <c r="S127" s="504"/>
      <c r="T127" s="504"/>
      <c r="U127" s="500"/>
      <c r="V127" s="500"/>
      <c r="W127" s="500"/>
      <c r="X127" s="500"/>
      <c r="Y127" s="500"/>
      <c r="Z127" s="500"/>
      <c r="AA127" s="500"/>
      <c r="AB127" s="500"/>
    </row>
    <row r="128" spans="1:28" s="535" customFormat="1" ht="16.149999999999999" customHeight="1" x14ac:dyDescent="0.65">
      <c r="A128" s="501"/>
      <c r="B128" s="529"/>
      <c r="C128" s="500"/>
      <c r="D128" s="500"/>
      <c r="E128" s="500"/>
      <c r="F128" s="504"/>
      <c r="G128" s="504"/>
      <c r="H128" s="504"/>
      <c r="I128" s="504"/>
      <c r="J128" s="504"/>
      <c r="K128" s="514"/>
      <c r="L128" s="504"/>
      <c r="M128" s="506"/>
      <c r="N128" s="504"/>
      <c r="O128" s="506"/>
      <c r="P128" s="506"/>
      <c r="Q128" s="506"/>
      <c r="R128" s="504"/>
      <c r="S128" s="504"/>
      <c r="T128" s="504"/>
      <c r="U128" s="500"/>
      <c r="V128" s="500"/>
      <c r="W128" s="500"/>
      <c r="X128" s="500"/>
      <c r="Y128" s="500"/>
      <c r="Z128" s="500"/>
      <c r="AA128" s="500"/>
      <c r="AB128" s="500"/>
    </row>
    <row r="129" spans="1:28" s="535" customFormat="1" ht="16.149999999999999" customHeight="1" x14ac:dyDescent="0.65">
      <c r="A129" s="501"/>
      <c r="B129" s="529"/>
      <c r="C129" s="500"/>
      <c r="D129" s="500"/>
      <c r="E129" s="500"/>
      <c r="F129" s="504"/>
      <c r="G129" s="504"/>
      <c r="H129" s="504"/>
      <c r="I129" s="504"/>
      <c r="J129" s="504"/>
      <c r="K129" s="514"/>
      <c r="L129" s="504"/>
      <c r="M129" s="506"/>
      <c r="N129" s="504"/>
      <c r="O129" s="506"/>
      <c r="P129" s="506"/>
      <c r="Q129" s="506"/>
      <c r="R129" s="504"/>
      <c r="S129" s="504"/>
      <c r="T129" s="504"/>
      <c r="U129" s="500"/>
      <c r="V129" s="500"/>
      <c r="W129" s="500"/>
      <c r="X129" s="500"/>
      <c r="Y129" s="500"/>
      <c r="Z129" s="500"/>
      <c r="AA129" s="500"/>
      <c r="AB129" s="500"/>
    </row>
    <row r="130" spans="1:28" s="535" customFormat="1" ht="16.149999999999999" customHeight="1" x14ac:dyDescent="0.65">
      <c r="A130" s="501"/>
      <c r="B130" s="529"/>
      <c r="C130" s="500"/>
      <c r="D130" s="500"/>
      <c r="E130" s="500"/>
      <c r="F130" s="504"/>
      <c r="G130" s="504"/>
      <c r="H130" s="504"/>
      <c r="I130" s="504"/>
      <c r="J130" s="504"/>
      <c r="K130" s="514"/>
      <c r="L130" s="504"/>
      <c r="M130" s="506"/>
      <c r="N130" s="504"/>
      <c r="O130" s="506"/>
      <c r="P130" s="506"/>
      <c r="Q130" s="506"/>
      <c r="R130" s="504"/>
      <c r="S130" s="504"/>
      <c r="T130" s="504"/>
      <c r="U130" s="500"/>
      <c r="V130" s="500"/>
      <c r="W130" s="500"/>
      <c r="X130" s="500"/>
      <c r="Y130" s="500"/>
      <c r="Z130" s="500"/>
      <c r="AA130" s="500"/>
      <c r="AB130" s="500"/>
    </row>
    <row r="131" spans="1:28" s="535" customFormat="1" ht="16.149999999999999" customHeight="1" x14ac:dyDescent="0.65">
      <c r="A131" s="501"/>
      <c r="B131" s="529"/>
      <c r="C131" s="500"/>
      <c r="D131" s="500"/>
      <c r="E131" s="500"/>
      <c r="F131" s="504"/>
      <c r="G131" s="504"/>
      <c r="H131" s="504"/>
      <c r="I131" s="504"/>
      <c r="J131" s="504"/>
      <c r="K131" s="514"/>
      <c r="L131" s="504"/>
      <c r="M131" s="506"/>
      <c r="N131" s="504"/>
      <c r="O131" s="506"/>
      <c r="P131" s="506"/>
      <c r="Q131" s="506"/>
      <c r="R131" s="504"/>
      <c r="S131" s="504"/>
      <c r="T131" s="504"/>
      <c r="U131" s="500"/>
      <c r="V131" s="500"/>
      <c r="W131" s="500"/>
      <c r="X131" s="500"/>
      <c r="Y131" s="500"/>
      <c r="Z131" s="500"/>
      <c r="AA131" s="500"/>
      <c r="AB131" s="500"/>
    </row>
    <row r="132" spans="1:28" s="535" customFormat="1" ht="16.149999999999999" customHeight="1" x14ac:dyDescent="0.65">
      <c r="A132" s="501"/>
      <c r="B132" s="529"/>
      <c r="C132" s="500"/>
      <c r="D132" s="500"/>
      <c r="E132" s="500"/>
      <c r="F132" s="504"/>
      <c r="G132" s="504"/>
      <c r="H132" s="504"/>
      <c r="I132" s="504"/>
      <c r="J132" s="504"/>
      <c r="K132" s="514"/>
      <c r="L132" s="504"/>
      <c r="M132" s="506"/>
      <c r="N132" s="504"/>
      <c r="O132" s="506"/>
      <c r="P132" s="506"/>
      <c r="Q132" s="506"/>
      <c r="R132" s="504"/>
      <c r="S132" s="504"/>
      <c r="T132" s="504"/>
      <c r="U132" s="500"/>
      <c r="V132" s="500"/>
      <c r="W132" s="500"/>
      <c r="X132" s="500"/>
      <c r="Y132" s="500"/>
      <c r="Z132" s="500"/>
      <c r="AA132" s="500"/>
      <c r="AB132" s="500"/>
    </row>
    <row r="133" spans="1:28" s="535" customFormat="1" ht="16.149999999999999" customHeight="1" x14ac:dyDescent="0.65">
      <c r="A133" s="501"/>
      <c r="B133" s="529"/>
      <c r="C133" s="500"/>
      <c r="D133" s="500"/>
      <c r="E133" s="500"/>
      <c r="F133" s="504"/>
      <c r="G133" s="504"/>
      <c r="H133" s="504"/>
      <c r="I133" s="504"/>
      <c r="J133" s="504"/>
      <c r="K133" s="514"/>
      <c r="L133" s="504"/>
      <c r="M133" s="506"/>
      <c r="N133" s="504"/>
      <c r="O133" s="506"/>
      <c r="P133" s="506"/>
      <c r="Q133" s="506"/>
      <c r="R133" s="504"/>
      <c r="S133" s="504"/>
      <c r="T133" s="504"/>
      <c r="U133" s="500"/>
      <c r="V133" s="500"/>
      <c r="W133" s="500"/>
      <c r="X133" s="500"/>
      <c r="Y133" s="500"/>
      <c r="Z133" s="500"/>
      <c r="AA133" s="500"/>
      <c r="AB133" s="500"/>
    </row>
    <row r="134" spans="1:28" s="535" customFormat="1" ht="16.149999999999999" customHeight="1" x14ac:dyDescent="0.65">
      <c r="A134" s="501"/>
      <c r="B134" s="529"/>
      <c r="C134" s="500"/>
      <c r="D134" s="500"/>
      <c r="E134" s="500"/>
      <c r="F134" s="504"/>
      <c r="G134" s="504"/>
      <c r="H134" s="504"/>
      <c r="I134" s="504"/>
      <c r="J134" s="504"/>
      <c r="K134" s="514"/>
      <c r="L134" s="504"/>
      <c r="M134" s="506"/>
      <c r="N134" s="504"/>
      <c r="O134" s="506"/>
      <c r="P134" s="506"/>
      <c r="Q134" s="506"/>
      <c r="R134" s="504"/>
      <c r="S134" s="504"/>
      <c r="T134" s="504"/>
      <c r="U134" s="500"/>
      <c r="V134" s="500"/>
      <c r="W134" s="500"/>
      <c r="X134" s="500"/>
      <c r="Y134" s="500"/>
      <c r="Z134" s="500"/>
      <c r="AA134" s="500"/>
      <c r="AB134" s="500"/>
    </row>
    <row r="135" spans="1:28" s="535" customFormat="1" ht="16.149999999999999" customHeight="1" x14ac:dyDescent="0.65">
      <c r="A135" s="501"/>
      <c r="B135" s="529"/>
      <c r="C135" s="500"/>
      <c r="D135" s="500"/>
      <c r="E135" s="500"/>
      <c r="F135" s="504"/>
      <c r="G135" s="504"/>
      <c r="H135" s="504"/>
      <c r="I135" s="504"/>
      <c r="J135" s="504"/>
      <c r="K135" s="514"/>
      <c r="L135" s="504"/>
      <c r="M135" s="506"/>
      <c r="N135" s="504"/>
      <c r="O135" s="506"/>
      <c r="P135" s="506"/>
      <c r="Q135" s="506"/>
      <c r="R135" s="504"/>
      <c r="S135" s="504"/>
      <c r="T135" s="504"/>
      <c r="U135" s="500"/>
      <c r="V135" s="500"/>
      <c r="W135" s="500"/>
      <c r="X135" s="500"/>
      <c r="Y135" s="500"/>
      <c r="Z135" s="500"/>
      <c r="AA135" s="500"/>
      <c r="AB135" s="500"/>
    </row>
    <row r="136" spans="1:28" s="535" customFormat="1" ht="16.149999999999999" customHeight="1" x14ac:dyDescent="0.65">
      <c r="A136" s="501"/>
      <c r="B136" s="529"/>
      <c r="C136" s="500"/>
      <c r="D136" s="500"/>
      <c r="E136" s="500"/>
      <c r="F136" s="504"/>
      <c r="G136" s="504"/>
      <c r="H136" s="504"/>
      <c r="I136" s="504"/>
      <c r="J136" s="504"/>
      <c r="K136" s="514"/>
      <c r="L136" s="504"/>
      <c r="M136" s="506"/>
      <c r="N136" s="504"/>
      <c r="O136" s="506"/>
      <c r="P136" s="506"/>
      <c r="Q136" s="506"/>
      <c r="R136" s="504"/>
      <c r="S136" s="504"/>
      <c r="T136" s="504"/>
      <c r="U136" s="500"/>
      <c r="V136" s="500"/>
      <c r="W136" s="500"/>
      <c r="X136" s="500"/>
      <c r="Y136" s="500"/>
      <c r="Z136" s="500"/>
      <c r="AA136" s="500"/>
      <c r="AB136" s="500"/>
    </row>
    <row r="137" spans="1:28" s="535" customFormat="1" ht="16.149999999999999" customHeight="1" x14ac:dyDescent="0.65">
      <c r="A137" s="501"/>
      <c r="B137" s="529"/>
      <c r="C137" s="500"/>
      <c r="D137" s="500"/>
      <c r="E137" s="500"/>
      <c r="F137" s="504"/>
      <c r="G137" s="504"/>
      <c r="H137" s="504"/>
      <c r="I137" s="504"/>
      <c r="J137" s="504"/>
      <c r="K137" s="514"/>
      <c r="L137" s="504"/>
      <c r="M137" s="506"/>
      <c r="N137" s="504"/>
      <c r="O137" s="506"/>
      <c r="P137" s="506"/>
      <c r="Q137" s="506"/>
      <c r="R137" s="504"/>
      <c r="S137" s="504"/>
      <c r="T137" s="504"/>
      <c r="U137" s="500"/>
      <c r="V137" s="500"/>
      <c r="W137" s="500"/>
      <c r="X137" s="500"/>
      <c r="Y137" s="500"/>
      <c r="Z137" s="500"/>
      <c r="AA137" s="500"/>
      <c r="AB137" s="500"/>
    </row>
    <row r="138" spans="1:28" s="535" customFormat="1" ht="16.149999999999999" customHeight="1" x14ac:dyDescent="0.65">
      <c r="A138" s="501"/>
      <c r="B138" s="529"/>
      <c r="C138" s="500"/>
      <c r="D138" s="500"/>
      <c r="E138" s="500"/>
      <c r="F138" s="504"/>
      <c r="G138" s="504"/>
      <c r="H138" s="504"/>
      <c r="I138" s="504"/>
      <c r="J138" s="504"/>
      <c r="K138" s="514"/>
      <c r="L138" s="504"/>
      <c r="M138" s="506"/>
      <c r="N138" s="504"/>
      <c r="O138" s="506"/>
      <c r="P138" s="506"/>
      <c r="Q138" s="506"/>
      <c r="R138" s="504"/>
      <c r="S138" s="504"/>
      <c r="T138" s="504"/>
      <c r="U138" s="500"/>
      <c r="V138" s="500"/>
      <c r="W138" s="500"/>
      <c r="X138" s="500"/>
      <c r="Y138" s="500"/>
      <c r="Z138" s="500"/>
      <c r="AA138" s="500"/>
      <c r="AB138" s="500"/>
    </row>
    <row r="139" spans="1:28" s="535" customFormat="1" ht="16.149999999999999" customHeight="1" x14ac:dyDescent="0.65">
      <c r="A139" s="501"/>
      <c r="B139" s="529"/>
      <c r="C139" s="500"/>
      <c r="D139" s="500"/>
      <c r="E139" s="500"/>
      <c r="F139" s="504"/>
      <c r="G139" s="504"/>
      <c r="H139" s="504"/>
      <c r="I139" s="504"/>
      <c r="J139" s="504"/>
      <c r="K139" s="514"/>
      <c r="L139" s="504"/>
      <c r="M139" s="506"/>
      <c r="N139" s="504"/>
      <c r="O139" s="506"/>
      <c r="P139" s="506"/>
      <c r="Q139" s="506"/>
      <c r="R139" s="504"/>
      <c r="S139" s="504"/>
      <c r="T139" s="504"/>
      <c r="U139" s="500"/>
      <c r="V139" s="500"/>
      <c r="W139" s="500"/>
      <c r="X139" s="500"/>
      <c r="Y139" s="500"/>
      <c r="Z139" s="500"/>
      <c r="AA139" s="500"/>
      <c r="AB139" s="500"/>
    </row>
    <row r="140" spans="1:28" s="535" customFormat="1" ht="16.149999999999999" customHeight="1" x14ac:dyDescent="0.65">
      <c r="A140" s="501"/>
      <c r="B140" s="529"/>
      <c r="C140" s="500"/>
      <c r="D140" s="500"/>
      <c r="E140" s="500"/>
      <c r="F140" s="504"/>
      <c r="G140" s="504"/>
      <c r="H140" s="504"/>
      <c r="I140" s="504"/>
      <c r="J140" s="504"/>
      <c r="K140" s="514"/>
      <c r="L140" s="504"/>
      <c r="M140" s="506"/>
      <c r="N140" s="504"/>
      <c r="O140" s="506"/>
      <c r="P140" s="506"/>
      <c r="Q140" s="506"/>
      <c r="R140" s="504"/>
      <c r="S140" s="504"/>
      <c r="T140" s="504"/>
      <c r="U140" s="500"/>
      <c r="V140" s="500"/>
      <c r="W140" s="500"/>
      <c r="X140" s="500"/>
      <c r="Y140" s="500"/>
      <c r="Z140" s="500"/>
      <c r="AA140" s="500"/>
      <c r="AB140" s="500"/>
    </row>
    <row r="141" spans="1:28" s="535" customFormat="1" ht="16.149999999999999" customHeight="1" x14ac:dyDescent="0.65">
      <c r="A141" s="501"/>
      <c r="B141" s="529"/>
      <c r="C141" s="500"/>
      <c r="D141" s="500"/>
      <c r="E141" s="500"/>
      <c r="F141" s="504"/>
      <c r="G141" s="504"/>
      <c r="H141" s="504"/>
      <c r="I141" s="504"/>
      <c r="J141" s="504"/>
      <c r="K141" s="514"/>
      <c r="L141" s="504"/>
      <c r="M141" s="506"/>
      <c r="N141" s="504"/>
      <c r="O141" s="506"/>
      <c r="P141" s="506"/>
      <c r="Q141" s="506"/>
      <c r="R141" s="504"/>
      <c r="S141" s="504"/>
      <c r="T141" s="504"/>
      <c r="U141" s="500"/>
      <c r="V141" s="500"/>
      <c r="W141" s="500"/>
      <c r="X141" s="500"/>
      <c r="Y141" s="500"/>
      <c r="Z141" s="500"/>
      <c r="AA141" s="500"/>
      <c r="AB141" s="500"/>
    </row>
    <row r="142" spans="1:28" s="535" customFormat="1" ht="16.149999999999999" customHeight="1" x14ac:dyDescent="0.65">
      <c r="A142" s="501"/>
      <c r="B142" s="529"/>
      <c r="C142" s="500"/>
      <c r="D142" s="500"/>
      <c r="E142" s="500"/>
      <c r="F142" s="504"/>
      <c r="G142" s="504"/>
      <c r="H142" s="504"/>
      <c r="I142" s="504"/>
      <c r="J142" s="504"/>
      <c r="K142" s="514"/>
      <c r="L142" s="504"/>
      <c r="M142" s="506"/>
      <c r="N142" s="504"/>
      <c r="O142" s="506"/>
      <c r="P142" s="506"/>
      <c r="Q142" s="506"/>
      <c r="R142" s="504"/>
      <c r="S142" s="504"/>
      <c r="T142" s="504"/>
      <c r="U142" s="500"/>
      <c r="V142" s="500"/>
      <c r="W142" s="500"/>
      <c r="X142" s="500"/>
      <c r="Y142" s="500"/>
      <c r="Z142" s="500"/>
      <c r="AA142" s="500"/>
      <c r="AB142" s="500"/>
    </row>
    <row r="143" spans="1:28" s="535" customFormat="1" ht="16.149999999999999" customHeight="1" x14ac:dyDescent="0.65">
      <c r="A143" s="501"/>
      <c r="B143" s="529"/>
      <c r="C143" s="500"/>
      <c r="D143" s="500"/>
      <c r="E143" s="500"/>
      <c r="F143" s="504"/>
      <c r="G143" s="504"/>
      <c r="H143" s="504"/>
      <c r="I143" s="504"/>
      <c r="J143" s="504"/>
      <c r="K143" s="514"/>
      <c r="L143" s="504"/>
      <c r="M143" s="506"/>
      <c r="N143" s="504"/>
      <c r="O143" s="506"/>
      <c r="P143" s="506"/>
      <c r="Q143" s="506"/>
      <c r="R143" s="504"/>
      <c r="S143" s="504"/>
      <c r="T143" s="504"/>
      <c r="U143" s="500"/>
      <c r="V143" s="500"/>
      <c r="W143" s="500"/>
      <c r="X143" s="500"/>
      <c r="Y143" s="500"/>
      <c r="Z143" s="500"/>
      <c r="AA143" s="500"/>
      <c r="AB143" s="500"/>
    </row>
    <row r="144" spans="1:28" s="535" customFormat="1" ht="16.149999999999999" customHeight="1" x14ac:dyDescent="0.65">
      <c r="A144" s="501"/>
      <c r="B144" s="529"/>
      <c r="C144" s="500"/>
      <c r="D144" s="500"/>
      <c r="E144" s="500"/>
      <c r="F144" s="504"/>
      <c r="G144" s="504"/>
      <c r="H144" s="504"/>
      <c r="I144" s="504"/>
      <c r="J144" s="504"/>
      <c r="K144" s="514"/>
      <c r="L144" s="504"/>
      <c r="M144" s="506"/>
      <c r="N144" s="504"/>
      <c r="O144" s="506"/>
      <c r="P144" s="506"/>
      <c r="Q144" s="506"/>
      <c r="R144" s="504"/>
      <c r="S144" s="504"/>
      <c r="T144" s="504"/>
      <c r="U144" s="500"/>
      <c r="V144" s="500"/>
      <c r="W144" s="500"/>
      <c r="X144" s="500"/>
      <c r="Y144" s="500"/>
      <c r="Z144" s="500"/>
      <c r="AA144" s="500"/>
      <c r="AB144" s="500"/>
    </row>
    <row r="145" spans="1:28" s="535" customFormat="1" ht="16.149999999999999" customHeight="1" x14ac:dyDescent="0.65">
      <c r="A145" s="501"/>
      <c r="B145" s="529"/>
      <c r="C145" s="500"/>
      <c r="D145" s="500"/>
      <c r="E145" s="500"/>
      <c r="F145" s="504"/>
      <c r="G145" s="504"/>
      <c r="H145" s="504"/>
      <c r="I145" s="504"/>
      <c r="J145" s="504"/>
      <c r="K145" s="514"/>
      <c r="L145" s="504"/>
      <c r="M145" s="506"/>
      <c r="N145" s="504"/>
      <c r="O145" s="506"/>
      <c r="P145" s="506"/>
      <c r="Q145" s="506"/>
      <c r="R145" s="504"/>
      <c r="S145" s="504"/>
      <c r="T145" s="504"/>
      <c r="U145" s="500"/>
      <c r="V145" s="500"/>
      <c r="W145" s="500"/>
      <c r="X145" s="500"/>
      <c r="Y145" s="500"/>
      <c r="Z145" s="500"/>
      <c r="AA145" s="500"/>
      <c r="AB145" s="500"/>
    </row>
    <row r="146" spans="1:28" s="535" customFormat="1" ht="16.149999999999999" customHeight="1" x14ac:dyDescent="0.65">
      <c r="A146" s="501"/>
      <c r="B146" s="529"/>
      <c r="C146" s="500"/>
      <c r="D146" s="500"/>
      <c r="E146" s="500"/>
      <c r="F146" s="504"/>
      <c r="G146" s="504"/>
      <c r="H146" s="504"/>
      <c r="I146" s="504"/>
      <c r="J146" s="504"/>
      <c r="K146" s="514"/>
      <c r="L146" s="504"/>
      <c r="M146" s="506"/>
      <c r="N146" s="504"/>
      <c r="O146" s="506"/>
      <c r="P146" s="506"/>
      <c r="Q146" s="506"/>
      <c r="R146" s="504"/>
      <c r="S146" s="504"/>
      <c r="T146" s="504"/>
      <c r="U146" s="500"/>
      <c r="V146" s="500"/>
      <c r="W146" s="500"/>
      <c r="X146" s="500"/>
      <c r="Y146" s="500"/>
      <c r="Z146" s="500"/>
      <c r="AA146" s="500"/>
      <c r="AB146" s="500"/>
    </row>
    <row r="147" spans="1:28" s="535" customFormat="1" ht="16.149999999999999" customHeight="1" x14ac:dyDescent="0.65">
      <c r="A147" s="501"/>
      <c r="B147" s="529"/>
      <c r="C147" s="500"/>
      <c r="D147" s="500"/>
      <c r="E147" s="500"/>
      <c r="F147" s="504"/>
      <c r="G147" s="504"/>
      <c r="H147" s="504"/>
      <c r="I147" s="504"/>
      <c r="J147" s="504"/>
      <c r="K147" s="514"/>
      <c r="L147" s="504"/>
      <c r="M147" s="506"/>
      <c r="N147" s="504"/>
      <c r="O147" s="506"/>
      <c r="P147" s="506"/>
      <c r="Q147" s="506"/>
      <c r="R147" s="504"/>
      <c r="S147" s="504"/>
      <c r="T147" s="504"/>
      <c r="U147" s="500"/>
      <c r="V147" s="500"/>
      <c r="W147" s="500"/>
      <c r="X147" s="500"/>
      <c r="Y147" s="500"/>
      <c r="Z147" s="500"/>
      <c r="AA147" s="500"/>
      <c r="AB147" s="500"/>
    </row>
    <row r="148" spans="1:28" s="535" customFormat="1" ht="16.149999999999999" customHeight="1" x14ac:dyDescent="0.65">
      <c r="A148" s="501"/>
      <c r="B148" s="529"/>
      <c r="C148" s="500"/>
      <c r="D148" s="500"/>
      <c r="E148" s="500"/>
      <c r="F148" s="504"/>
      <c r="G148" s="504"/>
      <c r="H148" s="504"/>
      <c r="I148" s="504"/>
      <c r="J148" s="504"/>
      <c r="K148" s="514"/>
      <c r="L148" s="504"/>
      <c r="M148" s="506"/>
      <c r="N148" s="504"/>
      <c r="O148" s="506"/>
      <c r="P148" s="506"/>
      <c r="Q148" s="506"/>
      <c r="R148" s="504"/>
      <c r="S148" s="504"/>
      <c r="T148" s="504"/>
      <c r="U148" s="500"/>
      <c r="V148" s="500"/>
      <c r="W148" s="500"/>
      <c r="X148" s="500"/>
      <c r="Y148" s="500"/>
      <c r="Z148" s="500"/>
      <c r="AA148" s="500"/>
      <c r="AB148" s="500"/>
    </row>
    <row r="149" spans="1:28" s="535" customFormat="1" ht="16.149999999999999" customHeight="1" x14ac:dyDescent="0.65">
      <c r="A149" s="501"/>
      <c r="B149" s="529"/>
      <c r="C149" s="500"/>
      <c r="D149" s="500"/>
      <c r="E149" s="500"/>
      <c r="F149" s="504"/>
      <c r="G149" s="504"/>
      <c r="H149" s="504"/>
      <c r="I149" s="504"/>
      <c r="J149" s="504"/>
      <c r="K149" s="514"/>
      <c r="L149" s="504"/>
      <c r="M149" s="506"/>
      <c r="N149" s="504"/>
      <c r="O149" s="506"/>
      <c r="P149" s="506"/>
      <c r="Q149" s="506"/>
      <c r="R149" s="504"/>
      <c r="S149" s="504"/>
      <c r="T149" s="504"/>
      <c r="U149" s="500"/>
      <c r="V149" s="500"/>
      <c r="W149" s="500"/>
      <c r="X149" s="500"/>
      <c r="Y149" s="500"/>
      <c r="Z149" s="500"/>
      <c r="AA149" s="500"/>
      <c r="AB149" s="500"/>
    </row>
    <row r="150" spans="1:28" s="535" customFormat="1" ht="16.149999999999999" customHeight="1" x14ac:dyDescent="0.65">
      <c r="A150" s="501"/>
      <c r="B150" s="529"/>
      <c r="C150" s="500"/>
      <c r="D150" s="500"/>
      <c r="E150" s="500"/>
      <c r="F150" s="504"/>
      <c r="G150" s="504"/>
      <c r="H150" s="504"/>
      <c r="I150" s="504"/>
      <c r="J150" s="504"/>
      <c r="K150" s="514"/>
      <c r="L150" s="504"/>
      <c r="M150" s="506"/>
      <c r="N150" s="504"/>
      <c r="O150" s="506"/>
      <c r="P150" s="506"/>
      <c r="Q150" s="506"/>
      <c r="R150" s="504"/>
      <c r="S150" s="504"/>
      <c r="T150" s="504"/>
      <c r="U150" s="500"/>
      <c r="V150" s="500"/>
      <c r="W150" s="500"/>
      <c r="X150" s="500"/>
      <c r="Y150" s="500"/>
      <c r="Z150" s="500"/>
      <c r="AA150" s="500"/>
      <c r="AB150" s="500"/>
    </row>
    <row r="151" spans="1:28" s="535" customFormat="1" ht="16.149999999999999" customHeight="1" x14ac:dyDescent="0.65">
      <c r="A151" s="501"/>
      <c r="B151" s="529"/>
      <c r="C151" s="500"/>
      <c r="D151" s="500"/>
      <c r="E151" s="500"/>
      <c r="F151" s="504"/>
      <c r="G151" s="504"/>
      <c r="H151" s="504"/>
      <c r="I151" s="504"/>
      <c r="J151" s="504"/>
      <c r="K151" s="514"/>
      <c r="L151" s="504"/>
      <c r="M151" s="506"/>
      <c r="N151" s="504"/>
      <c r="O151" s="506"/>
      <c r="P151" s="506"/>
      <c r="Q151" s="506"/>
      <c r="R151" s="504"/>
      <c r="S151" s="504"/>
      <c r="T151" s="504"/>
      <c r="U151" s="500"/>
      <c r="V151" s="500"/>
      <c r="W151" s="500"/>
      <c r="X151" s="500"/>
      <c r="Y151" s="500"/>
      <c r="Z151" s="500"/>
      <c r="AA151" s="500"/>
      <c r="AB151" s="500"/>
    </row>
    <row r="152" spans="1:28" s="535" customFormat="1" ht="16.149999999999999" customHeight="1" x14ac:dyDescent="0.65">
      <c r="A152" s="501"/>
      <c r="B152" s="529"/>
      <c r="C152" s="500"/>
      <c r="D152" s="500"/>
      <c r="E152" s="500"/>
      <c r="F152" s="504"/>
      <c r="G152" s="504"/>
      <c r="H152" s="504"/>
      <c r="I152" s="504"/>
      <c r="J152" s="504"/>
      <c r="K152" s="514"/>
      <c r="L152" s="504"/>
      <c r="M152" s="506"/>
      <c r="N152" s="504"/>
      <c r="O152" s="506"/>
      <c r="P152" s="506"/>
      <c r="Q152" s="506"/>
      <c r="R152" s="504"/>
      <c r="S152" s="504"/>
      <c r="T152" s="504"/>
      <c r="U152" s="500"/>
      <c r="V152" s="500"/>
      <c r="W152" s="500"/>
      <c r="X152" s="500"/>
      <c r="Y152" s="500"/>
      <c r="Z152" s="500"/>
      <c r="AA152" s="500"/>
      <c r="AB152" s="500"/>
    </row>
    <row r="153" spans="1:28" s="535" customFormat="1" ht="16.149999999999999" customHeight="1" x14ac:dyDescent="0.65">
      <c r="A153" s="501"/>
      <c r="B153" s="529"/>
      <c r="C153" s="500"/>
      <c r="D153" s="500"/>
      <c r="E153" s="500"/>
      <c r="F153" s="504"/>
      <c r="G153" s="504"/>
      <c r="H153" s="504"/>
      <c r="I153" s="504"/>
      <c r="J153" s="504"/>
      <c r="K153" s="514"/>
      <c r="L153" s="504"/>
      <c r="M153" s="506"/>
      <c r="N153" s="504"/>
      <c r="O153" s="506"/>
      <c r="P153" s="506"/>
      <c r="Q153" s="506"/>
      <c r="R153" s="504"/>
      <c r="S153" s="504"/>
      <c r="T153" s="504"/>
      <c r="U153" s="500"/>
      <c r="V153" s="500"/>
      <c r="W153" s="500"/>
      <c r="X153" s="500"/>
      <c r="Y153" s="500"/>
      <c r="Z153" s="500"/>
      <c r="AA153" s="500"/>
      <c r="AB153" s="500"/>
    </row>
    <row r="154" spans="1:28" s="535" customFormat="1" ht="16.149999999999999" customHeight="1" x14ac:dyDescent="0.65">
      <c r="A154" s="501"/>
      <c r="B154" s="529"/>
      <c r="C154" s="500"/>
      <c r="D154" s="500"/>
      <c r="E154" s="500"/>
      <c r="F154" s="504"/>
      <c r="G154" s="504"/>
      <c r="H154" s="504"/>
      <c r="I154" s="504"/>
      <c r="J154" s="504"/>
      <c r="K154" s="514"/>
      <c r="L154" s="504"/>
      <c r="M154" s="506"/>
      <c r="N154" s="504"/>
      <c r="O154" s="506"/>
      <c r="P154" s="506"/>
      <c r="Q154" s="506"/>
      <c r="R154" s="504"/>
      <c r="S154" s="504"/>
      <c r="T154" s="504"/>
      <c r="U154" s="500"/>
      <c r="V154" s="500"/>
      <c r="W154" s="500"/>
      <c r="X154" s="500"/>
      <c r="Y154" s="500"/>
      <c r="Z154" s="500"/>
      <c r="AA154" s="500"/>
      <c r="AB154" s="500"/>
    </row>
    <row r="155" spans="1:28" s="535" customFormat="1" ht="16.149999999999999" customHeight="1" x14ac:dyDescent="0.65">
      <c r="A155" s="501"/>
      <c r="B155" s="529"/>
      <c r="C155" s="500"/>
      <c r="D155" s="500"/>
      <c r="E155" s="500"/>
      <c r="F155" s="504"/>
      <c r="G155" s="504"/>
      <c r="H155" s="504"/>
      <c r="I155" s="504"/>
      <c r="J155" s="504"/>
      <c r="K155" s="514"/>
      <c r="L155" s="504"/>
      <c r="M155" s="506"/>
      <c r="N155" s="504"/>
      <c r="O155" s="506"/>
      <c r="P155" s="506"/>
      <c r="Q155" s="506"/>
      <c r="R155" s="504"/>
      <c r="S155" s="504"/>
      <c r="T155" s="504"/>
      <c r="U155" s="500"/>
      <c r="V155" s="500"/>
      <c r="W155" s="500"/>
      <c r="X155" s="500"/>
      <c r="Y155" s="500"/>
      <c r="Z155" s="500"/>
      <c r="AA155" s="500"/>
      <c r="AB155" s="500"/>
    </row>
    <row r="156" spans="1:28" s="535" customFormat="1" ht="16.149999999999999" customHeight="1" x14ac:dyDescent="0.65">
      <c r="A156" s="501"/>
      <c r="B156" s="529"/>
      <c r="C156" s="500"/>
      <c r="D156" s="500"/>
      <c r="E156" s="500"/>
      <c r="F156" s="504"/>
      <c r="G156" s="504"/>
      <c r="H156" s="504"/>
      <c r="I156" s="504"/>
      <c r="J156" s="504"/>
      <c r="K156" s="514"/>
      <c r="L156" s="504"/>
      <c r="M156" s="506"/>
      <c r="N156" s="504"/>
      <c r="O156" s="506"/>
      <c r="P156" s="506"/>
      <c r="Q156" s="506"/>
      <c r="R156" s="504"/>
      <c r="S156" s="504"/>
      <c r="T156" s="504"/>
      <c r="U156" s="500"/>
      <c r="V156" s="500"/>
      <c r="W156" s="500"/>
      <c r="X156" s="500"/>
      <c r="Y156" s="500"/>
      <c r="Z156" s="500"/>
      <c r="AA156" s="500"/>
      <c r="AB156" s="500"/>
    </row>
    <row r="157" spans="1:28" s="535" customFormat="1" ht="16.149999999999999" customHeight="1" x14ac:dyDescent="0.65">
      <c r="A157" s="501"/>
      <c r="B157" s="529"/>
      <c r="C157" s="500"/>
      <c r="D157" s="500"/>
      <c r="E157" s="500"/>
      <c r="F157" s="504"/>
      <c r="G157" s="504"/>
      <c r="H157" s="504"/>
      <c r="I157" s="504"/>
      <c r="J157" s="504"/>
      <c r="K157" s="514"/>
      <c r="L157" s="504"/>
      <c r="M157" s="506"/>
      <c r="N157" s="504"/>
      <c r="O157" s="506"/>
      <c r="P157" s="506"/>
      <c r="Q157" s="506"/>
      <c r="R157" s="504"/>
      <c r="S157" s="504"/>
      <c r="T157" s="504"/>
      <c r="U157" s="500"/>
      <c r="V157" s="500"/>
      <c r="W157" s="500"/>
      <c r="X157" s="500"/>
      <c r="Y157" s="500"/>
      <c r="Z157" s="500"/>
      <c r="AA157" s="500"/>
      <c r="AB157" s="500"/>
    </row>
    <row r="158" spans="1:28" s="535" customFormat="1" ht="16.149999999999999" customHeight="1" x14ac:dyDescent="0.65">
      <c r="A158" s="501"/>
      <c r="B158" s="529"/>
      <c r="C158" s="500"/>
      <c r="D158" s="500"/>
      <c r="E158" s="500"/>
      <c r="F158" s="504"/>
      <c r="G158" s="504"/>
      <c r="H158" s="504"/>
      <c r="I158" s="504"/>
      <c r="J158" s="504"/>
      <c r="K158" s="514"/>
      <c r="L158" s="504"/>
      <c r="M158" s="506"/>
      <c r="N158" s="504"/>
      <c r="O158" s="506"/>
      <c r="P158" s="506"/>
      <c r="Q158" s="506"/>
      <c r="R158" s="504"/>
      <c r="S158" s="504"/>
      <c r="T158" s="504"/>
      <c r="U158" s="500"/>
      <c r="V158" s="500"/>
      <c r="W158" s="500"/>
      <c r="X158" s="500"/>
      <c r="Y158" s="500"/>
      <c r="Z158" s="500"/>
      <c r="AA158" s="500"/>
      <c r="AB158" s="500"/>
    </row>
    <row r="159" spans="1:28" s="535" customFormat="1" ht="16.149999999999999" customHeight="1" x14ac:dyDescent="0.65">
      <c r="A159" s="501"/>
      <c r="B159" s="529"/>
      <c r="C159" s="500"/>
      <c r="D159" s="500"/>
      <c r="E159" s="500"/>
      <c r="F159" s="504"/>
      <c r="G159" s="504"/>
      <c r="H159" s="504"/>
      <c r="I159" s="504"/>
      <c r="J159" s="504"/>
      <c r="K159" s="514"/>
      <c r="L159" s="504"/>
      <c r="M159" s="506"/>
      <c r="N159" s="504"/>
      <c r="O159" s="506"/>
      <c r="P159" s="506"/>
      <c r="Q159" s="506"/>
      <c r="R159" s="504"/>
      <c r="S159" s="504"/>
      <c r="T159" s="504"/>
      <c r="U159" s="500"/>
      <c r="V159" s="500"/>
      <c r="W159" s="500"/>
      <c r="X159" s="500"/>
      <c r="Y159" s="500"/>
      <c r="Z159" s="500"/>
      <c r="AA159" s="500"/>
      <c r="AB159" s="500"/>
    </row>
    <row r="160" spans="1:28" s="535" customFormat="1" ht="16.149999999999999" customHeight="1" x14ac:dyDescent="0.65">
      <c r="A160" s="501"/>
      <c r="B160" s="529"/>
      <c r="C160" s="500"/>
      <c r="D160" s="500"/>
      <c r="E160" s="500"/>
      <c r="F160" s="504"/>
      <c r="G160" s="504"/>
      <c r="H160" s="504"/>
      <c r="I160" s="504"/>
      <c r="J160" s="504"/>
      <c r="K160" s="514"/>
      <c r="L160" s="504"/>
      <c r="M160" s="506"/>
      <c r="N160" s="504"/>
      <c r="O160" s="506"/>
      <c r="P160" s="506"/>
      <c r="Q160" s="506"/>
      <c r="R160" s="504"/>
      <c r="S160" s="504"/>
      <c r="T160" s="504"/>
      <c r="U160" s="500"/>
      <c r="V160" s="500"/>
      <c r="W160" s="500"/>
      <c r="X160" s="500"/>
      <c r="Y160" s="500"/>
      <c r="Z160" s="500"/>
      <c r="AA160" s="500"/>
      <c r="AB160" s="500"/>
    </row>
    <row r="161" spans="1:28" s="535" customFormat="1" ht="16.149999999999999" customHeight="1" x14ac:dyDescent="0.65">
      <c r="A161" s="501"/>
      <c r="B161" s="529"/>
      <c r="C161" s="500"/>
      <c r="D161" s="500"/>
      <c r="E161" s="500"/>
      <c r="F161" s="504"/>
      <c r="G161" s="504"/>
      <c r="H161" s="504"/>
      <c r="I161" s="504"/>
      <c r="J161" s="504"/>
      <c r="K161" s="514"/>
      <c r="L161" s="504"/>
      <c r="M161" s="506"/>
      <c r="N161" s="504"/>
      <c r="O161" s="506"/>
      <c r="P161" s="506"/>
      <c r="Q161" s="506"/>
      <c r="R161" s="504"/>
      <c r="S161" s="504"/>
      <c r="T161" s="504"/>
      <c r="U161" s="500"/>
      <c r="V161" s="500"/>
      <c r="W161" s="500"/>
      <c r="X161" s="500"/>
      <c r="Y161" s="500"/>
      <c r="Z161" s="500"/>
      <c r="AA161" s="500"/>
      <c r="AB161" s="500"/>
    </row>
    <row r="162" spans="1:28" s="535" customFormat="1" ht="16.149999999999999" customHeight="1" x14ac:dyDescent="0.65">
      <c r="A162" s="501"/>
      <c r="B162" s="529"/>
      <c r="C162" s="500"/>
      <c r="D162" s="500"/>
      <c r="E162" s="500"/>
      <c r="F162" s="504"/>
      <c r="G162" s="504"/>
      <c r="H162" s="504"/>
      <c r="I162" s="504"/>
      <c r="J162" s="504"/>
      <c r="K162" s="514"/>
      <c r="L162" s="504"/>
      <c r="M162" s="506"/>
      <c r="N162" s="504"/>
      <c r="O162" s="506"/>
      <c r="P162" s="506"/>
      <c r="Q162" s="506"/>
      <c r="R162" s="504"/>
      <c r="S162" s="504"/>
      <c r="T162" s="504"/>
      <c r="U162" s="500"/>
      <c r="V162" s="500"/>
      <c r="W162" s="500"/>
      <c r="X162" s="500"/>
      <c r="Y162" s="500"/>
      <c r="Z162" s="500"/>
      <c r="AA162" s="500"/>
      <c r="AB162" s="500"/>
    </row>
    <row r="163" spans="1:28" s="535" customFormat="1" ht="16.149999999999999" customHeight="1" x14ac:dyDescent="0.65">
      <c r="A163" s="501"/>
      <c r="B163" s="529"/>
      <c r="C163" s="500"/>
      <c r="D163" s="500"/>
      <c r="E163" s="500"/>
      <c r="F163" s="504"/>
      <c r="G163" s="504"/>
      <c r="H163" s="504"/>
      <c r="I163" s="504"/>
      <c r="J163" s="504"/>
      <c r="K163" s="514"/>
      <c r="L163" s="504"/>
      <c r="M163" s="506"/>
      <c r="N163" s="504"/>
      <c r="O163" s="506"/>
      <c r="P163" s="506"/>
      <c r="Q163" s="506"/>
      <c r="R163" s="504"/>
      <c r="S163" s="504"/>
      <c r="T163" s="504"/>
      <c r="U163" s="500"/>
      <c r="V163" s="500"/>
      <c r="W163" s="500"/>
      <c r="X163" s="500"/>
      <c r="Y163" s="500"/>
      <c r="Z163" s="500"/>
      <c r="AA163" s="500"/>
      <c r="AB163" s="500"/>
    </row>
    <row r="164" spans="1:28" s="535" customFormat="1" ht="16.149999999999999" customHeight="1" x14ac:dyDescent="0.65">
      <c r="A164" s="501"/>
      <c r="B164" s="529"/>
      <c r="C164" s="500"/>
      <c r="D164" s="500"/>
      <c r="E164" s="500"/>
      <c r="F164" s="504"/>
      <c r="G164" s="504"/>
      <c r="H164" s="504"/>
      <c r="I164" s="504"/>
      <c r="J164" s="504"/>
      <c r="K164" s="514"/>
      <c r="L164" s="504"/>
      <c r="M164" s="506"/>
      <c r="N164" s="504"/>
      <c r="O164" s="506"/>
      <c r="P164" s="506"/>
      <c r="Q164" s="506"/>
      <c r="R164" s="504"/>
      <c r="S164" s="504"/>
      <c r="T164" s="504"/>
      <c r="U164" s="500"/>
      <c r="V164" s="500"/>
      <c r="W164" s="500"/>
      <c r="X164" s="500"/>
      <c r="Y164" s="500"/>
      <c r="Z164" s="500"/>
      <c r="AA164" s="500"/>
      <c r="AB164" s="500"/>
    </row>
    <row r="165" spans="1:28" s="535" customFormat="1" ht="16.149999999999999" customHeight="1" x14ac:dyDescent="0.65">
      <c r="A165" s="501"/>
      <c r="B165" s="529"/>
      <c r="C165" s="500"/>
      <c r="D165" s="500"/>
      <c r="E165" s="500"/>
      <c r="F165" s="504"/>
      <c r="G165" s="504"/>
      <c r="H165" s="504"/>
      <c r="I165" s="504"/>
      <c r="J165" s="504"/>
      <c r="K165" s="514"/>
      <c r="L165" s="504"/>
      <c r="M165" s="506"/>
      <c r="N165" s="504"/>
      <c r="O165" s="506"/>
      <c r="P165" s="506"/>
      <c r="Q165" s="506"/>
      <c r="R165" s="504"/>
      <c r="S165" s="504"/>
      <c r="T165" s="504"/>
      <c r="U165" s="500"/>
      <c r="V165" s="500"/>
      <c r="W165" s="500"/>
      <c r="X165" s="500"/>
      <c r="Y165" s="500"/>
      <c r="Z165" s="500"/>
      <c r="AA165" s="500"/>
      <c r="AB165" s="500"/>
    </row>
    <row r="166" spans="1:28" s="535" customFormat="1" ht="16.149999999999999" customHeight="1" x14ac:dyDescent="0.65">
      <c r="A166" s="501"/>
      <c r="B166" s="529"/>
      <c r="C166" s="500"/>
      <c r="D166" s="500"/>
      <c r="E166" s="500"/>
      <c r="F166" s="504"/>
      <c r="G166" s="504"/>
      <c r="H166" s="504"/>
      <c r="I166" s="504"/>
      <c r="J166" s="504"/>
      <c r="K166" s="514"/>
      <c r="L166" s="504"/>
      <c r="M166" s="506"/>
      <c r="N166" s="504"/>
      <c r="O166" s="506"/>
      <c r="P166" s="506"/>
      <c r="Q166" s="506"/>
      <c r="R166" s="504"/>
      <c r="S166" s="504"/>
      <c r="T166" s="504"/>
      <c r="U166" s="500"/>
      <c r="V166" s="500"/>
      <c r="W166" s="500"/>
      <c r="X166" s="500"/>
      <c r="Y166" s="500"/>
      <c r="Z166" s="500"/>
      <c r="AA166" s="500"/>
      <c r="AB166" s="500"/>
    </row>
    <row r="167" spans="1:28" s="535" customFormat="1" ht="16.149999999999999" customHeight="1" x14ac:dyDescent="0.65">
      <c r="A167" s="501"/>
      <c r="B167" s="529"/>
      <c r="C167" s="500"/>
      <c r="D167" s="500"/>
      <c r="E167" s="500"/>
      <c r="F167" s="504"/>
      <c r="G167" s="504"/>
      <c r="H167" s="504"/>
      <c r="I167" s="504"/>
      <c r="J167" s="504"/>
      <c r="K167" s="514"/>
      <c r="L167" s="504"/>
      <c r="M167" s="506"/>
      <c r="N167" s="504"/>
      <c r="O167" s="506"/>
      <c r="P167" s="506"/>
      <c r="Q167" s="506"/>
      <c r="R167" s="504"/>
      <c r="S167" s="504"/>
      <c r="T167" s="504"/>
      <c r="U167" s="500"/>
      <c r="V167" s="500"/>
      <c r="W167" s="500"/>
      <c r="X167" s="500"/>
      <c r="Y167" s="500"/>
      <c r="Z167" s="500"/>
      <c r="AA167" s="500"/>
      <c r="AB167" s="500"/>
    </row>
    <row r="168" spans="1:28" s="535" customFormat="1" ht="16.149999999999999" customHeight="1" x14ac:dyDescent="0.65">
      <c r="A168" s="501"/>
      <c r="B168" s="529"/>
      <c r="C168" s="500"/>
      <c r="D168" s="500"/>
      <c r="E168" s="500"/>
      <c r="F168" s="504"/>
      <c r="G168" s="504"/>
      <c r="H168" s="504"/>
      <c r="I168" s="504"/>
      <c r="J168" s="504"/>
      <c r="K168" s="514"/>
      <c r="L168" s="504"/>
      <c r="M168" s="506"/>
      <c r="N168" s="504"/>
      <c r="O168" s="506"/>
      <c r="P168" s="506"/>
      <c r="Q168" s="506"/>
      <c r="R168" s="504"/>
      <c r="S168" s="504"/>
      <c r="T168" s="504"/>
      <c r="U168" s="500"/>
      <c r="V168" s="500"/>
      <c r="W168" s="500"/>
      <c r="X168" s="500"/>
      <c r="Y168" s="500"/>
      <c r="Z168" s="500"/>
      <c r="AA168" s="500"/>
      <c r="AB168" s="500"/>
    </row>
    <row r="169" spans="1:28" s="535" customFormat="1" ht="16.149999999999999" customHeight="1" x14ac:dyDescent="0.65">
      <c r="A169" s="501"/>
      <c r="B169" s="529"/>
      <c r="C169" s="500"/>
      <c r="D169" s="500"/>
      <c r="E169" s="500"/>
      <c r="F169" s="504"/>
      <c r="G169" s="504"/>
      <c r="H169" s="504"/>
      <c r="I169" s="504"/>
      <c r="J169" s="504"/>
      <c r="K169" s="514"/>
      <c r="L169" s="504"/>
      <c r="M169" s="506"/>
      <c r="N169" s="504"/>
      <c r="O169" s="506"/>
      <c r="P169" s="506"/>
      <c r="Q169" s="506"/>
      <c r="R169" s="504"/>
      <c r="S169" s="504"/>
      <c r="T169" s="504"/>
      <c r="U169" s="500"/>
      <c r="V169" s="500"/>
      <c r="W169" s="500"/>
      <c r="X169" s="500"/>
      <c r="Y169" s="500"/>
      <c r="Z169" s="500"/>
      <c r="AA169" s="500"/>
      <c r="AB169" s="500"/>
    </row>
    <row r="170" spans="1:28" s="535" customFormat="1" ht="16.149999999999999" customHeight="1" x14ac:dyDescent="0.65">
      <c r="A170" s="501"/>
      <c r="B170" s="529"/>
      <c r="C170" s="500"/>
      <c r="D170" s="500"/>
      <c r="E170" s="500"/>
      <c r="F170" s="504"/>
      <c r="G170" s="504"/>
      <c r="H170" s="504"/>
      <c r="I170" s="504"/>
      <c r="J170" s="504"/>
      <c r="K170" s="514"/>
      <c r="L170" s="504"/>
      <c r="M170" s="506"/>
      <c r="N170" s="504"/>
      <c r="O170" s="506"/>
      <c r="P170" s="506"/>
      <c r="Q170" s="506"/>
      <c r="R170" s="504"/>
      <c r="S170" s="504"/>
      <c r="T170" s="504"/>
      <c r="U170" s="500"/>
      <c r="V170" s="500"/>
      <c r="W170" s="500"/>
      <c r="X170" s="500"/>
      <c r="Y170" s="500"/>
      <c r="Z170" s="500"/>
      <c r="AA170" s="500"/>
      <c r="AB170" s="500"/>
    </row>
    <row r="171" spans="1:28" s="535" customFormat="1" ht="16.149999999999999" customHeight="1" x14ac:dyDescent="0.65">
      <c r="A171" s="501"/>
      <c r="B171" s="529"/>
      <c r="C171" s="500"/>
      <c r="D171" s="500"/>
      <c r="E171" s="500"/>
      <c r="F171" s="504"/>
      <c r="G171" s="504"/>
      <c r="H171" s="504"/>
      <c r="I171" s="504"/>
      <c r="J171" s="504"/>
      <c r="K171" s="514"/>
      <c r="L171" s="504"/>
      <c r="M171" s="506"/>
      <c r="N171" s="504"/>
      <c r="O171" s="506"/>
      <c r="P171" s="506"/>
      <c r="Q171" s="506"/>
      <c r="R171" s="504"/>
      <c r="S171" s="504"/>
      <c r="T171" s="504"/>
      <c r="U171" s="500"/>
      <c r="V171" s="500"/>
      <c r="W171" s="500"/>
      <c r="X171" s="500"/>
      <c r="Y171" s="500"/>
      <c r="Z171" s="500"/>
      <c r="AA171" s="500"/>
      <c r="AB171" s="500"/>
    </row>
    <row r="172" spans="1:28" s="535" customFormat="1" ht="16.149999999999999" customHeight="1" x14ac:dyDescent="0.65">
      <c r="A172" s="501"/>
      <c r="B172" s="529"/>
      <c r="C172" s="500"/>
      <c r="D172" s="500"/>
      <c r="E172" s="500"/>
      <c r="F172" s="504"/>
      <c r="G172" s="504"/>
      <c r="H172" s="504"/>
      <c r="I172" s="504"/>
      <c r="J172" s="504"/>
      <c r="K172" s="514"/>
      <c r="L172" s="504"/>
      <c r="M172" s="506"/>
      <c r="N172" s="504"/>
      <c r="O172" s="506"/>
      <c r="P172" s="506"/>
      <c r="Q172" s="506"/>
      <c r="R172" s="504"/>
      <c r="S172" s="504"/>
      <c r="T172" s="504"/>
      <c r="U172" s="500"/>
      <c r="V172" s="500"/>
      <c r="W172" s="500"/>
      <c r="X172" s="500"/>
      <c r="Y172" s="500"/>
      <c r="Z172" s="500"/>
      <c r="AA172" s="500"/>
      <c r="AB172" s="500"/>
    </row>
    <row r="173" spans="1:28" s="535" customFormat="1" ht="16.149999999999999" customHeight="1" x14ac:dyDescent="0.65">
      <c r="A173" s="501"/>
      <c r="B173" s="529"/>
      <c r="C173" s="500"/>
      <c r="D173" s="500"/>
      <c r="E173" s="500"/>
      <c r="F173" s="504"/>
      <c r="G173" s="504"/>
      <c r="H173" s="504"/>
      <c r="I173" s="504"/>
      <c r="J173" s="504"/>
      <c r="K173" s="514"/>
      <c r="L173" s="504"/>
      <c r="M173" s="506"/>
      <c r="N173" s="504"/>
      <c r="O173" s="506"/>
      <c r="P173" s="506"/>
      <c r="Q173" s="506"/>
      <c r="R173" s="504"/>
      <c r="S173" s="504"/>
      <c r="T173" s="504"/>
      <c r="U173" s="500"/>
      <c r="V173" s="500"/>
      <c r="W173" s="500"/>
      <c r="X173" s="500"/>
      <c r="Y173" s="500"/>
      <c r="Z173" s="500"/>
      <c r="AA173" s="500"/>
      <c r="AB173" s="500"/>
    </row>
    <row r="174" spans="1:28" s="535" customFormat="1" ht="16.149999999999999" customHeight="1" x14ac:dyDescent="0.65">
      <c r="A174" s="501"/>
      <c r="B174" s="529"/>
      <c r="C174" s="500"/>
      <c r="D174" s="500"/>
      <c r="E174" s="500"/>
      <c r="F174" s="504"/>
      <c r="G174" s="504"/>
      <c r="H174" s="504"/>
      <c r="I174" s="504"/>
      <c r="J174" s="504"/>
      <c r="K174" s="514"/>
      <c r="L174" s="504"/>
      <c r="M174" s="506"/>
      <c r="N174" s="504"/>
      <c r="O174" s="506"/>
      <c r="P174" s="506"/>
      <c r="Q174" s="506"/>
      <c r="R174" s="504"/>
      <c r="S174" s="504"/>
      <c r="T174" s="504"/>
      <c r="U174" s="500"/>
      <c r="V174" s="500"/>
      <c r="W174" s="500"/>
      <c r="X174" s="500"/>
      <c r="Y174" s="500"/>
      <c r="Z174" s="500"/>
      <c r="AA174" s="500"/>
      <c r="AB174" s="500"/>
    </row>
    <row r="175" spans="1:28" s="535" customFormat="1" ht="16.149999999999999" customHeight="1" x14ac:dyDescent="0.65">
      <c r="A175" s="501"/>
      <c r="B175" s="529"/>
      <c r="C175" s="500"/>
      <c r="D175" s="500"/>
      <c r="E175" s="500"/>
      <c r="F175" s="504"/>
      <c r="G175" s="504"/>
      <c r="H175" s="504"/>
      <c r="I175" s="504"/>
      <c r="J175" s="504"/>
      <c r="K175" s="514"/>
      <c r="L175" s="504"/>
      <c r="M175" s="506"/>
      <c r="N175" s="504"/>
      <c r="O175" s="506"/>
      <c r="P175" s="506"/>
      <c r="Q175" s="506"/>
      <c r="R175" s="504"/>
      <c r="S175" s="504"/>
      <c r="T175" s="504"/>
      <c r="U175" s="500"/>
      <c r="V175" s="500"/>
      <c r="W175" s="500"/>
      <c r="X175" s="500"/>
      <c r="Y175" s="500"/>
      <c r="Z175" s="500"/>
      <c r="AA175" s="500"/>
      <c r="AB175" s="500"/>
    </row>
    <row r="176" spans="1:28" s="535" customFormat="1" ht="16.149999999999999" customHeight="1" x14ac:dyDescent="0.65">
      <c r="A176" s="501"/>
      <c r="B176" s="529"/>
      <c r="C176" s="500"/>
      <c r="D176" s="500"/>
      <c r="E176" s="500"/>
      <c r="F176" s="504"/>
      <c r="G176" s="504"/>
      <c r="H176" s="504"/>
      <c r="I176" s="504"/>
      <c r="J176" s="504"/>
      <c r="K176" s="514"/>
      <c r="L176" s="504"/>
      <c r="M176" s="506"/>
      <c r="N176" s="504"/>
      <c r="O176" s="506"/>
      <c r="P176" s="506"/>
      <c r="Q176" s="506"/>
      <c r="R176" s="504"/>
      <c r="S176" s="504"/>
      <c r="T176" s="504"/>
      <c r="U176" s="500"/>
      <c r="V176" s="500"/>
      <c r="W176" s="500"/>
      <c r="X176" s="500"/>
      <c r="Y176" s="500"/>
      <c r="Z176" s="500"/>
      <c r="AA176" s="500"/>
      <c r="AB176" s="500"/>
    </row>
    <row r="177" spans="1:28" s="535" customFormat="1" ht="16.149999999999999" customHeight="1" x14ac:dyDescent="0.65">
      <c r="A177" s="501"/>
      <c r="B177" s="529"/>
      <c r="C177" s="500"/>
      <c r="D177" s="500"/>
      <c r="E177" s="500"/>
      <c r="F177" s="504"/>
      <c r="G177" s="504"/>
      <c r="H177" s="504"/>
      <c r="I177" s="504"/>
      <c r="J177" s="504"/>
      <c r="K177" s="514"/>
      <c r="L177" s="504"/>
      <c r="M177" s="506"/>
      <c r="N177" s="504"/>
      <c r="O177" s="506"/>
      <c r="P177" s="506"/>
      <c r="Q177" s="506"/>
      <c r="R177" s="504"/>
      <c r="S177" s="504"/>
      <c r="T177" s="504"/>
      <c r="U177" s="500"/>
      <c r="V177" s="500"/>
      <c r="W177" s="500"/>
      <c r="X177" s="500"/>
      <c r="Y177" s="500"/>
      <c r="Z177" s="500"/>
      <c r="AA177" s="500"/>
      <c r="AB177" s="500"/>
    </row>
    <row r="178" spans="1:28" s="535" customFormat="1" ht="16.149999999999999" customHeight="1" x14ac:dyDescent="0.65">
      <c r="A178" s="501"/>
      <c r="B178" s="529"/>
      <c r="C178" s="500"/>
      <c r="D178" s="500"/>
      <c r="E178" s="500"/>
      <c r="F178" s="504"/>
      <c r="G178" s="504"/>
      <c r="H178" s="504"/>
      <c r="I178" s="504"/>
      <c r="J178" s="504"/>
      <c r="K178" s="514"/>
      <c r="L178" s="504"/>
      <c r="M178" s="506"/>
      <c r="N178" s="504"/>
      <c r="O178" s="506"/>
      <c r="P178" s="506"/>
      <c r="Q178" s="506"/>
      <c r="R178" s="504"/>
      <c r="S178" s="504"/>
      <c r="T178" s="504"/>
      <c r="U178" s="500"/>
      <c r="V178" s="500"/>
      <c r="W178" s="500"/>
      <c r="X178" s="500"/>
      <c r="Y178" s="500"/>
      <c r="Z178" s="500"/>
      <c r="AA178" s="500"/>
      <c r="AB178" s="500"/>
    </row>
    <row r="179" spans="1:28" s="535" customFormat="1" ht="16.149999999999999" customHeight="1" x14ac:dyDescent="0.65">
      <c r="A179" s="501"/>
      <c r="B179" s="529"/>
      <c r="C179" s="500"/>
      <c r="D179" s="500"/>
      <c r="E179" s="500"/>
      <c r="F179" s="504"/>
      <c r="G179" s="504"/>
      <c r="H179" s="504"/>
      <c r="I179" s="504"/>
      <c r="J179" s="504"/>
      <c r="K179" s="514"/>
      <c r="L179" s="504"/>
      <c r="M179" s="506"/>
      <c r="N179" s="504"/>
      <c r="O179" s="506"/>
      <c r="P179" s="506"/>
      <c r="Q179" s="506"/>
      <c r="R179" s="504"/>
      <c r="S179" s="504"/>
      <c r="T179" s="504"/>
      <c r="U179" s="500"/>
      <c r="V179" s="500"/>
      <c r="W179" s="500"/>
      <c r="X179" s="500"/>
      <c r="Y179" s="500"/>
      <c r="Z179" s="500"/>
      <c r="AA179" s="500"/>
      <c r="AB179" s="500"/>
    </row>
    <row r="180" spans="1:28" s="535" customFormat="1" ht="16.149999999999999" customHeight="1" x14ac:dyDescent="0.65">
      <c r="A180" s="501"/>
      <c r="B180" s="529"/>
      <c r="C180" s="500"/>
      <c r="D180" s="500"/>
      <c r="E180" s="500"/>
      <c r="F180" s="504"/>
      <c r="G180" s="504"/>
      <c r="H180" s="504"/>
      <c r="I180" s="504"/>
      <c r="J180" s="504"/>
      <c r="K180" s="514"/>
      <c r="L180" s="504"/>
      <c r="M180" s="506"/>
      <c r="N180" s="504"/>
      <c r="O180" s="506"/>
      <c r="P180" s="506"/>
      <c r="Q180" s="506"/>
      <c r="R180" s="504"/>
      <c r="S180" s="504"/>
      <c r="T180" s="504"/>
      <c r="U180" s="500"/>
      <c r="V180" s="500"/>
      <c r="W180" s="500"/>
      <c r="X180" s="500"/>
      <c r="Y180" s="500"/>
      <c r="Z180" s="500"/>
      <c r="AA180" s="500"/>
      <c r="AB180" s="500"/>
    </row>
    <row r="181" spans="1:28" s="535" customFormat="1" ht="16.149999999999999" customHeight="1" x14ac:dyDescent="0.65">
      <c r="A181" s="501"/>
      <c r="B181" s="529"/>
      <c r="C181" s="500"/>
      <c r="D181" s="500"/>
      <c r="E181" s="500"/>
      <c r="F181" s="504"/>
      <c r="G181" s="504"/>
      <c r="H181" s="504"/>
      <c r="I181" s="504"/>
      <c r="J181" s="504"/>
      <c r="K181" s="514"/>
      <c r="L181" s="504"/>
      <c r="M181" s="506"/>
      <c r="N181" s="504"/>
      <c r="O181" s="506"/>
      <c r="P181" s="506"/>
      <c r="Q181" s="506"/>
      <c r="R181" s="504"/>
      <c r="S181" s="504"/>
      <c r="T181" s="504"/>
      <c r="U181" s="500"/>
      <c r="V181" s="500"/>
      <c r="W181" s="500"/>
      <c r="X181" s="500"/>
      <c r="Y181" s="500"/>
      <c r="Z181" s="500"/>
      <c r="AA181" s="500"/>
      <c r="AB181" s="500"/>
    </row>
    <row r="182" spans="1:28" s="535" customFormat="1" ht="16.149999999999999" customHeight="1" x14ac:dyDescent="0.65">
      <c r="A182" s="501"/>
      <c r="B182" s="529"/>
      <c r="C182" s="500"/>
      <c r="D182" s="500"/>
      <c r="E182" s="500"/>
      <c r="F182" s="504"/>
      <c r="G182" s="504"/>
      <c r="H182" s="504"/>
      <c r="I182" s="504"/>
      <c r="J182" s="504"/>
      <c r="K182" s="514"/>
      <c r="L182" s="504"/>
      <c r="M182" s="506"/>
      <c r="N182" s="504"/>
      <c r="O182" s="506"/>
      <c r="P182" s="506"/>
      <c r="Q182" s="506"/>
      <c r="R182" s="504"/>
      <c r="S182" s="504"/>
      <c r="T182" s="504"/>
      <c r="U182" s="500"/>
      <c r="V182" s="500"/>
      <c r="W182" s="500"/>
      <c r="X182" s="500"/>
      <c r="Y182" s="500"/>
      <c r="Z182" s="500"/>
      <c r="AA182" s="500"/>
      <c r="AB182" s="500"/>
    </row>
    <row r="183" spans="1:28" s="535" customFormat="1" ht="16.149999999999999" customHeight="1" x14ac:dyDescent="0.65">
      <c r="A183" s="501"/>
      <c r="B183" s="529"/>
      <c r="C183" s="500"/>
      <c r="D183" s="500"/>
      <c r="E183" s="500"/>
      <c r="F183" s="504"/>
      <c r="G183" s="504"/>
      <c r="H183" s="504"/>
      <c r="I183" s="504"/>
      <c r="J183" s="504"/>
      <c r="K183" s="514"/>
      <c r="L183" s="504"/>
      <c r="M183" s="506"/>
      <c r="N183" s="504"/>
      <c r="O183" s="506"/>
      <c r="P183" s="506"/>
      <c r="Q183" s="506"/>
      <c r="R183" s="504"/>
      <c r="S183" s="504"/>
      <c r="T183" s="504"/>
      <c r="U183" s="500"/>
      <c r="V183" s="500"/>
      <c r="W183" s="500"/>
      <c r="X183" s="500"/>
      <c r="Y183" s="500"/>
      <c r="Z183" s="500"/>
      <c r="AA183" s="500"/>
      <c r="AB183" s="500"/>
    </row>
    <row r="184" spans="1:28" s="535" customFormat="1" ht="16.149999999999999" customHeight="1" x14ac:dyDescent="0.65">
      <c r="A184" s="501"/>
      <c r="B184" s="529"/>
      <c r="C184" s="500"/>
      <c r="D184" s="500"/>
      <c r="E184" s="500"/>
      <c r="F184" s="504"/>
      <c r="G184" s="504"/>
      <c r="H184" s="504"/>
      <c r="I184" s="504"/>
      <c r="J184" s="504"/>
      <c r="K184" s="514"/>
      <c r="L184" s="504"/>
      <c r="M184" s="506"/>
      <c r="N184" s="504"/>
      <c r="O184" s="506"/>
      <c r="P184" s="506"/>
      <c r="Q184" s="506"/>
      <c r="R184" s="504"/>
      <c r="S184" s="504"/>
      <c r="T184" s="504"/>
      <c r="U184" s="500"/>
      <c r="V184" s="500"/>
      <c r="W184" s="500"/>
      <c r="X184" s="500"/>
      <c r="Y184" s="500"/>
      <c r="Z184" s="500"/>
      <c r="AA184" s="500"/>
      <c r="AB184" s="500"/>
    </row>
    <row r="185" spans="1:28" s="535" customFormat="1" ht="16.149999999999999" customHeight="1" x14ac:dyDescent="0.65">
      <c r="A185" s="501"/>
      <c r="B185" s="529"/>
      <c r="C185" s="500"/>
      <c r="D185" s="500"/>
      <c r="E185" s="500"/>
      <c r="F185" s="504"/>
      <c r="G185" s="504"/>
      <c r="H185" s="504"/>
      <c r="I185" s="504"/>
      <c r="J185" s="504"/>
      <c r="K185" s="514"/>
      <c r="L185" s="504"/>
      <c r="M185" s="506"/>
      <c r="N185" s="504"/>
      <c r="O185" s="506"/>
      <c r="P185" s="506"/>
      <c r="Q185" s="506"/>
      <c r="R185" s="504"/>
      <c r="S185" s="504"/>
      <c r="T185" s="504"/>
      <c r="U185" s="500"/>
      <c r="V185" s="500"/>
      <c r="W185" s="500"/>
      <c r="X185" s="500"/>
      <c r="Y185" s="500"/>
      <c r="Z185" s="500"/>
      <c r="AA185" s="500"/>
      <c r="AB185" s="500"/>
    </row>
    <row r="186" spans="1:28" s="535" customFormat="1" ht="16.149999999999999" customHeight="1" x14ac:dyDescent="0.65">
      <c r="A186" s="501"/>
      <c r="B186" s="529"/>
      <c r="C186" s="500"/>
      <c r="D186" s="500"/>
      <c r="E186" s="500"/>
      <c r="F186" s="504"/>
      <c r="G186" s="504"/>
      <c r="H186" s="504"/>
      <c r="I186" s="504"/>
      <c r="J186" s="504"/>
      <c r="K186" s="514"/>
      <c r="L186" s="504"/>
      <c r="M186" s="506"/>
      <c r="N186" s="504"/>
      <c r="O186" s="506"/>
      <c r="P186" s="506"/>
      <c r="Q186" s="506"/>
      <c r="R186" s="504"/>
      <c r="S186" s="504"/>
      <c r="T186" s="504"/>
      <c r="U186" s="500"/>
      <c r="V186" s="500"/>
      <c r="W186" s="500"/>
      <c r="X186" s="500"/>
      <c r="Y186" s="500"/>
      <c r="Z186" s="500"/>
      <c r="AA186" s="500"/>
      <c r="AB186" s="500"/>
    </row>
    <row r="187" spans="1:28" s="535" customFormat="1" ht="16.149999999999999" customHeight="1" x14ac:dyDescent="0.65">
      <c r="A187" s="501"/>
      <c r="B187" s="529"/>
      <c r="C187" s="500"/>
      <c r="D187" s="500"/>
      <c r="E187" s="500"/>
      <c r="F187" s="504"/>
      <c r="G187" s="504"/>
      <c r="H187" s="504"/>
      <c r="I187" s="504"/>
      <c r="J187" s="504"/>
      <c r="K187" s="514"/>
      <c r="L187" s="504"/>
      <c r="M187" s="506"/>
      <c r="N187" s="504"/>
      <c r="O187" s="506"/>
      <c r="P187" s="506"/>
      <c r="Q187" s="506"/>
      <c r="R187" s="504"/>
      <c r="S187" s="504"/>
      <c r="T187" s="504"/>
      <c r="U187" s="500"/>
      <c r="V187" s="500"/>
      <c r="W187" s="500"/>
      <c r="X187" s="500"/>
      <c r="Y187" s="500"/>
      <c r="Z187" s="500"/>
      <c r="AA187" s="500"/>
      <c r="AB187" s="500"/>
    </row>
    <row r="188" spans="1:28" s="535" customFormat="1" ht="16.149999999999999" customHeight="1" x14ac:dyDescent="0.65">
      <c r="A188" s="501"/>
      <c r="B188" s="529"/>
      <c r="C188" s="500"/>
      <c r="D188" s="500"/>
      <c r="E188" s="500"/>
      <c r="F188" s="504"/>
      <c r="G188" s="504"/>
      <c r="H188" s="504"/>
      <c r="I188" s="504"/>
      <c r="J188" s="504"/>
      <c r="K188" s="514"/>
      <c r="L188" s="504"/>
      <c r="M188" s="506"/>
      <c r="N188" s="504"/>
      <c r="O188" s="506"/>
      <c r="P188" s="506"/>
      <c r="Q188" s="506"/>
      <c r="R188" s="504"/>
      <c r="S188" s="504"/>
      <c r="T188" s="504"/>
      <c r="U188" s="500"/>
      <c r="V188" s="500"/>
      <c r="W188" s="500"/>
      <c r="X188" s="500"/>
      <c r="Y188" s="500"/>
      <c r="Z188" s="500"/>
      <c r="AA188" s="500"/>
      <c r="AB188" s="500"/>
    </row>
    <row r="189" spans="1:28" s="535" customFormat="1" ht="16.149999999999999" customHeight="1" x14ac:dyDescent="0.65">
      <c r="A189" s="501"/>
      <c r="B189" s="529"/>
      <c r="C189" s="500"/>
      <c r="D189" s="500"/>
      <c r="E189" s="500"/>
      <c r="F189" s="504"/>
      <c r="G189" s="504"/>
      <c r="H189" s="504"/>
      <c r="I189" s="504"/>
      <c r="J189" s="504"/>
      <c r="K189" s="514"/>
      <c r="L189" s="504"/>
      <c r="M189" s="506"/>
      <c r="N189" s="504"/>
      <c r="O189" s="506"/>
      <c r="P189" s="506"/>
      <c r="Q189" s="506"/>
      <c r="R189" s="504"/>
      <c r="S189" s="504"/>
      <c r="T189" s="504"/>
      <c r="U189" s="500"/>
      <c r="V189" s="500"/>
      <c r="W189" s="500"/>
      <c r="X189" s="500"/>
      <c r="Y189" s="500"/>
      <c r="Z189" s="500"/>
      <c r="AA189" s="500"/>
      <c r="AB189" s="500"/>
    </row>
    <row r="190" spans="1:28" s="535" customFormat="1" ht="16.149999999999999" customHeight="1" x14ac:dyDescent="0.65">
      <c r="A190" s="501"/>
      <c r="B190" s="529"/>
      <c r="C190" s="500"/>
      <c r="D190" s="500"/>
      <c r="E190" s="500"/>
      <c r="F190" s="504"/>
      <c r="G190" s="504"/>
      <c r="H190" s="504"/>
      <c r="I190" s="504"/>
      <c r="J190" s="504"/>
      <c r="K190" s="514"/>
      <c r="L190" s="504"/>
      <c r="M190" s="506"/>
      <c r="N190" s="504"/>
      <c r="O190" s="506"/>
      <c r="P190" s="506"/>
      <c r="Q190" s="506"/>
      <c r="R190" s="504"/>
      <c r="S190" s="504"/>
      <c r="T190" s="504"/>
      <c r="U190" s="500"/>
      <c r="V190" s="500"/>
      <c r="W190" s="500"/>
      <c r="X190" s="500"/>
      <c r="Y190" s="500"/>
      <c r="Z190" s="500"/>
      <c r="AA190" s="500"/>
      <c r="AB190" s="500"/>
    </row>
    <row r="191" spans="1:28" s="535" customFormat="1" ht="16.149999999999999" customHeight="1" x14ac:dyDescent="0.65">
      <c r="A191" s="501"/>
      <c r="B191" s="529"/>
      <c r="C191" s="500"/>
      <c r="D191" s="500"/>
      <c r="E191" s="500"/>
      <c r="F191" s="504"/>
      <c r="G191" s="504"/>
      <c r="H191" s="504"/>
      <c r="I191" s="504"/>
      <c r="J191" s="504"/>
      <c r="K191" s="514"/>
      <c r="L191" s="504"/>
      <c r="M191" s="506"/>
      <c r="N191" s="504"/>
      <c r="O191" s="506"/>
      <c r="P191" s="506"/>
      <c r="Q191" s="506"/>
      <c r="R191" s="504"/>
      <c r="S191" s="504"/>
      <c r="T191" s="504"/>
      <c r="U191" s="500"/>
      <c r="V191" s="500"/>
      <c r="W191" s="500"/>
      <c r="X191" s="500"/>
      <c r="Y191" s="500"/>
      <c r="Z191" s="500"/>
      <c r="AA191" s="500"/>
      <c r="AB191" s="500"/>
    </row>
    <row r="192" spans="1:28" s="535" customFormat="1" ht="16.149999999999999" customHeight="1" x14ac:dyDescent="0.65">
      <c r="A192" s="501"/>
      <c r="B192" s="529"/>
      <c r="C192" s="500"/>
      <c r="D192" s="500"/>
      <c r="E192" s="500"/>
      <c r="F192" s="504"/>
      <c r="G192" s="504"/>
      <c r="H192" s="504"/>
      <c r="I192" s="504"/>
      <c r="J192" s="504"/>
      <c r="K192" s="514"/>
      <c r="L192" s="504"/>
      <c r="M192" s="506"/>
      <c r="N192" s="504"/>
      <c r="O192" s="506"/>
      <c r="P192" s="506"/>
      <c r="Q192" s="506"/>
      <c r="R192" s="504"/>
      <c r="S192" s="504"/>
      <c r="T192" s="504"/>
      <c r="U192" s="500"/>
      <c r="V192" s="500"/>
      <c r="W192" s="500"/>
      <c r="X192" s="500"/>
      <c r="Y192" s="500"/>
      <c r="Z192" s="500"/>
      <c r="AA192" s="500"/>
      <c r="AB192" s="500"/>
    </row>
    <row r="193" spans="1:28" s="535" customFormat="1" ht="16.149999999999999" customHeight="1" x14ac:dyDescent="0.65">
      <c r="A193" s="501"/>
      <c r="B193" s="529"/>
      <c r="C193" s="500"/>
      <c r="D193" s="500"/>
      <c r="E193" s="500"/>
      <c r="F193" s="504"/>
      <c r="G193" s="504"/>
      <c r="H193" s="504"/>
      <c r="I193" s="504"/>
      <c r="J193" s="504"/>
      <c r="K193" s="514"/>
      <c r="L193" s="504"/>
      <c r="M193" s="506"/>
      <c r="N193" s="504"/>
      <c r="O193" s="506"/>
      <c r="P193" s="506"/>
      <c r="Q193" s="506"/>
      <c r="R193" s="504"/>
      <c r="S193" s="504"/>
      <c r="T193" s="504"/>
      <c r="U193" s="500"/>
      <c r="V193" s="500"/>
      <c r="W193" s="500"/>
      <c r="X193" s="500"/>
      <c r="Y193" s="500"/>
      <c r="Z193" s="500"/>
      <c r="AA193" s="500"/>
      <c r="AB193" s="500"/>
    </row>
    <row r="194" spans="1:28" s="535" customFormat="1" ht="16.149999999999999" customHeight="1" x14ac:dyDescent="0.65">
      <c r="A194" s="501"/>
      <c r="B194" s="529"/>
      <c r="C194" s="500"/>
      <c r="D194" s="500"/>
      <c r="E194" s="500"/>
      <c r="F194" s="504"/>
      <c r="G194" s="504"/>
      <c r="H194" s="504"/>
      <c r="I194" s="504"/>
      <c r="J194" s="504"/>
      <c r="K194" s="514"/>
      <c r="L194" s="504"/>
      <c r="M194" s="506"/>
      <c r="N194" s="504"/>
      <c r="O194" s="506"/>
      <c r="P194" s="506"/>
      <c r="Q194" s="506"/>
      <c r="R194" s="504"/>
      <c r="S194" s="504"/>
      <c r="T194" s="504"/>
      <c r="U194" s="500"/>
      <c r="V194" s="500"/>
      <c r="W194" s="500"/>
      <c r="X194" s="500"/>
      <c r="Y194" s="500"/>
      <c r="Z194" s="500"/>
      <c r="AA194" s="500"/>
      <c r="AB194" s="500"/>
    </row>
    <row r="195" spans="1:28" s="535" customFormat="1" ht="16.149999999999999" customHeight="1" x14ac:dyDescent="0.65">
      <c r="A195" s="501"/>
      <c r="B195" s="529"/>
      <c r="C195" s="500"/>
      <c r="D195" s="500"/>
      <c r="E195" s="500"/>
      <c r="F195" s="504"/>
      <c r="G195" s="504"/>
      <c r="H195" s="504"/>
      <c r="I195" s="504"/>
      <c r="J195" s="504"/>
      <c r="K195" s="514"/>
      <c r="L195" s="504"/>
      <c r="M195" s="506"/>
      <c r="N195" s="504"/>
      <c r="O195" s="506"/>
      <c r="P195" s="506"/>
      <c r="Q195" s="506"/>
      <c r="R195" s="504"/>
      <c r="S195" s="504"/>
      <c r="T195" s="504"/>
      <c r="U195" s="500"/>
      <c r="V195" s="500"/>
      <c r="W195" s="500"/>
      <c r="X195" s="500"/>
      <c r="Y195" s="500"/>
      <c r="Z195" s="500"/>
      <c r="AA195" s="500"/>
      <c r="AB195" s="500"/>
    </row>
    <row r="196" spans="1:28" s="535" customFormat="1" ht="16.149999999999999" customHeight="1" x14ac:dyDescent="0.65">
      <c r="A196" s="501"/>
      <c r="B196" s="529"/>
      <c r="C196" s="500"/>
      <c r="D196" s="500"/>
      <c r="E196" s="500"/>
      <c r="F196" s="504"/>
      <c r="G196" s="504"/>
      <c r="H196" s="504"/>
      <c r="I196" s="504"/>
      <c r="J196" s="504"/>
      <c r="K196" s="514"/>
      <c r="L196" s="504"/>
      <c r="M196" s="506"/>
      <c r="N196" s="504"/>
      <c r="O196" s="506"/>
      <c r="P196" s="506"/>
      <c r="Q196" s="506"/>
      <c r="R196" s="504"/>
      <c r="S196" s="504"/>
      <c r="T196" s="504"/>
      <c r="U196" s="500"/>
      <c r="V196" s="500"/>
      <c r="W196" s="500"/>
      <c r="X196" s="500"/>
      <c r="Y196" s="500"/>
      <c r="Z196" s="500"/>
      <c r="AA196" s="500"/>
      <c r="AB196" s="500"/>
    </row>
    <row r="197" spans="1:28" s="535" customFormat="1" ht="16.149999999999999" customHeight="1" x14ac:dyDescent="0.65">
      <c r="A197" s="501"/>
      <c r="B197" s="529"/>
      <c r="C197" s="500"/>
      <c r="D197" s="500"/>
      <c r="E197" s="500"/>
      <c r="F197" s="504"/>
      <c r="G197" s="504"/>
      <c r="H197" s="504"/>
      <c r="I197" s="504"/>
      <c r="J197" s="504"/>
      <c r="K197" s="514"/>
      <c r="L197" s="504"/>
      <c r="M197" s="506"/>
      <c r="N197" s="504"/>
      <c r="O197" s="506"/>
      <c r="P197" s="506"/>
      <c r="Q197" s="506"/>
      <c r="R197" s="504"/>
      <c r="S197" s="504"/>
      <c r="T197" s="504"/>
      <c r="U197" s="500"/>
      <c r="V197" s="500"/>
      <c r="W197" s="500"/>
      <c r="X197" s="500"/>
      <c r="Y197" s="500"/>
      <c r="Z197" s="500"/>
      <c r="AA197" s="500"/>
      <c r="AB197" s="500"/>
    </row>
    <row r="198" spans="1:28" s="535" customFormat="1" ht="16.149999999999999" customHeight="1" x14ac:dyDescent="0.65">
      <c r="A198" s="501"/>
      <c r="B198" s="529"/>
      <c r="C198" s="500"/>
      <c r="D198" s="500"/>
      <c r="E198" s="500"/>
      <c r="F198" s="504"/>
      <c r="G198" s="504"/>
      <c r="H198" s="504"/>
      <c r="I198" s="504"/>
      <c r="J198" s="504"/>
      <c r="K198" s="514"/>
      <c r="L198" s="504"/>
      <c r="M198" s="506"/>
      <c r="N198" s="504"/>
      <c r="O198" s="506"/>
      <c r="P198" s="506"/>
      <c r="Q198" s="506"/>
      <c r="R198" s="504"/>
      <c r="S198" s="504"/>
      <c r="T198" s="504"/>
      <c r="U198" s="500"/>
      <c r="V198" s="500"/>
      <c r="W198" s="500"/>
      <c r="X198" s="500"/>
      <c r="Y198" s="500"/>
      <c r="Z198" s="500"/>
      <c r="AA198" s="500"/>
      <c r="AB198" s="500"/>
    </row>
    <row r="199" spans="1:28" s="535" customFormat="1" ht="16.149999999999999" customHeight="1" x14ac:dyDescent="0.65">
      <c r="A199" s="501"/>
      <c r="B199" s="529"/>
      <c r="C199" s="500"/>
      <c r="D199" s="500"/>
      <c r="E199" s="500"/>
      <c r="F199" s="504"/>
      <c r="G199" s="504"/>
      <c r="H199" s="504"/>
      <c r="I199" s="504"/>
      <c r="J199" s="504"/>
      <c r="K199" s="514"/>
      <c r="L199" s="504"/>
      <c r="M199" s="506"/>
      <c r="N199" s="504"/>
      <c r="O199" s="506"/>
      <c r="P199" s="506"/>
      <c r="Q199" s="506"/>
      <c r="R199" s="504"/>
      <c r="S199" s="504"/>
      <c r="T199" s="504"/>
      <c r="U199" s="500"/>
      <c r="V199" s="500"/>
      <c r="W199" s="500"/>
      <c r="X199" s="500"/>
      <c r="Y199" s="500"/>
      <c r="Z199" s="500"/>
      <c r="AA199" s="500"/>
      <c r="AB199" s="500"/>
    </row>
    <row r="200" spans="1:28" s="535" customFormat="1" ht="16.149999999999999" customHeight="1" x14ac:dyDescent="0.65">
      <c r="A200" s="501"/>
      <c r="B200" s="529"/>
      <c r="C200" s="500"/>
      <c r="D200" s="500"/>
      <c r="E200" s="500"/>
      <c r="F200" s="504"/>
      <c r="G200" s="504"/>
      <c r="H200" s="504"/>
      <c r="I200" s="504"/>
      <c r="J200" s="504"/>
      <c r="K200" s="514"/>
      <c r="L200" s="504"/>
      <c r="M200" s="506"/>
      <c r="N200" s="504"/>
      <c r="O200" s="506"/>
      <c r="P200" s="506"/>
      <c r="Q200" s="506"/>
      <c r="R200" s="504"/>
      <c r="S200" s="504"/>
      <c r="T200" s="504"/>
      <c r="U200" s="500"/>
      <c r="V200" s="500"/>
      <c r="W200" s="500"/>
      <c r="X200" s="500"/>
      <c r="Y200" s="500"/>
      <c r="Z200" s="500"/>
      <c r="AA200" s="500"/>
      <c r="AB200" s="500"/>
    </row>
    <row r="201" spans="1:28" s="535" customFormat="1" ht="16.149999999999999" customHeight="1" x14ac:dyDescent="0.65">
      <c r="A201" s="501"/>
      <c r="B201" s="529"/>
      <c r="C201" s="500"/>
      <c r="D201" s="500"/>
      <c r="E201" s="500"/>
      <c r="F201" s="504"/>
      <c r="G201" s="504"/>
      <c r="H201" s="504"/>
      <c r="I201" s="504"/>
      <c r="J201" s="504"/>
      <c r="K201" s="514"/>
      <c r="L201" s="504"/>
      <c r="M201" s="506"/>
      <c r="N201" s="504"/>
      <c r="O201" s="506"/>
      <c r="P201" s="506"/>
      <c r="Q201" s="506"/>
      <c r="R201" s="504"/>
      <c r="S201" s="504"/>
      <c r="T201" s="504"/>
      <c r="U201" s="500"/>
      <c r="V201" s="500"/>
      <c r="W201" s="500"/>
      <c r="X201" s="500"/>
      <c r="Y201" s="500"/>
      <c r="Z201" s="500"/>
      <c r="AA201" s="500"/>
      <c r="AB201" s="500"/>
    </row>
    <row r="202" spans="1:28" s="535" customFormat="1" ht="16.149999999999999" customHeight="1" x14ac:dyDescent="0.65">
      <c r="A202" s="501"/>
      <c r="B202" s="529"/>
      <c r="C202" s="500"/>
      <c r="D202" s="500"/>
      <c r="E202" s="500"/>
      <c r="F202" s="504"/>
      <c r="G202" s="504"/>
      <c r="H202" s="504"/>
      <c r="I202" s="504"/>
      <c r="J202" s="504"/>
      <c r="K202" s="514"/>
      <c r="L202" s="504"/>
      <c r="M202" s="506"/>
      <c r="N202" s="504"/>
      <c r="O202" s="506"/>
      <c r="P202" s="506"/>
      <c r="Q202" s="506"/>
      <c r="R202" s="504"/>
      <c r="S202" s="504"/>
      <c r="T202" s="504"/>
      <c r="U202" s="500"/>
      <c r="V202" s="500"/>
      <c r="W202" s="500"/>
      <c r="X202" s="500"/>
      <c r="Y202" s="500"/>
      <c r="Z202" s="500"/>
      <c r="AA202" s="500"/>
      <c r="AB202" s="500"/>
    </row>
    <row r="203" spans="1:28" s="535" customFormat="1" ht="16.149999999999999" customHeight="1" x14ac:dyDescent="0.65">
      <c r="A203" s="501"/>
      <c r="B203" s="529"/>
      <c r="C203" s="500"/>
      <c r="D203" s="500"/>
      <c r="E203" s="500"/>
      <c r="F203" s="504"/>
      <c r="G203" s="504"/>
      <c r="H203" s="504"/>
      <c r="I203" s="504"/>
      <c r="J203" s="504"/>
      <c r="K203" s="514"/>
      <c r="L203" s="504"/>
      <c r="M203" s="506"/>
      <c r="N203" s="504"/>
      <c r="O203" s="506"/>
      <c r="P203" s="506"/>
      <c r="Q203" s="506"/>
      <c r="R203" s="504"/>
      <c r="S203" s="504"/>
      <c r="T203" s="504"/>
      <c r="U203" s="500"/>
      <c r="V203" s="500"/>
      <c r="W203" s="500"/>
      <c r="X203" s="500"/>
      <c r="Y203" s="500"/>
      <c r="Z203" s="500"/>
      <c r="AA203" s="500"/>
      <c r="AB203" s="500"/>
    </row>
    <row r="204" spans="1:28" s="535" customFormat="1" ht="16.149999999999999" customHeight="1" x14ac:dyDescent="0.65">
      <c r="A204" s="501"/>
      <c r="B204" s="529"/>
      <c r="C204" s="500"/>
      <c r="D204" s="500"/>
      <c r="E204" s="500"/>
      <c r="F204" s="504"/>
      <c r="G204" s="504"/>
      <c r="H204" s="504"/>
      <c r="I204" s="504"/>
      <c r="J204" s="504"/>
      <c r="K204" s="514"/>
      <c r="L204" s="504"/>
      <c r="M204" s="506"/>
      <c r="N204" s="504"/>
      <c r="O204" s="506"/>
      <c r="P204" s="506"/>
      <c r="Q204" s="506"/>
      <c r="R204" s="504"/>
      <c r="S204" s="504"/>
      <c r="T204" s="504"/>
      <c r="U204" s="500"/>
      <c r="V204" s="500"/>
      <c r="W204" s="500"/>
      <c r="X204" s="500"/>
      <c r="Y204" s="500"/>
      <c r="Z204" s="500"/>
      <c r="AA204" s="500"/>
      <c r="AB204" s="500"/>
    </row>
    <row r="205" spans="1:28" s="535" customFormat="1" ht="16.149999999999999" customHeight="1" x14ac:dyDescent="0.65">
      <c r="A205" s="501"/>
      <c r="B205" s="529"/>
      <c r="C205" s="500"/>
      <c r="D205" s="500"/>
      <c r="E205" s="500"/>
      <c r="F205" s="504"/>
      <c r="G205" s="504"/>
      <c r="H205" s="504"/>
      <c r="I205" s="504"/>
      <c r="J205" s="504"/>
      <c r="K205" s="514"/>
      <c r="L205" s="504"/>
      <c r="M205" s="506"/>
      <c r="N205" s="504"/>
      <c r="O205" s="506"/>
      <c r="P205" s="506"/>
      <c r="Q205" s="506"/>
      <c r="R205" s="504"/>
      <c r="S205" s="504"/>
      <c r="T205" s="504"/>
      <c r="U205" s="500"/>
      <c r="V205" s="500"/>
      <c r="W205" s="500"/>
      <c r="X205" s="500"/>
      <c r="Y205" s="500"/>
      <c r="Z205" s="500"/>
      <c r="AA205" s="500"/>
      <c r="AB205" s="500"/>
    </row>
    <row r="206" spans="1:28" s="535" customFormat="1" ht="16.149999999999999" customHeight="1" x14ac:dyDescent="0.65">
      <c r="A206" s="501"/>
      <c r="B206" s="529"/>
      <c r="C206" s="500"/>
      <c r="D206" s="500"/>
      <c r="E206" s="500"/>
      <c r="F206" s="504"/>
      <c r="G206" s="504"/>
      <c r="H206" s="504"/>
      <c r="I206" s="504"/>
      <c r="J206" s="504"/>
      <c r="K206" s="514"/>
      <c r="L206" s="504"/>
      <c r="M206" s="506"/>
      <c r="N206" s="504"/>
      <c r="O206" s="506"/>
      <c r="P206" s="506"/>
      <c r="Q206" s="506"/>
      <c r="R206" s="504"/>
      <c r="S206" s="504"/>
      <c r="T206" s="504"/>
      <c r="U206" s="500"/>
      <c r="V206" s="500"/>
      <c r="W206" s="500"/>
      <c r="X206" s="500"/>
      <c r="Y206" s="500"/>
      <c r="Z206" s="500"/>
      <c r="AA206" s="500"/>
      <c r="AB206" s="500"/>
    </row>
    <row r="207" spans="1:28" s="535" customFormat="1" ht="16.149999999999999" customHeight="1" x14ac:dyDescent="0.65">
      <c r="A207" s="501"/>
      <c r="B207" s="529"/>
      <c r="C207" s="500"/>
      <c r="D207" s="500"/>
      <c r="E207" s="500"/>
      <c r="F207" s="504"/>
      <c r="G207" s="504"/>
      <c r="H207" s="504"/>
      <c r="I207" s="504"/>
      <c r="J207" s="504"/>
      <c r="K207" s="514"/>
      <c r="L207" s="504"/>
      <c r="M207" s="506"/>
      <c r="N207" s="504"/>
      <c r="O207" s="506"/>
      <c r="P207" s="506"/>
      <c r="Q207" s="506"/>
      <c r="R207" s="504"/>
      <c r="S207" s="504"/>
      <c r="T207" s="504"/>
      <c r="U207" s="500"/>
      <c r="V207" s="500"/>
      <c r="W207" s="500"/>
      <c r="X207" s="500"/>
      <c r="Y207" s="500"/>
      <c r="Z207" s="500"/>
      <c r="AA207" s="500"/>
      <c r="AB207" s="500"/>
    </row>
    <row r="208" spans="1:28" s="535" customFormat="1" ht="16.149999999999999" customHeight="1" x14ac:dyDescent="0.65">
      <c r="A208" s="501"/>
      <c r="B208" s="529"/>
      <c r="C208" s="500"/>
      <c r="D208" s="500"/>
      <c r="E208" s="500"/>
      <c r="F208" s="504"/>
      <c r="G208" s="504"/>
      <c r="H208" s="504"/>
      <c r="I208" s="504"/>
      <c r="J208" s="504"/>
      <c r="K208" s="514"/>
      <c r="L208" s="504"/>
      <c r="M208" s="506"/>
      <c r="N208" s="504"/>
      <c r="O208" s="506"/>
      <c r="P208" s="506"/>
      <c r="Q208" s="506"/>
      <c r="R208" s="504"/>
      <c r="S208" s="504"/>
      <c r="T208" s="504"/>
      <c r="U208" s="500"/>
      <c r="V208" s="500"/>
      <c r="W208" s="500"/>
      <c r="X208" s="500"/>
      <c r="Y208" s="500"/>
      <c r="Z208" s="500"/>
      <c r="AA208" s="500"/>
      <c r="AB208" s="500"/>
    </row>
    <row r="209" spans="1:28" s="535" customFormat="1" ht="16.149999999999999" customHeight="1" x14ac:dyDescent="0.65">
      <c r="A209" s="501"/>
      <c r="B209" s="529"/>
      <c r="C209" s="500"/>
      <c r="D209" s="500"/>
      <c r="E209" s="500"/>
      <c r="F209" s="504"/>
      <c r="G209" s="504"/>
      <c r="H209" s="504"/>
      <c r="I209" s="504"/>
      <c r="J209" s="504"/>
      <c r="K209" s="514"/>
      <c r="L209" s="504"/>
      <c r="M209" s="506"/>
      <c r="N209" s="504"/>
      <c r="O209" s="506"/>
      <c r="P209" s="506"/>
      <c r="Q209" s="506"/>
      <c r="R209" s="504"/>
      <c r="S209" s="504"/>
      <c r="T209" s="504"/>
      <c r="U209" s="500"/>
      <c r="V209" s="500"/>
      <c r="W209" s="500"/>
      <c r="X209" s="500"/>
      <c r="Y209" s="500"/>
      <c r="Z209" s="500"/>
      <c r="AA209" s="500"/>
      <c r="AB209" s="500"/>
    </row>
    <row r="210" spans="1:28" s="535" customFormat="1" ht="16.149999999999999" customHeight="1" x14ac:dyDescent="0.65">
      <c r="A210" s="501"/>
      <c r="B210" s="529"/>
      <c r="C210" s="500"/>
      <c r="D210" s="500"/>
      <c r="E210" s="500"/>
      <c r="F210" s="504"/>
      <c r="G210" s="504"/>
      <c r="H210" s="504"/>
      <c r="I210" s="504"/>
      <c r="J210" s="504"/>
      <c r="K210" s="514"/>
      <c r="L210" s="504"/>
      <c r="M210" s="506"/>
      <c r="N210" s="504"/>
      <c r="O210" s="506"/>
      <c r="P210" s="506"/>
      <c r="Q210" s="506"/>
      <c r="R210" s="504"/>
      <c r="S210" s="504"/>
      <c r="T210" s="504"/>
      <c r="U210" s="500"/>
      <c r="V210" s="500"/>
      <c r="W210" s="500"/>
      <c r="X210" s="500"/>
      <c r="Y210" s="500"/>
      <c r="Z210" s="500"/>
      <c r="AA210" s="500"/>
      <c r="AB210" s="500"/>
    </row>
    <row r="211" spans="1:28" s="535" customFormat="1" ht="16.149999999999999" customHeight="1" x14ac:dyDescent="0.65">
      <c r="A211" s="501"/>
      <c r="B211" s="529"/>
      <c r="C211" s="500"/>
      <c r="D211" s="500"/>
      <c r="E211" s="500"/>
      <c r="F211" s="504"/>
      <c r="G211" s="504"/>
      <c r="H211" s="504"/>
      <c r="I211" s="504"/>
      <c r="J211" s="504"/>
      <c r="K211" s="514"/>
      <c r="L211" s="504"/>
      <c r="M211" s="506"/>
      <c r="N211" s="504"/>
      <c r="O211" s="506"/>
      <c r="P211" s="506"/>
      <c r="Q211" s="506"/>
      <c r="R211" s="504"/>
      <c r="S211" s="504"/>
      <c r="T211" s="504"/>
      <c r="U211" s="500"/>
      <c r="V211" s="500"/>
      <c r="W211" s="500"/>
      <c r="X211" s="500"/>
      <c r="Y211" s="500"/>
      <c r="Z211" s="500"/>
      <c r="AA211" s="500"/>
      <c r="AB211" s="500"/>
    </row>
    <row r="212" spans="1:28" s="535" customFormat="1" ht="16.149999999999999" customHeight="1" x14ac:dyDescent="0.65">
      <c r="A212" s="501"/>
      <c r="B212" s="529"/>
      <c r="C212" s="500"/>
      <c r="D212" s="500"/>
      <c r="E212" s="500"/>
      <c r="F212" s="504"/>
      <c r="G212" s="504"/>
      <c r="H212" s="504"/>
      <c r="I212" s="504"/>
      <c r="J212" s="504"/>
      <c r="K212" s="514"/>
      <c r="L212" s="504"/>
      <c r="M212" s="506"/>
      <c r="N212" s="504"/>
      <c r="O212" s="506"/>
      <c r="P212" s="506"/>
      <c r="Q212" s="506"/>
      <c r="R212" s="504"/>
      <c r="S212" s="504"/>
      <c r="T212" s="504"/>
      <c r="U212" s="500"/>
      <c r="V212" s="500"/>
      <c r="W212" s="500"/>
      <c r="X212" s="500"/>
      <c r="Y212" s="500"/>
      <c r="Z212" s="500"/>
      <c r="AA212" s="500"/>
      <c r="AB212" s="500"/>
    </row>
    <row r="213" spans="1:28" s="535" customFormat="1" ht="16.149999999999999" customHeight="1" x14ac:dyDescent="0.65">
      <c r="A213" s="501"/>
      <c r="B213" s="529"/>
      <c r="C213" s="500"/>
      <c r="D213" s="500"/>
      <c r="E213" s="500"/>
      <c r="F213" s="504"/>
      <c r="G213" s="504"/>
      <c r="H213" s="504"/>
      <c r="I213" s="504"/>
      <c r="J213" s="504"/>
      <c r="K213" s="514"/>
      <c r="L213" s="504"/>
      <c r="M213" s="506"/>
      <c r="N213" s="504"/>
      <c r="O213" s="506"/>
      <c r="P213" s="506"/>
      <c r="Q213" s="506"/>
      <c r="R213" s="504"/>
      <c r="S213" s="504"/>
      <c r="T213" s="504"/>
      <c r="U213" s="500"/>
      <c r="V213" s="500"/>
      <c r="W213" s="500"/>
      <c r="X213" s="500"/>
      <c r="Y213" s="500"/>
      <c r="Z213" s="500"/>
      <c r="AA213" s="500"/>
      <c r="AB213" s="500"/>
    </row>
    <row r="214" spans="1:28" s="535" customFormat="1" ht="16.149999999999999" customHeight="1" x14ac:dyDescent="0.65">
      <c r="A214" s="501"/>
      <c r="B214" s="529"/>
      <c r="C214" s="500"/>
      <c r="D214" s="500"/>
      <c r="E214" s="500"/>
      <c r="F214" s="504"/>
      <c r="G214" s="504"/>
      <c r="H214" s="504"/>
      <c r="I214" s="504"/>
      <c r="J214" s="504"/>
      <c r="K214" s="514"/>
      <c r="L214" s="504"/>
      <c r="M214" s="506"/>
      <c r="N214" s="504"/>
      <c r="O214" s="506"/>
      <c r="P214" s="506"/>
      <c r="Q214" s="506"/>
      <c r="R214" s="504"/>
      <c r="S214" s="504"/>
      <c r="T214" s="504"/>
      <c r="U214" s="500"/>
      <c r="V214" s="500"/>
      <c r="W214" s="500"/>
      <c r="X214" s="500"/>
      <c r="Y214" s="500"/>
      <c r="Z214" s="500"/>
      <c r="AA214" s="500"/>
      <c r="AB214" s="500"/>
    </row>
    <row r="215" spans="1:28" s="535" customFormat="1" ht="16.149999999999999" customHeight="1" x14ac:dyDescent="0.65">
      <c r="A215" s="501"/>
      <c r="B215" s="529"/>
      <c r="C215" s="500"/>
      <c r="D215" s="500"/>
      <c r="E215" s="500"/>
      <c r="F215" s="504"/>
      <c r="G215" s="504"/>
      <c r="H215" s="504"/>
      <c r="I215" s="504"/>
      <c r="J215" s="504"/>
      <c r="K215" s="514"/>
      <c r="L215" s="504"/>
      <c r="M215" s="506"/>
      <c r="N215" s="504"/>
      <c r="O215" s="506"/>
      <c r="P215" s="506"/>
      <c r="Q215" s="506"/>
      <c r="R215" s="504"/>
      <c r="S215" s="504"/>
      <c r="T215" s="504"/>
      <c r="U215" s="500"/>
      <c r="V215" s="500"/>
      <c r="W215" s="500"/>
      <c r="X215" s="500"/>
      <c r="Y215" s="500"/>
      <c r="Z215" s="500"/>
      <c r="AA215" s="500"/>
      <c r="AB215" s="500"/>
    </row>
    <row r="216" spans="1:28" s="535" customFormat="1" ht="16.149999999999999" customHeight="1" x14ac:dyDescent="0.65">
      <c r="A216" s="501"/>
      <c r="B216" s="529"/>
      <c r="C216" s="500"/>
      <c r="D216" s="500"/>
      <c r="E216" s="500"/>
      <c r="F216" s="504"/>
      <c r="G216" s="504"/>
      <c r="H216" s="504"/>
      <c r="I216" s="504"/>
      <c r="J216" s="504"/>
      <c r="K216" s="514"/>
      <c r="L216" s="504"/>
      <c r="M216" s="506"/>
      <c r="N216" s="504"/>
      <c r="O216" s="506"/>
      <c r="P216" s="506"/>
      <c r="Q216" s="506"/>
      <c r="R216" s="504"/>
      <c r="S216" s="504"/>
      <c r="T216" s="504"/>
      <c r="U216" s="500"/>
      <c r="V216" s="500"/>
      <c r="W216" s="500"/>
      <c r="X216" s="500"/>
      <c r="Y216" s="500"/>
      <c r="Z216" s="500"/>
      <c r="AA216" s="500"/>
      <c r="AB216" s="500"/>
    </row>
    <row r="217" spans="1:28" s="535" customFormat="1" ht="16.149999999999999" customHeight="1" x14ac:dyDescent="0.65">
      <c r="A217" s="501"/>
      <c r="B217" s="529"/>
      <c r="C217" s="500"/>
      <c r="D217" s="500"/>
      <c r="E217" s="500"/>
      <c r="F217" s="504"/>
      <c r="G217" s="504"/>
      <c r="H217" s="504"/>
      <c r="I217" s="504"/>
      <c r="J217" s="504"/>
      <c r="K217" s="514"/>
      <c r="L217" s="504"/>
      <c r="M217" s="506"/>
      <c r="N217" s="504"/>
      <c r="O217" s="506"/>
      <c r="P217" s="506"/>
      <c r="Q217" s="506"/>
      <c r="R217" s="504"/>
      <c r="S217" s="504"/>
      <c r="T217" s="504"/>
      <c r="U217" s="500"/>
      <c r="V217" s="500"/>
      <c r="W217" s="500"/>
      <c r="X217" s="500"/>
      <c r="Y217" s="500"/>
      <c r="Z217" s="500"/>
      <c r="AA217" s="500"/>
      <c r="AB217" s="500"/>
    </row>
    <row r="218" spans="1:28" s="535" customFormat="1" ht="16.149999999999999" customHeight="1" x14ac:dyDescent="0.65">
      <c r="A218" s="501"/>
      <c r="B218" s="529"/>
      <c r="C218" s="500"/>
      <c r="D218" s="500"/>
      <c r="E218" s="500"/>
      <c r="F218" s="504"/>
      <c r="G218" s="504"/>
      <c r="H218" s="504"/>
      <c r="I218" s="504"/>
      <c r="J218" s="504"/>
      <c r="K218" s="514"/>
      <c r="L218" s="504"/>
      <c r="M218" s="506"/>
      <c r="N218" s="504"/>
      <c r="O218" s="506"/>
      <c r="P218" s="506"/>
      <c r="Q218" s="506"/>
      <c r="R218" s="504"/>
      <c r="S218" s="504"/>
      <c r="T218" s="504"/>
      <c r="U218" s="500"/>
      <c r="V218" s="500"/>
      <c r="W218" s="500"/>
      <c r="X218" s="500"/>
      <c r="Y218" s="500"/>
      <c r="Z218" s="500"/>
      <c r="AA218" s="500"/>
      <c r="AB218" s="500"/>
    </row>
    <row r="219" spans="1:28" s="535" customFormat="1" ht="16.149999999999999" customHeight="1" x14ac:dyDescent="0.65">
      <c r="A219" s="501"/>
      <c r="B219" s="529"/>
      <c r="C219" s="500"/>
      <c r="D219" s="500"/>
      <c r="E219" s="500"/>
      <c r="F219" s="504"/>
      <c r="G219" s="504"/>
      <c r="H219" s="504"/>
      <c r="I219" s="504"/>
      <c r="J219" s="504"/>
      <c r="K219" s="514"/>
      <c r="L219" s="504"/>
      <c r="M219" s="506"/>
      <c r="N219" s="504"/>
      <c r="O219" s="506"/>
      <c r="P219" s="506"/>
      <c r="Q219" s="506"/>
      <c r="R219" s="504"/>
      <c r="S219" s="504"/>
      <c r="T219" s="504"/>
      <c r="U219" s="500"/>
      <c r="V219" s="500"/>
      <c r="W219" s="500"/>
      <c r="X219" s="500"/>
      <c r="Y219" s="500"/>
      <c r="Z219" s="500"/>
      <c r="AA219" s="500"/>
      <c r="AB219" s="500"/>
    </row>
    <row r="220" spans="1:28" s="535" customFormat="1" ht="16.149999999999999" customHeight="1" x14ac:dyDescent="0.65">
      <c r="A220" s="501"/>
      <c r="B220" s="529"/>
      <c r="C220" s="500"/>
      <c r="D220" s="500"/>
      <c r="E220" s="500"/>
      <c r="F220" s="504"/>
      <c r="G220" s="504"/>
      <c r="H220" s="504"/>
      <c r="I220" s="504"/>
      <c r="J220" s="504"/>
      <c r="K220" s="514"/>
      <c r="L220" s="504"/>
      <c r="M220" s="506"/>
      <c r="N220" s="504"/>
      <c r="O220" s="506"/>
      <c r="P220" s="506"/>
      <c r="Q220" s="506"/>
      <c r="R220" s="504"/>
      <c r="S220" s="504"/>
      <c r="T220" s="504"/>
      <c r="U220" s="500"/>
      <c r="V220" s="500"/>
      <c r="W220" s="500"/>
      <c r="X220" s="500"/>
      <c r="Y220" s="500"/>
      <c r="Z220" s="500"/>
      <c r="AA220" s="500"/>
      <c r="AB220" s="500"/>
    </row>
    <row r="221" spans="1:28" s="535" customFormat="1" ht="16.149999999999999" customHeight="1" x14ac:dyDescent="0.65">
      <c r="A221" s="501"/>
      <c r="B221" s="529"/>
      <c r="C221" s="500"/>
      <c r="D221" s="500"/>
      <c r="E221" s="500"/>
      <c r="F221" s="504"/>
      <c r="G221" s="504"/>
      <c r="H221" s="504"/>
      <c r="I221" s="504"/>
      <c r="J221" s="504"/>
      <c r="K221" s="514"/>
      <c r="L221" s="504"/>
      <c r="M221" s="506"/>
      <c r="N221" s="504"/>
      <c r="O221" s="506"/>
      <c r="P221" s="506"/>
      <c r="Q221" s="506"/>
      <c r="R221" s="504"/>
      <c r="S221" s="504"/>
      <c r="T221" s="504"/>
      <c r="U221" s="500"/>
      <c r="V221" s="500"/>
      <c r="W221" s="500"/>
      <c r="X221" s="500"/>
      <c r="Y221" s="500"/>
      <c r="Z221" s="500"/>
      <c r="AA221" s="500"/>
      <c r="AB221" s="500"/>
    </row>
    <row r="222" spans="1:28" s="535" customFormat="1" ht="16.149999999999999" customHeight="1" x14ac:dyDescent="0.65">
      <c r="A222" s="501"/>
      <c r="B222" s="529"/>
      <c r="C222" s="500"/>
      <c r="D222" s="500"/>
      <c r="E222" s="500"/>
      <c r="F222" s="504"/>
      <c r="G222" s="504"/>
      <c r="H222" s="504"/>
      <c r="I222" s="504"/>
      <c r="J222" s="504"/>
      <c r="K222" s="514"/>
      <c r="L222" s="504"/>
      <c r="M222" s="506"/>
      <c r="N222" s="504"/>
      <c r="O222" s="506"/>
      <c r="P222" s="506"/>
      <c r="Q222" s="506"/>
      <c r="R222" s="504"/>
      <c r="S222" s="504"/>
      <c r="T222" s="504"/>
      <c r="U222" s="500"/>
      <c r="V222" s="500"/>
      <c r="W222" s="500"/>
      <c r="X222" s="500"/>
      <c r="Y222" s="500"/>
      <c r="Z222" s="500"/>
      <c r="AA222" s="500"/>
      <c r="AB222" s="500"/>
    </row>
    <row r="223" spans="1:28" s="535" customFormat="1" ht="16.149999999999999" customHeight="1" x14ac:dyDescent="0.65">
      <c r="A223" s="501"/>
      <c r="B223" s="529"/>
      <c r="C223" s="500"/>
      <c r="D223" s="500"/>
      <c r="E223" s="500"/>
      <c r="F223" s="504"/>
      <c r="G223" s="504"/>
      <c r="H223" s="504"/>
      <c r="I223" s="504"/>
      <c r="J223" s="504"/>
      <c r="K223" s="514"/>
      <c r="L223" s="504"/>
      <c r="M223" s="506"/>
      <c r="N223" s="504"/>
      <c r="O223" s="506"/>
      <c r="P223" s="506"/>
      <c r="Q223" s="506"/>
      <c r="R223" s="504"/>
      <c r="S223" s="504"/>
      <c r="T223" s="504"/>
      <c r="U223" s="500"/>
      <c r="V223" s="500"/>
      <c r="W223" s="500"/>
      <c r="X223" s="500"/>
      <c r="Y223" s="500"/>
      <c r="Z223" s="500"/>
      <c r="AA223" s="500"/>
      <c r="AB223" s="500"/>
    </row>
    <row r="224" spans="1:28" s="535" customFormat="1" ht="16.149999999999999" customHeight="1" x14ac:dyDescent="0.65">
      <c r="A224" s="501"/>
      <c r="B224" s="529"/>
      <c r="C224" s="500"/>
      <c r="D224" s="500"/>
      <c r="E224" s="500"/>
      <c r="F224" s="504"/>
      <c r="G224" s="504"/>
      <c r="H224" s="504"/>
      <c r="I224" s="504"/>
      <c r="J224" s="504"/>
      <c r="K224" s="514"/>
      <c r="L224" s="504"/>
      <c r="M224" s="506"/>
      <c r="N224" s="504"/>
      <c r="O224" s="506"/>
      <c r="P224" s="506"/>
      <c r="Q224" s="506"/>
      <c r="R224" s="504"/>
      <c r="S224" s="504"/>
      <c r="T224" s="504"/>
      <c r="U224" s="500"/>
      <c r="V224" s="500"/>
      <c r="W224" s="500"/>
      <c r="X224" s="500"/>
      <c r="Y224" s="500"/>
      <c r="Z224" s="500"/>
      <c r="AA224" s="500"/>
      <c r="AB224" s="500"/>
    </row>
    <row r="225" spans="1:28" s="535" customFormat="1" ht="16.149999999999999" customHeight="1" x14ac:dyDescent="0.65">
      <c r="A225" s="501"/>
      <c r="B225" s="529"/>
      <c r="C225" s="500"/>
      <c r="D225" s="500"/>
      <c r="E225" s="500"/>
      <c r="F225" s="504"/>
      <c r="G225" s="504"/>
      <c r="H225" s="504"/>
      <c r="I225" s="504"/>
      <c r="J225" s="504"/>
      <c r="K225" s="514"/>
      <c r="L225" s="504"/>
      <c r="M225" s="506"/>
      <c r="N225" s="504"/>
      <c r="O225" s="506"/>
      <c r="P225" s="506"/>
      <c r="Q225" s="506"/>
      <c r="R225" s="504"/>
      <c r="S225" s="504"/>
      <c r="T225" s="504"/>
      <c r="U225" s="500"/>
      <c r="V225" s="500"/>
      <c r="W225" s="500"/>
      <c r="X225" s="500"/>
      <c r="Y225" s="500"/>
      <c r="Z225" s="500"/>
      <c r="AA225" s="500"/>
      <c r="AB225" s="500"/>
    </row>
    <row r="226" spans="1:28" s="535" customFormat="1" ht="16.149999999999999" customHeight="1" x14ac:dyDescent="0.65">
      <c r="A226" s="501"/>
      <c r="B226" s="529"/>
      <c r="C226" s="500"/>
      <c r="D226" s="500"/>
      <c r="E226" s="500"/>
      <c r="F226" s="504"/>
      <c r="G226" s="504"/>
      <c r="H226" s="504"/>
      <c r="I226" s="504"/>
      <c r="J226" s="504"/>
      <c r="K226" s="514"/>
      <c r="L226" s="504"/>
      <c r="M226" s="506"/>
      <c r="N226" s="504"/>
      <c r="O226" s="506"/>
      <c r="P226" s="506"/>
      <c r="Q226" s="506"/>
      <c r="R226" s="504"/>
      <c r="S226" s="504"/>
      <c r="T226" s="504"/>
      <c r="U226" s="500"/>
      <c r="V226" s="500"/>
      <c r="W226" s="500"/>
      <c r="X226" s="500"/>
      <c r="Y226" s="500"/>
      <c r="Z226" s="500"/>
      <c r="AA226" s="500"/>
      <c r="AB226" s="500"/>
    </row>
    <row r="227" spans="1:28" s="535" customFormat="1" ht="16.149999999999999" customHeight="1" x14ac:dyDescent="0.65">
      <c r="A227" s="501"/>
      <c r="B227" s="529"/>
      <c r="C227" s="500"/>
      <c r="D227" s="500"/>
      <c r="E227" s="500"/>
      <c r="F227" s="504"/>
      <c r="G227" s="504"/>
      <c r="H227" s="504"/>
      <c r="I227" s="504"/>
      <c r="J227" s="504"/>
      <c r="K227" s="514"/>
      <c r="L227" s="504"/>
      <c r="M227" s="506"/>
      <c r="N227" s="504"/>
      <c r="O227" s="506"/>
      <c r="P227" s="506"/>
      <c r="Q227" s="506"/>
      <c r="R227" s="504"/>
      <c r="S227" s="504"/>
      <c r="T227" s="504"/>
      <c r="U227" s="500"/>
      <c r="V227" s="500"/>
      <c r="W227" s="500"/>
      <c r="X227" s="500"/>
      <c r="Y227" s="500"/>
      <c r="Z227" s="500"/>
      <c r="AA227" s="500"/>
      <c r="AB227" s="500"/>
    </row>
    <row r="228" spans="1:28" s="535" customFormat="1" ht="16.149999999999999" customHeight="1" x14ac:dyDescent="0.65">
      <c r="A228" s="501"/>
      <c r="B228" s="529"/>
      <c r="C228" s="500"/>
      <c r="D228" s="500"/>
      <c r="E228" s="500"/>
      <c r="F228" s="504"/>
      <c r="G228" s="504"/>
      <c r="H228" s="504"/>
      <c r="I228" s="504"/>
      <c r="J228" s="504"/>
      <c r="K228" s="514"/>
      <c r="L228" s="504"/>
      <c r="M228" s="506"/>
      <c r="N228" s="504"/>
      <c r="O228" s="506"/>
      <c r="P228" s="506"/>
      <c r="Q228" s="506"/>
      <c r="R228" s="504"/>
      <c r="S228" s="504"/>
      <c r="T228" s="504"/>
      <c r="U228" s="500"/>
      <c r="V228" s="500"/>
      <c r="W228" s="500"/>
      <c r="X228" s="500"/>
      <c r="Y228" s="500"/>
      <c r="Z228" s="500"/>
      <c r="AA228" s="500"/>
      <c r="AB228" s="500"/>
    </row>
    <row r="229" spans="1:28" s="535" customFormat="1" ht="16.149999999999999" customHeight="1" x14ac:dyDescent="0.65">
      <c r="A229" s="501"/>
      <c r="B229" s="529"/>
      <c r="C229" s="500"/>
      <c r="D229" s="500"/>
      <c r="E229" s="500"/>
      <c r="F229" s="504"/>
      <c r="G229" s="504"/>
      <c r="H229" s="504"/>
      <c r="I229" s="504"/>
      <c r="J229" s="504"/>
      <c r="K229" s="514"/>
      <c r="L229" s="504"/>
      <c r="M229" s="506"/>
      <c r="N229" s="504"/>
      <c r="O229" s="506"/>
      <c r="P229" s="506"/>
      <c r="Q229" s="506"/>
      <c r="R229" s="504"/>
      <c r="S229" s="504"/>
      <c r="T229" s="504"/>
      <c r="U229" s="500"/>
      <c r="V229" s="500"/>
      <c r="W229" s="500"/>
      <c r="X229" s="500"/>
      <c r="Y229" s="500"/>
      <c r="Z229" s="500"/>
      <c r="AA229" s="500"/>
      <c r="AB229" s="500"/>
    </row>
    <row r="230" spans="1:28" s="535" customFormat="1" ht="16.149999999999999" customHeight="1" x14ac:dyDescent="0.65">
      <c r="A230" s="501"/>
      <c r="B230" s="529"/>
      <c r="C230" s="500"/>
      <c r="D230" s="500"/>
      <c r="E230" s="500"/>
      <c r="F230" s="504"/>
      <c r="G230" s="504"/>
      <c r="H230" s="504"/>
      <c r="I230" s="504"/>
      <c r="J230" s="504"/>
      <c r="K230" s="514"/>
      <c r="L230" s="504"/>
      <c r="M230" s="506"/>
      <c r="N230" s="504"/>
      <c r="O230" s="506"/>
      <c r="P230" s="506"/>
      <c r="Q230" s="506"/>
      <c r="R230" s="504"/>
      <c r="S230" s="504"/>
      <c r="T230" s="504"/>
      <c r="U230" s="500"/>
      <c r="V230" s="500"/>
      <c r="W230" s="500"/>
      <c r="X230" s="500"/>
      <c r="Y230" s="500"/>
      <c r="Z230" s="500"/>
      <c r="AA230" s="500"/>
      <c r="AB230" s="500"/>
    </row>
    <row r="231" spans="1:28" s="535" customFormat="1" ht="16.149999999999999" customHeight="1" x14ac:dyDescent="0.65">
      <c r="A231" s="501"/>
      <c r="B231" s="529"/>
      <c r="C231" s="500"/>
      <c r="D231" s="500"/>
      <c r="E231" s="500"/>
      <c r="F231" s="504"/>
      <c r="G231" s="504"/>
      <c r="H231" s="504"/>
      <c r="I231" s="504"/>
      <c r="J231" s="504"/>
      <c r="K231" s="514"/>
      <c r="L231" s="504"/>
      <c r="M231" s="506"/>
      <c r="N231" s="504"/>
      <c r="O231" s="506"/>
      <c r="P231" s="506"/>
      <c r="Q231" s="506"/>
      <c r="R231" s="504"/>
      <c r="S231" s="504"/>
      <c r="T231" s="504"/>
      <c r="U231" s="500"/>
      <c r="V231" s="500"/>
      <c r="W231" s="500"/>
      <c r="X231" s="500"/>
      <c r="Y231" s="500"/>
      <c r="Z231" s="500"/>
      <c r="AA231" s="500"/>
      <c r="AB231" s="500"/>
    </row>
    <row r="232" spans="1:28" s="535" customFormat="1" ht="16.149999999999999" customHeight="1" x14ac:dyDescent="0.65">
      <c r="A232" s="501"/>
      <c r="B232" s="529"/>
      <c r="C232" s="500"/>
      <c r="D232" s="500"/>
      <c r="E232" s="500"/>
      <c r="F232" s="504"/>
      <c r="G232" s="504"/>
      <c r="H232" s="504"/>
      <c r="I232" s="504"/>
      <c r="J232" s="504"/>
      <c r="K232" s="514"/>
      <c r="L232" s="504"/>
      <c r="M232" s="506"/>
      <c r="N232" s="504"/>
      <c r="O232" s="506"/>
      <c r="P232" s="506"/>
      <c r="Q232" s="506"/>
      <c r="R232" s="504"/>
      <c r="S232" s="504"/>
      <c r="T232" s="504"/>
      <c r="U232" s="500"/>
      <c r="V232" s="500"/>
      <c r="W232" s="500"/>
      <c r="X232" s="500"/>
      <c r="Y232" s="500"/>
      <c r="Z232" s="500"/>
      <c r="AA232" s="500"/>
      <c r="AB232" s="500"/>
    </row>
    <row r="233" spans="1:28" s="535" customFormat="1" ht="16.149999999999999" customHeight="1" x14ac:dyDescent="0.65">
      <c r="A233" s="501"/>
      <c r="B233" s="529"/>
      <c r="C233" s="500"/>
      <c r="D233" s="500"/>
      <c r="E233" s="500"/>
      <c r="F233" s="504"/>
      <c r="G233" s="504"/>
      <c r="H233" s="504"/>
      <c r="I233" s="504"/>
      <c r="J233" s="504"/>
      <c r="K233" s="514"/>
      <c r="L233" s="504"/>
      <c r="M233" s="506"/>
      <c r="N233" s="504"/>
      <c r="O233" s="506"/>
      <c r="P233" s="506"/>
      <c r="Q233" s="506"/>
      <c r="R233" s="504"/>
      <c r="S233" s="504"/>
      <c r="T233" s="504"/>
      <c r="U233" s="500"/>
      <c r="V233" s="500"/>
      <c r="W233" s="500"/>
      <c r="X233" s="500"/>
      <c r="Y233" s="500"/>
      <c r="Z233" s="500"/>
      <c r="AA233" s="500"/>
      <c r="AB233" s="500"/>
    </row>
    <row r="234" spans="1:28" s="535" customFormat="1" ht="16.149999999999999" customHeight="1" x14ac:dyDescent="0.65">
      <c r="A234" s="501"/>
      <c r="B234" s="529"/>
      <c r="C234" s="500"/>
      <c r="D234" s="500"/>
      <c r="E234" s="500"/>
      <c r="F234" s="504"/>
      <c r="G234" s="504"/>
      <c r="H234" s="504"/>
      <c r="I234" s="504"/>
      <c r="J234" s="504"/>
      <c r="K234" s="514"/>
      <c r="L234" s="504"/>
      <c r="M234" s="506"/>
      <c r="N234" s="504"/>
      <c r="O234" s="506"/>
      <c r="P234" s="506"/>
      <c r="Q234" s="506"/>
      <c r="R234" s="504"/>
      <c r="S234" s="504"/>
      <c r="T234" s="504"/>
      <c r="U234" s="500"/>
      <c r="V234" s="500"/>
      <c r="W234" s="500"/>
      <c r="X234" s="500"/>
      <c r="Y234" s="500"/>
      <c r="Z234" s="500"/>
      <c r="AA234" s="500"/>
      <c r="AB234" s="500"/>
    </row>
    <row r="235" spans="1:28" s="535" customFormat="1" ht="16.149999999999999" customHeight="1" x14ac:dyDescent="0.65">
      <c r="A235" s="501"/>
      <c r="B235" s="529"/>
      <c r="C235" s="500"/>
      <c r="D235" s="500"/>
      <c r="E235" s="500"/>
      <c r="F235" s="504"/>
      <c r="G235" s="504"/>
      <c r="H235" s="504"/>
      <c r="I235" s="504"/>
      <c r="J235" s="504"/>
      <c r="K235" s="514"/>
      <c r="L235" s="504"/>
      <c r="M235" s="506"/>
      <c r="N235" s="504"/>
      <c r="O235" s="506"/>
      <c r="P235" s="506"/>
      <c r="Q235" s="506"/>
      <c r="R235" s="504"/>
      <c r="S235" s="504"/>
      <c r="T235" s="504"/>
      <c r="U235" s="500"/>
      <c r="V235" s="500"/>
      <c r="W235" s="500"/>
      <c r="X235" s="500"/>
      <c r="Y235" s="500"/>
      <c r="Z235" s="500"/>
      <c r="AA235" s="500"/>
      <c r="AB235" s="500"/>
    </row>
    <row r="236" spans="1:28" s="535" customFormat="1" ht="16.149999999999999" customHeight="1" x14ac:dyDescent="0.65">
      <c r="A236" s="501"/>
      <c r="B236" s="529"/>
      <c r="C236" s="500"/>
      <c r="D236" s="500"/>
      <c r="E236" s="500"/>
      <c r="F236" s="504"/>
      <c r="G236" s="504"/>
      <c r="H236" s="504"/>
      <c r="I236" s="504"/>
      <c r="J236" s="504"/>
      <c r="K236" s="514"/>
      <c r="L236" s="504"/>
      <c r="M236" s="506"/>
      <c r="N236" s="504"/>
      <c r="O236" s="506"/>
      <c r="P236" s="506"/>
      <c r="Q236" s="506"/>
      <c r="R236" s="504"/>
      <c r="S236" s="504"/>
      <c r="T236" s="504"/>
      <c r="U236" s="500"/>
      <c r="V236" s="500"/>
      <c r="W236" s="500"/>
      <c r="X236" s="500"/>
      <c r="Y236" s="500"/>
      <c r="Z236" s="500"/>
      <c r="AA236" s="500"/>
      <c r="AB236" s="500"/>
    </row>
    <row r="237" spans="1:28" s="535" customFormat="1" ht="16.149999999999999" customHeight="1" x14ac:dyDescent="0.65">
      <c r="A237" s="501"/>
      <c r="B237" s="529"/>
      <c r="C237" s="500"/>
      <c r="D237" s="500"/>
      <c r="E237" s="500"/>
      <c r="F237" s="504"/>
      <c r="G237" s="504"/>
      <c r="H237" s="504"/>
      <c r="I237" s="504"/>
      <c r="J237" s="504"/>
      <c r="K237" s="514"/>
      <c r="L237" s="504"/>
      <c r="M237" s="506"/>
      <c r="N237" s="504"/>
      <c r="O237" s="506"/>
      <c r="P237" s="506"/>
      <c r="Q237" s="506"/>
      <c r="R237" s="504"/>
      <c r="S237" s="504"/>
      <c r="T237" s="504"/>
      <c r="U237" s="500"/>
      <c r="V237" s="500"/>
      <c r="W237" s="500"/>
      <c r="X237" s="500"/>
      <c r="Y237" s="500"/>
      <c r="Z237" s="500"/>
      <c r="AA237" s="500"/>
      <c r="AB237" s="500"/>
    </row>
    <row r="238" spans="1:28" s="535" customFormat="1" ht="16.149999999999999" customHeight="1" x14ac:dyDescent="0.65">
      <c r="A238" s="501"/>
      <c r="B238" s="529"/>
      <c r="C238" s="500"/>
      <c r="D238" s="500"/>
      <c r="E238" s="500"/>
      <c r="F238" s="504"/>
      <c r="G238" s="504"/>
      <c r="H238" s="504"/>
      <c r="I238" s="504"/>
      <c r="J238" s="504"/>
      <c r="K238" s="514"/>
      <c r="L238" s="504"/>
      <c r="M238" s="506"/>
      <c r="N238" s="504"/>
      <c r="O238" s="506"/>
      <c r="P238" s="506"/>
      <c r="Q238" s="506"/>
      <c r="R238" s="504"/>
      <c r="S238" s="504"/>
      <c r="T238" s="504"/>
      <c r="U238" s="500"/>
      <c r="V238" s="500"/>
      <c r="W238" s="500"/>
      <c r="X238" s="500"/>
      <c r="Y238" s="500"/>
      <c r="Z238" s="500"/>
      <c r="AA238" s="500"/>
      <c r="AB238" s="500"/>
    </row>
    <row r="239" spans="1:28" s="535" customFormat="1" ht="16.149999999999999" customHeight="1" x14ac:dyDescent="0.65">
      <c r="A239" s="501"/>
      <c r="B239" s="529"/>
      <c r="C239" s="500"/>
      <c r="D239" s="500"/>
      <c r="E239" s="500"/>
      <c r="F239" s="504"/>
      <c r="G239" s="504"/>
      <c r="H239" s="504"/>
      <c r="I239" s="504"/>
      <c r="J239" s="504"/>
      <c r="K239" s="514"/>
      <c r="L239" s="504"/>
      <c r="M239" s="506"/>
      <c r="N239" s="504"/>
      <c r="O239" s="506"/>
      <c r="P239" s="506"/>
      <c r="Q239" s="506"/>
      <c r="R239" s="504"/>
      <c r="S239" s="504"/>
      <c r="T239" s="504"/>
      <c r="U239" s="500"/>
      <c r="V239" s="500"/>
      <c r="W239" s="500"/>
      <c r="X239" s="500"/>
      <c r="Y239" s="500"/>
      <c r="Z239" s="500"/>
      <c r="AA239" s="500"/>
      <c r="AB239" s="500"/>
    </row>
    <row r="240" spans="1:28" s="535" customFormat="1" ht="16.149999999999999" customHeight="1" x14ac:dyDescent="0.65">
      <c r="A240" s="501"/>
      <c r="B240" s="529"/>
      <c r="C240" s="500"/>
      <c r="D240" s="500"/>
      <c r="E240" s="500"/>
      <c r="F240" s="504"/>
      <c r="G240" s="504"/>
      <c r="H240" s="504"/>
      <c r="I240" s="504"/>
      <c r="J240" s="504"/>
      <c r="K240" s="514"/>
      <c r="L240" s="504"/>
      <c r="M240" s="506"/>
      <c r="N240" s="504"/>
      <c r="O240" s="506"/>
      <c r="P240" s="506"/>
      <c r="Q240" s="506"/>
      <c r="R240" s="504"/>
      <c r="S240" s="504"/>
      <c r="T240" s="504"/>
      <c r="U240" s="500"/>
      <c r="V240" s="500"/>
      <c r="W240" s="500"/>
      <c r="X240" s="500"/>
      <c r="Y240" s="500"/>
      <c r="Z240" s="500"/>
      <c r="AA240" s="500"/>
      <c r="AB240" s="500"/>
    </row>
    <row r="241" spans="1:28" s="535" customFormat="1" ht="16.149999999999999" customHeight="1" x14ac:dyDescent="0.65">
      <c r="A241" s="501"/>
      <c r="B241" s="529"/>
      <c r="C241" s="500"/>
      <c r="D241" s="500"/>
      <c r="E241" s="500"/>
      <c r="F241" s="504"/>
      <c r="G241" s="504"/>
      <c r="H241" s="504"/>
      <c r="I241" s="504"/>
      <c r="J241" s="504"/>
      <c r="K241" s="514"/>
      <c r="L241" s="504"/>
      <c r="M241" s="506"/>
      <c r="N241" s="504"/>
      <c r="O241" s="506"/>
      <c r="P241" s="506"/>
      <c r="Q241" s="506"/>
      <c r="R241" s="504"/>
      <c r="S241" s="504"/>
      <c r="T241" s="504"/>
      <c r="U241" s="500"/>
      <c r="V241" s="500"/>
      <c r="W241" s="500"/>
      <c r="X241" s="500"/>
      <c r="Y241" s="500"/>
      <c r="Z241" s="500"/>
      <c r="AA241" s="500"/>
      <c r="AB241" s="500"/>
    </row>
    <row r="242" spans="1:28" s="535" customFormat="1" ht="16.149999999999999" customHeight="1" x14ac:dyDescent="0.65">
      <c r="A242" s="501"/>
      <c r="B242" s="529"/>
      <c r="C242" s="500"/>
      <c r="D242" s="500"/>
      <c r="E242" s="500"/>
      <c r="F242" s="504"/>
      <c r="G242" s="504"/>
      <c r="H242" s="504"/>
      <c r="I242" s="504"/>
      <c r="J242" s="504"/>
      <c r="K242" s="514"/>
      <c r="L242" s="504"/>
      <c r="M242" s="506"/>
      <c r="N242" s="504"/>
      <c r="O242" s="506"/>
      <c r="P242" s="506"/>
      <c r="Q242" s="506"/>
      <c r="R242" s="504"/>
      <c r="S242" s="504"/>
      <c r="T242" s="504"/>
      <c r="U242" s="500"/>
      <c r="V242" s="500"/>
      <c r="W242" s="500"/>
      <c r="X242" s="500"/>
      <c r="Y242" s="500"/>
      <c r="Z242" s="500"/>
      <c r="AA242" s="500"/>
      <c r="AB242" s="500"/>
    </row>
    <row r="243" spans="1:28" s="535" customFormat="1" ht="16.149999999999999" customHeight="1" x14ac:dyDescent="0.65">
      <c r="A243" s="501"/>
      <c r="B243" s="529"/>
      <c r="C243" s="500"/>
      <c r="D243" s="500"/>
      <c r="E243" s="500"/>
      <c r="F243" s="504"/>
      <c r="G243" s="504"/>
      <c r="H243" s="504"/>
      <c r="I243" s="504"/>
      <c r="J243" s="504"/>
      <c r="K243" s="514"/>
      <c r="L243" s="504"/>
      <c r="M243" s="506"/>
      <c r="N243" s="504"/>
      <c r="O243" s="506"/>
      <c r="P243" s="506"/>
      <c r="Q243" s="506"/>
      <c r="R243" s="504"/>
      <c r="S243" s="504"/>
      <c r="T243" s="504"/>
      <c r="U243" s="500"/>
      <c r="V243" s="500"/>
      <c r="W243" s="500"/>
      <c r="X243" s="500"/>
      <c r="Y243" s="500"/>
      <c r="Z243" s="500"/>
      <c r="AA243" s="500"/>
      <c r="AB243" s="50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9AA38-D80D-4B44-9348-B2610A1DDF24}">
  <sheetPr codeName="Foglio1"/>
  <dimension ref="A1:AJ274"/>
  <sheetViews>
    <sheetView topLeftCell="A22" zoomScale="80" zoomScaleNormal="80" workbookViewId="0">
      <selection activeCell="E56" sqref="E56"/>
    </sheetView>
  </sheetViews>
  <sheetFormatPr defaultRowHeight="15" x14ac:dyDescent="0.55000000000000004"/>
  <cols>
    <col min="1" max="1" width="8.1328125" style="501" customWidth="1"/>
    <col min="2" max="2" width="3.59765625" style="501" customWidth="1"/>
    <col min="3" max="3" width="5.59765625" style="556" customWidth="1"/>
    <col min="4" max="4" width="25.59765625" style="500" customWidth="1"/>
    <col min="5" max="5" width="50.59765625" style="506" customWidth="1"/>
    <col min="6" max="6" width="3.59765625" style="506" customWidth="1"/>
    <col min="7" max="12" width="3.59765625" style="504" customWidth="1"/>
    <col min="13" max="13" width="3.59765625" style="500" customWidth="1"/>
    <col min="14" max="14" width="8.3984375" style="504" customWidth="1"/>
    <col min="15" max="18" width="7.59765625" style="504" customWidth="1"/>
    <col min="19" max="19" width="6.265625" style="514" customWidth="1"/>
    <col min="20" max="20" width="3.59765625" style="504" customWidth="1"/>
    <col min="21" max="21" width="3.59765625" style="506" customWidth="1"/>
    <col min="22" max="22" width="26.59765625" style="504" customWidth="1"/>
    <col min="23" max="25" width="3.59765625" style="506" customWidth="1"/>
    <col min="26" max="28" width="3.59765625" style="504" customWidth="1"/>
    <col min="29" max="32" width="3.59765625" style="500" customWidth="1"/>
    <col min="33" max="33" width="8.3984375" style="500" customWidth="1"/>
    <col min="34" max="36" width="7.59765625" style="500" customWidth="1"/>
    <col min="37" max="16384" width="9.06640625" style="500"/>
  </cols>
  <sheetData>
    <row r="1" spans="1:36" s="492" customFormat="1" ht="48.4" customHeight="1" x14ac:dyDescent="1.05">
      <c r="A1" s="537" t="s">
        <v>554</v>
      </c>
      <c r="B1" s="537"/>
      <c r="C1" s="557" t="s">
        <v>553</v>
      </c>
      <c r="D1" s="491" t="str">
        <f>'01_id_edificio'!C1</f>
        <v>A02</v>
      </c>
      <c r="E1" s="491"/>
      <c r="F1" s="491"/>
      <c r="G1" s="491"/>
      <c r="H1" s="491"/>
      <c r="I1" s="491"/>
      <c r="J1" s="491"/>
      <c r="K1" s="491"/>
      <c r="L1" s="491"/>
      <c r="T1" s="493"/>
      <c r="U1" s="493"/>
      <c r="V1" s="493"/>
      <c r="W1" s="493"/>
      <c r="X1" s="493"/>
      <c r="Y1" s="493"/>
      <c r="Z1" s="493"/>
      <c r="AA1" s="493"/>
      <c r="AB1" s="493"/>
    </row>
    <row r="2" spans="1:36" s="497" customFormat="1" ht="16.149999999999999" customHeight="1" x14ac:dyDescent="0.55000000000000004">
      <c r="A2" s="516"/>
      <c r="B2" s="516"/>
      <c r="C2" s="525"/>
      <c r="D2" s="525"/>
      <c r="E2" s="499"/>
      <c r="F2" s="499"/>
      <c r="G2" s="499"/>
      <c r="H2" s="499"/>
      <c r="I2" s="499"/>
      <c r="J2" s="499"/>
      <c r="K2" s="516"/>
      <c r="L2" s="499"/>
      <c r="M2" s="499"/>
      <c r="W2" s="499"/>
    </row>
    <row r="3" spans="1:36" ht="16.149999999999999" customHeight="1" x14ac:dyDescent="0.55000000000000004">
      <c r="A3" s="501">
        <v>2</v>
      </c>
      <c r="C3" s="557" t="s">
        <v>553</v>
      </c>
      <c r="D3" s="508" t="s">
        <v>31</v>
      </c>
      <c r="E3" s="508"/>
      <c r="F3" s="508"/>
      <c r="G3" s="508"/>
      <c r="H3" s="508"/>
      <c r="I3" s="508"/>
      <c r="J3" s="508"/>
      <c r="K3" s="508"/>
      <c r="L3" s="508"/>
      <c r="N3" s="501"/>
      <c r="O3" s="502"/>
      <c r="P3" s="502"/>
      <c r="Q3" s="502"/>
      <c r="R3" s="502"/>
      <c r="S3" s="502"/>
      <c r="T3" s="508"/>
      <c r="U3" s="502"/>
      <c r="V3" s="502"/>
      <c r="W3" s="502"/>
      <c r="X3" s="502"/>
      <c r="Y3" s="502"/>
      <c r="Z3" s="502"/>
      <c r="AA3" s="502"/>
      <c r="AB3" s="502"/>
      <c r="AC3" s="533"/>
      <c r="AD3" s="533"/>
      <c r="AE3" s="533"/>
      <c r="AF3" s="533"/>
      <c r="AG3" s="533"/>
      <c r="AH3" s="533"/>
      <c r="AI3" s="533"/>
      <c r="AJ3" s="533"/>
    </row>
    <row r="4" spans="1:36" ht="16.149999999999999" customHeight="1" x14ac:dyDescent="0.55000000000000004">
      <c r="C4" s="506"/>
      <c r="D4" s="540" t="s">
        <v>33</v>
      </c>
      <c r="E4" s="551" t="s">
        <v>36</v>
      </c>
      <c r="F4" s="538"/>
      <c r="G4" s="538"/>
      <c r="H4" s="538"/>
      <c r="I4" s="538"/>
      <c r="J4" s="538"/>
      <c r="K4" s="538"/>
      <c r="L4" s="538"/>
      <c r="N4" s="506"/>
      <c r="S4" s="507"/>
      <c r="T4" s="508"/>
      <c r="U4" s="508"/>
      <c r="V4" s="508"/>
      <c r="W4" s="509"/>
      <c r="X4" s="509"/>
      <c r="Y4" s="509"/>
      <c r="Z4" s="509"/>
      <c r="AA4" s="509"/>
      <c r="AB4" s="509"/>
      <c r="AC4" s="533"/>
      <c r="AD4" s="533"/>
      <c r="AE4" s="533"/>
      <c r="AF4" s="533"/>
      <c r="AG4" s="533"/>
      <c r="AH4" s="533"/>
      <c r="AI4" s="533"/>
      <c r="AJ4" s="533"/>
    </row>
    <row r="5" spans="1:36" ht="16.149999999999999" customHeight="1" x14ac:dyDescent="0.55000000000000004">
      <c r="C5" s="506" t="s">
        <v>34</v>
      </c>
      <c r="D5" s="540" t="s">
        <v>35</v>
      </c>
      <c r="E5" s="551" t="s">
        <v>36</v>
      </c>
      <c r="F5" s="538"/>
      <c r="G5" s="538"/>
      <c r="H5" s="538"/>
      <c r="I5" s="538"/>
      <c r="J5" s="538"/>
      <c r="K5" s="538"/>
      <c r="L5" s="538"/>
      <c r="N5" s="501"/>
      <c r="O5" s="502"/>
      <c r="P5" s="502"/>
      <c r="Q5" s="502"/>
      <c r="R5" s="502"/>
      <c r="S5" s="502"/>
      <c r="T5" s="508"/>
      <c r="U5" s="508"/>
      <c r="V5" s="508"/>
      <c r="W5" s="509"/>
      <c r="X5" s="509"/>
      <c r="Y5" s="509"/>
      <c r="AC5" s="533"/>
      <c r="AD5" s="533"/>
      <c r="AE5" s="533"/>
      <c r="AF5" s="533"/>
      <c r="AG5" s="533"/>
      <c r="AH5" s="533"/>
      <c r="AI5" s="533"/>
      <c r="AJ5" s="533"/>
    </row>
    <row r="6" spans="1:36" ht="16.149999999999999" customHeight="1" x14ac:dyDescent="0.55000000000000004">
      <c r="C6" s="506" t="s">
        <v>34</v>
      </c>
      <c r="D6" s="504" t="s">
        <v>37</v>
      </c>
      <c r="E6" s="551" t="s">
        <v>36</v>
      </c>
      <c r="F6" s="538"/>
      <c r="G6" s="538"/>
      <c r="H6" s="538"/>
      <c r="I6" s="538"/>
      <c r="J6" s="538"/>
      <c r="K6" s="538"/>
      <c r="L6" s="538"/>
      <c r="S6" s="504"/>
      <c r="T6" s="508"/>
      <c r="U6" s="508"/>
      <c r="V6" s="508"/>
      <c r="W6" s="509"/>
      <c r="X6" s="509"/>
      <c r="Y6" s="509"/>
      <c r="AC6" s="533"/>
      <c r="AD6" s="533"/>
      <c r="AE6" s="533"/>
      <c r="AF6" s="533"/>
      <c r="AG6" s="533"/>
      <c r="AH6" s="533"/>
      <c r="AI6" s="533"/>
      <c r="AJ6" s="533"/>
    </row>
    <row r="7" spans="1:36" ht="16.149999999999999" customHeight="1" x14ac:dyDescent="0.55000000000000004">
      <c r="C7" s="506"/>
      <c r="D7" s="504" t="s">
        <v>38</v>
      </c>
      <c r="E7" s="551" t="s">
        <v>36</v>
      </c>
      <c r="F7" s="538"/>
      <c r="G7" s="538"/>
      <c r="H7" s="538"/>
      <c r="I7" s="538"/>
      <c r="J7" s="538"/>
      <c r="K7" s="538"/>
      <c r="L7" s="538"/>
      <c r="O7" s="502"/>
      <c r="P7" s="502"/>
      <c r="Q7" s="502"/>
      <c r="R7" s="502"/>
      <c r="S7" s="502"/>
      <c r="T7" s="508"/>
      <c r="U7" s="508"/>
      <c r="V7" s="508"/>
      <c r="W7" s="509"/>
      <c r="X7" s="509"/>
      <c r="Y7" s="509"/>
      <c r="AC7" s="533"/>
      <c r="AD7" s="533"/>
      <c r="AE7" s="533"/>
      <c r="AF7" s="533"/>
      <c r="AG7" s="533"/>
      <c r="AH7" s="533"/>
      <c r="AI7" s="533"/>
      <c r="AJ7" s="533"/>
    </row>
    <row r="8" spans="1:36" ht="16.149999999999999" customHeight="1" x14ac:dyDescent="0.55000000000000004">
      <c r="C8" s="506"/>
      <c r="D8" s="504" t="s">
        <v>39</v>
      </c>
      <c r="E8" s="551" t="s">
        <v>36</v>
      </c>
      <c r="F8" s="538"/>
      <c r="G8" s="538"/>
      <c r="H8" s="538"/>
      <c r="I8" s="538"/>
      <c r="J8" s="538"/>
      <c r="K8" s="538"/>
      <c r="L8" s="538"/>
      <c r="O8" s="502"/>
      <c r="P8" s="502"/>
      <c r="Q8" s="502"/>
      <c r="R8" s="502"/>
      <c r="S8" s="502"/>
      <c r="T8" s="508"/>
      <c r="U8" s="508"/>
      <c r="V8" s="508"/>
      <c r="W8" s="509"/>
      <c r="X8" s="509"/>
      <c r="Y8" s="509"/>
      <c r="AC8" s="533"/>
      <c r="AD8" s="533"/>
      <c r="AE8" s="533"/>
      <c r="AF8" s="533"/>
      <c r="AG8" s="533"/>
      <c r="AH8" s="533"/>
      <c r="AI8" s="533"/>
      <c r="AJ8" s="533"/>
    </row>
    <row r="9" spans="1:36" ht="16.149999999999999" customHeight="1" x14ac:dyDescent="0.55000000000000004">
      <c r="C9" s="506" t="s">
        <v>34</v>
      </c>
      <c r="D9" s="502" t="s">
        <v>40</v>
      </c>
      <c r="E9" s="551" t="s">
        <v>36</v>
      </c>
      <c r="F9" s="538"/>
      <c r="G9" s="538"/>
      <c r="H9" s="538"/>
      <c r="I9" s="538"/>
      <c r="J9" s="538"/>
      <c r="K9" s="538"/>
      <c r="L9" s="538"/>
      <c r="O9" s="502"/>
      <c r="P9" s="502"/>
      <c r="Q9" s="502"/>
      <c r="R9" s="502"/>
      <c r="S9" s="502"/>
      <c r="T9" s="502"/>
      <c r="U9" s="502"/>
      <c r="V9" s="502"/>
      <c r="W9" s="509"/>
      <c r="X9" s="509"/>
      <c r="Y9" s="509"/>
      <c r="AC9" s="533"/>
      <c r="AD9" s="533"/>
      <c r="AE9" s="533"/>
      <c r="AF9" s="533"/>
      <c r="AG9" s="533"/>
      <c r="AH9" s="533"/>
      <c r="AI9" s="533"/>
      <c r="AJ9" s="533"/>
    </row>
    <row r="10" spans="1:36" ht="16.149999999999999" customHeight="1" x14ac:dyDescent="0.55000000000000004">
      <c r="C10" s="506"/>
      <c r="D10" s="502" t="s">
        <v>41</v>
      </c>
      <c r="E10" s="551" t="s">
        <v>36</v>
      </c>
      <c r="F10" s="538"/>
      <c r="G10" s="538"/>
      <c r="H10" s="538"/>
      <c r="I10" s="538"/>
      <c r="J10" s="538"/>
      <c r="K10" s="538"/>
      <c r="L10" s="538"/>
      <c r="O10" s="502"/>
      <c r="P10" s="502"/>
      <c r="Q10" s="502"/>
      <c r="R10" s="502"/>
      <c r="S10" s="502"/>
      <c r="T10" s="502"/>
      <c r="U10" s="502"/>
      <c r="V10" s="502"/>
      <c r="W10" s="502"/>
      <c r="X10" s="502"/>
      <c r="Y10" s="502"/>
      <c r="Z10" s="502"/>
      <c r="AA10" s="510"/>
      <c r="AB10" s="510"/>
      <c r="AC10" s="533"/>
      <c r="AD10" s="533"/>
      <c r="AE10" s="533"/>
      <c r="AF10" s="533"/>
      <c r="AG10" s="533"/>
      <c r="AH10" s="533"/>
      <c r="AI10" s="533"/>
      <c r="AJ10" s="533"/>
    </row>
    <row r="11" spans="1:36" ht="28.15" customHeight="1" x14ac:dyDescent="0.55000000000000004">
      <c r="C11" s="552">
        <v>3</v>
      </c>
      <c r="D11" s="504" t="s">
        <v>42</v>
      </c>
      <c r="E11" s="551" t="s">
        <v>43</v>
      </c>
      <c r="G11" s="538"/>
      <c r="H11" s="538"/>
      <c r="I11" s="538"/>
      <c r="J11" s="538"/>
      <c r="K11" s="538"/>
      <c r="L11" s="538"/>
      <c r="O11" s="502"/>
      <c r="P11" s="502"/>
      <c r="Q11" s="502"/>
      <c r="R11" s="502"/>
      <c r="S11" s="502"/>
      <c r="T11" s="502"/>
      <c r="U11" s="502"/>
      <c r="V11" s="502"/>
      <c r="W11" s="502"/>
      <c r="X11" s="502"/>
      <c r="Y11" s="502"/>
      <c r="Z11" s="502"/>
      <c r="AA11" s="510"/>
      <c r="AB11" s="510"/>
      <c r="AC11" s="533"/>
      <c r="AD11" s="533"/>
      <c r="AE11" s="533"/>
      <c r="AF11" s="533"/>
      <c r="AG11" s="533"/>
      <c r="AH11" s="533"/>
      <c r="AI11" s="533"/>
      <c r="AJ11" s="533"/>
    </row>
    <row r="12" spans="1:36" ht="28.15" customHeight="1" x14ac:dyDescent="0.55000000000000004">
      <c r="C12" s="552">
        <v>1</v>
      </c>
      <c r="D12" s="504" t="s">
        <v>44</v>
      </c>
      <c r="E12" s="551" t="s">
        <v>43</v>
      </c>
      <c r="G12" s="538"/>
      <c r="H12" s="538"/>
      <c r="I12" s="538"/>
      <c r="J12" s="538"/>
      <c r="K12" s="538"/>
      <c r="L12" s="538"/>
      <c r="O12" s="502"/>
      <c r="P12" s="502"/>
      <c r="Q12" s="502"/>
      <c r="R12" s="502"/>
      <c r="S12" s="502"/>
      <c r="T12" s="502"/>
      <c r="U12" s="502"/>
      <c r="V12" s="502"/>
      <c r="W12" s="502"/>
      <c r="X12" s="502"/>
      <c r="Y12" s="502"/>
      <c r="Z12" s="502"/>
      <c r="AA12" s="510"/>
      <c r="AB12" s="510"/>
      <c r="AC12" s="533"/>
      <c r="AD12" s="533"/>
      <c r="AE12" s="533"/>
      <c r="AF12" s="533"/>
      <c r="AG12" s="533"/>
      <c r="AH12" s="533"/>
      <c r="AI12" s="533"/>
      <c r="AJ12" s="533"/>
    </row>
    <row r="13" spans="1:36" ht="28.15" customHeight="1" x14ac:dyDescent="0.55000000000000004">
      <c r="C13" s="552">
        <v>1</v>
      </c>
      <c r="D13" s="504" t="s">
        <v>45</v>
      </c>
      <c r="E13" s="551" t="s">
        <v>36</v>
      </c>
      <c r="F13" s="538"/>
      <c r="G13" s="538"/>
      <c r="H13" s="538"/>
      <c r="I13" s="538"/>
      <c r="J13" s="538"/>
      <c r="K13" s="538"/>
      <c r="L13" s="538"/>
      <c r="O13" s="502"/>
      <c r="P13" s="502"/>
      <c r="Q13" s="502"/>
      <c r="R13" s="502"/>
      <c r="S13" s="502"/>
      <c r="T13" s="502"/>
      <c r="U13" s="502"/>
      <c r="V13" s="502"/>
      <c r="W13" s="502"/>
      <c r="X13" s="502"/>
      <c r="Y13" s="502"/>
      <c r="Z13" s="502"/>
      <c r="AA13" s="510"/>
      <c r="AB13" s="510"/>
      <c r="AC13" s="533"/>
      <c r="AD13" s="533"/>
      <c r="AE13" s="533"/>
      <c r="AF13" s="533"/>
      <c r="AG13" s="533"/>
      <c r="AH13" s="533"/>
      <c r="AI13" s="533"/>
      <c r="AJ13" s="533"/>
    </row>
    <row r="14" spans="1:36" s="562" customFormat="1" ht="16.149999999999999" customHeight="1" x14ac:dyDescent="0.55000000000000004">
      <c r="A14" s="558"/>
      <c r="B14" s="558"/>
      <c r="C14" s="559" t="s">
        <v>553</v>
      </c>
      <c r="D14" s="560" t="s">
        <v>46</v>
      </c>
      <c r="E14" s="561" t="s">
        <v>36</v>
      </c>
      <c r="F14" s="539"/>
      <c r="G14" s="539"/>
      <c r="H14" s="539"/>
      <c r="I14" s="539"/>
      <c r="J14" s="539"/>
      <c r="K14" s="539"/>
      <c r="L14" s="539"/>
      <c r="N14" s="563"/>
      <c r="O14" s="563"/>
      <c r="P14" s="563"/>
      <c r="Q14" s="563"/>
      <c r="R14" s="563"/>
      <c r="S14" s="564"/>
      <c r="T14" s="560"/>
      <c r="U14" s="560"/>
      <c r="V14" s="560"/>
      <c r="W14" s="560"/>
      <c r="X14" s="560"/>
      <c r="Y14" s="560"/>
      <c r="Z14" s="560"/>
      <c r="AA14" s="565"/>
      <c r="AB14" s="565"/>
      <c r="AC14" s="566"/>
      <c r="AD14" s="566"/>
      <c r="AE14" s="566"/>
      <c r="AF14" s="566"/>
      <c r="AG14" s="566"/>
      <c r="AH14" s="566"/>
      <c r="AI14" s="566"/>
      <c r="AJ14" s="566"/>
    </row>
    <row r="15" spans="1:36" ht="16.149999999999999" customHeight="1" x14ac:dyDescent="0.55000000000000004">
      <c r="C15" s="506"/>
      <c r="D15" s="504" t="s">
        <v>47</v>
      </c>
      <c r="E15" s="551" t="s">
        <v>36</v>
      </c>
      <c r="F15" s="538"/>
      <c r="G15" s="538"/>
      <c r="H15" s="538"/>
      <c r="I15" s="538"/>
      <c r="J15" s="538"/>
      <c r="K15" s="538"/>
      <c r="L15" s="538"/>
      <c r="T15" s="502"/>
      <c r="U15" s="502"/>
      <c r="V15" s="502"/>
      <c r="W15" s="502"/>
      <c r="X15" s="502"/>
      <c r="Y15" s="502"/>
      <c r="Z15" s="502"/>
      <c r="AA15" s="510"/>
      <c r="AB15" s="510"/>
      <c r="AC15" s="533"/>
      <c r="AD15" s="533"/>
      <c r="AE15" s="533"/>
      <c r="AF15" s="533"/>
      <c r="AG15" s="533"/>
      <c r="AH15" s="533"/>
      <c r="AI15" s="533"/>
      <c r="AJ15" s="533"/>
    </row>
    <row r="16" spans="1:36" ht="16.149999999999999" customHeight="1" x14ac:dyDescent="0.55000000000000004">
      <c r="C16" s="506" t="s">
        <v>34</v>
      </c>
      <c r="D16" s="504" t="s">
        <v>48</v>
      </c>
      <c r="E16" s="551" t="s">
        <v>627</v>
      </c>
      <c r="F16" s="538"/>
      <c r="G16" s="538"/>
      <c r="H16" s="538"/>
      <c r="I16" s="538"/>
      <c r="J16" s="538"/>
      <c r="K16" s="538"/>
      <c r="L16" s="538"/>
      <c r="W16" s="502"/>
      <c r="X16" s="502"/>
      <c r="Y16" s="502"/>
      <c r="Z16" s="502"/>
      <c r="AA16" s="510"/>
      <c r="AB16" s="510"/>
      <c r="AC16" s="533"/>
      <c r="AD16" s="533"/>
      <c r="AE16" s="533"/>
      <c r="AF16" s="533"/>
      <c r="AG16" s="533"/>
      <c r="AH16" s="533"/>
      <c r="AI16" s="533"/>
      <c r="AJ16" s="533"/>
    </row>
    <row r="17" spans="1:36" ht="16.149999999999999" customHeight="1" x14ac:dyDescent="0.55000000000000004">
      <c r="C17" s="506"/>
      <c r="D17" s="504" t="s">
        <v>624</v>
      </c>
      <c r="E17" s="551" t="s">
        <v>36</v>
      </c>
      <c r="F17" s="538"/>
      <c r="G17" s="538"/>
      <c r="H17" s="538"/>
      <c r="I17" s="538"/>
      <c r="J17" s="538"/>
      <c r="K17" s="538"/>
      <c r="L17" s="538"/>
      <c r="O17" s="502"/>
      <c r="P17" s="502"/>
      <c r="Q17" s="502"/>
      <c r="R17" s="502"/>
      <c r="S17" s="502"/>
      <c r="T17" s="502"/>
      <c r="U17" s="502"/>
      <c r="V17" s="502"/>
      <c r="W17" s="502"/>
      <c r="X17" s="502"/>
      <c r="Y17" s="502"/>
      <c r="Z17" s="502"/>
      <c r="AA17" s="510"/>
      <c r="AB17" s="510"/>
      <c r="AC17" s="533"/>
      <c r="AD17" s="533"/>
      <c r="AE17" s="533"/>
      <c r="AF17" s="533"/>
      <c r="AG17" s="533"/>
      <c r="AH17" s="533"/>
      <c r="AI17" s="533"/>
      <c r="AJ17" s="533"/>
    </row>
    <row r="18" spans="1:36" s="562" customFormat="1" ht="16.149999999999999" customHeight="1" x14ac:dyDescent="0.55000000000000004">
      <c r="A18" s="558"/>
      <c r="B18" s="558"/>
      <c r="C18" s="559" t="s">
        <v>553</v>
      </c>
      <c r="D18" s="560" t="s">
        <v>49</v>
      </c>
      <c r="E18" s="561" t="s">
        <v>36</v>
      </c>
      <c r="F18" s="538"/>
      <c r="G18" s="538"/>
      <c r="H18" s="538"/>
      <c r="I18" s="538"/>
      <c r="J18" s="538"/>
      <c r="K18" s="538"/>
      <c r="L18" s="538"/>
      <c r="N18" s="563"/>
      <c r="O18" s="560"/>
      <c r="P18" s="560"/>
      <c r="Q18" s="560"/>
      <c r="R18" s="560"/>
      <c r="S18" s="560"/>
      <c r="T18" s="560"/>
      <c r="U18" s="560"/>
      <c r="V18" s="560"/>
      <c r="W18" s="560"/>
      <c r="X18" s="560"/>
      <c r="Y18" s="560"/>
      <c r="Z18" s="560"/>
      <c r="AA18" s="565"/>
      <c r="AB18" s="565"/>
      <c r="AC18" s="566"/>
      <c r="AD18" s="566"/>
      <c r="AE18" s="566"/>
      <c r="AF18" s="566"/>
      <c r="AG18" s="566"/>
      <c r="AH18" s="566"/>
      <c r="AI18" s="566"/>
      <c r="AJ18" s="566"/>
    </row>
    <row r="19" spans="1:36" ht="16.149999999999999" customHeight="1" x14ac:dyDescent="0.55000000000000004">
      <c r="C19" s="506" t="s">
        <v>34</v>
      </c>
      <c r="D19" s="504" t="s">
        <v>50</v>
      </c>
      <c r="E19" s="551" t="s">
        <v>626</v>
      </c>
      <c r="G19" s="538"/>
      <c r="H19" s="538"/>
      <c r="I19" s="538"/>
      <c r="J19" s="538"/>
      <c r="K19" s="538"/>
      <c r="L19" s="538"/>
      <c r="O19" s="502"/>
      <c r="P19" s="502"/>
      <c r="Q19" s="502"/>
      <c r="R19" s="502"/>
      <c r="S19" s="502"/>
      <c r="T19" s="502"/>
      <c r="U19" s="502"/>
      <c r="V19" s="502"/>
      <c r="W19" s="502"/>
      <c r="X19" s="502"/>
      <c r="Y19" s="502"/>
      <c r="Z19" s="502"/>
      <c r="AA19" s="510"/>
      <c r="AB19" s="510"/>
      <c r="AC19" s="533"/>
      <c r="AD19" s="533"/>
      <c r="AE19" s="533"/>
      <c r="AF19" s="533"/>
      <c r="AG19" s="533"/>
      <c r="AH19" s="533"/>
      <c r="AI19" s="533"/>
      <c r="AJ19" s="533"/>
    </row>
    <row r="20" spans="1:36" ht="16.149999999999999" customHeight="1" x14ac:dyDescent="0.55000000000000004">
      <c r="C20" s="506"/>
      <c r="D20" s="504" t="s">
        <v>51</v>
      </c>
      <c r="E20" s="551" t="s">
        <v>36</v>
      </c>
      <c r="F20" s="538"/>
      <c r="G20" s="538"/>
      <c r="H20" s="538"/>
      <c r="I20" s="538"/>
      <c r="J20" s="538"/>
      <c r="K20" s="538"/>
      <c r="L20" s="538"/>
      <c r="O20" s="502"/>
      <c r="P20" s="502"/>
      <c r="Q20" s="502"/>
      <c r="R20" s="502"/>
      <c r="S20" s="502"/>
      <c r="T20" s="502"/>
      <c r="U20" s="502"/>
      <c r="V20" s="502"/>
      <c r="W20" s="502"/>
      <c r="X20" s="502"/>
      <c r="Y20" s="502"/>
      <c r="Z20" s="502"/>
      <c r="AA20" s="510"/>
      <c r="AB20" s="510"/>
      <c r="AC20" s="533"/>
      <c r="AD20" s="533"/>
      <c r="AE20" s="533"/>
      <c r="AF20" s="533"/>
      <c r="AG20" s="533"/>
      <c r="AH20" s="533"/>
      <c r="AI20" s="533"/>
      <c r="AJ20" s="533"/>
    </row>
    <row r="21" spans="1:36" ht="16.149999999999999" customHeight="1" x14ac:dyDescent="0.55000000000000004">
      <c r="C21" s="506"/>
      <c r="D21" s="504" t="s">
        <v>52</v>
      </c>
      <c r="E21" s="551" t="s">
        <v>36</v>
      </c>
      <c r="F21" s="538"/>
      <c r="G21" s="538"/>
      <c r="H21" s="538"/>
      <c r="I21" s="538"/>
      <c r="J21" s="538"/>
      <c r="K21" s="538"/>
      <c r="L21" s="538"/>
      <c r="O21" s="502"/>
      <c r="P21" s="502"/>
      <c r="Q21" s="502"/>
      <c r="R21" s="502"/>
      <c r="S21" s="502"/>
      <c r="T21" s="502"/>
      <c r="U21" s="502"/>
      <c r="V21" s="502"/>
      <c r="W21" s="502"/>
      <c r="X21" s="502"/>
      <c r="Y21" s="502"/>
      <c r="Z21" s="502"/>
      <c r="AA21" s="510"/>
      <c r="AB21" s="510"/>
      <c r="AC21" s="533"/>
      <c r="AD21" s="533"/>
      <c r="AE21" s="533"/>
      <c r="AF21" s="533"/>
      <c r="AG21" s="533"/>
      <c r="AH21" s="533"/>
      <c r="AI21" s="533"/>
      <c r="AJ21" s="533"/>
    </row>
    <row r="22" spans="1:36" ht="16.149999999999999" customHeight="1" x14ac:dyDescent="0.55000000000000004">
      <c r="C22" s="506"/>
      <c r="D22" s="504" t="s">
        <v>53</v>
      </c>
      <c r="E22" s="551" t="s">
        <v>36</v>
      </c>
      <c r="F22" s="538"/>
      <c r="G22" s="538"/>
      <c r="H22" s="538"/>
      <c r="I22" s="538"/>
      <c r="J22" s="538"/>
      <c r="K22" s="538"/>
      <c r="L22" s="538"/>
      <c r="O22" s="502"/>
      <c r="P22" s="502"/>
      <c r="Q22" s="502"/>
      <c r="R22" s="502"/>
      <c r="S22" s="502"/>
      <c r="T22" s="502"/>
      <c r="U22" s="502"/>
      <c r="V22" s="502"/>
      <c r="W22" s="502"/>
      <c r="X22" s="502"/>
      <c r="Y22" s="502"/>
      <c r="Z22" s="502"/>
      <c r="AA22" s="510"/>
      <c r="AB22" s="510"/>
      <c r="AC22" s="533"/>
      <c r="AD22" s="533"/>
      <c r="AE22" s="533"/>
      <c r="AF22" s="533"/>
      <c r="AG22" s="533"/>
      <c r="AH22" s="533"/>
      <c r="AI22" s="533"/>
      <c r="AJ22" s="533"/>
    </row>
    <row r="23" spans="1:36" ht="16.149999999999999" customHeight="1" x14ac:dyDescent="0.55000000000000004">
      <c r="C23" s="506"/>
      <c r="D23" s="504" t="s">
        <v>625</v>
      </c>
      <c r="E23" s="551" t="s">
        <v>36</v>
      </c>
      <c r="F23" s="538"/>
      <c r="G23" s="538"/>
      <c r="H23" s="538"/>
      <c r="I23" s="538"/>
      <c r="J23" s="538"/>
      <c r="K23" s="538"/>
      <c r="L23" s="538"/>
      <c r="O23" s="502"/>
      <c r="P23" s="502"/>
      <c r="Q23" s="502"/>
      <c r="R23" s="502"/>
      <c r="S23" s="502"/>
      <c r="T23" s="502"/>
      <c r="U23" s="502"/>
      <c r="V23" s="502"/>
      <c r="W23" s="502"/>
      <c r="X23" s="502"/>
      <c r="Y23" s="502"/>
      <c r="Z23" s="502"/>
      <c r="AA23" s="510"/>
      <c r="AB23" s="510"/>
      <c r="AC23" s="533"/>
      <c r="AD23" s="533"/>
      <c r="AE23" s="533"/>
      <c r="AF23" s="533"/>
      <c r="AG23" s="533"/>
      <c r="AH23" s="533"/>
      <c r="AI23" s="533"/>
      <c r="AJ23" s="533"/>
    </row>
    <row r="24" spans="1:36" ht="15.75" customHeight="1" x14ac:dyDescent="0.55000000000000004">
      <c r="A24" s="535"/>
      <c r="B24" s="535"/>
      <c r="C24" s="553">
        <v>9</v>
      </c>
      <c r="D24" s="500" t="s">
        <v>623</v>
      </c>
      <c r="E24" s="551" t="s">
        <v>36</v>
      </c>
      <c r="F24" s="554"/>
      <c r="G24" s="554"/>
      <c r="H24" s="554"/>
      <c r="I24" s="554"/>
      <c r="J24" s="554"/>
      <c r="K24" s="554"/>
      <c r="L24" s="554"/>
      <c r="N24" s="500"/>
      <c r="O24" s="500"/>
      <c r="P24" s="500"/>
      <c r="Q24" s="500"/>
      <c r="R24" s="500"/>
      <c r="S24" s="500"/>
      <c r="T24" s="500"/>
      <c r="U24" s="500"/>
      <c r="V24" s="500"/>
      <c r="W24" s="500"/>
      <c r="X24" s="500"/>
      <c r="Y24" s="500"/>
      <c r="Z24" s="500"/>
      <c r="AA24" s="533"/>
      <c r="AB24" s="533"/>
      <c r="AC24" s="533"/>
      <c r="AD24" s="533"/>
      <c r="AE24" s="533"/>
      <c r="AF24" s="533"/>
      <c r="AG24" s="533"/>
      <c r="AH24" s="533"/>
      <c r="AI24" s="533"/>
      <c r="AJ24" s="533"/>
    </row>
    <row r="25" spans="1:36" s="512" customFormat="1" ht="15.75" customHeight="1" x14ac:dyDescent="0.55000000000000004">
      <c r="A25" s="501"/>
      <c r="B25" s="501"/>
      <c r="C25" s="525"/>
      <c r="E25" s="502"/>
      <c r="F25" s="502"/>
      <c r="G25" s="502"/>
      <c r="H25" s="502"/>
      <c r="I25" s="502"/>
      <c r="J25" s="502"/>
      <c r="K25" s="502"/>
      <c r="L25" s="502"/>
      <c r="N25" s="502"/>
      <c r="O25" s="510"/>
      <c r="P25" s="510"/>
      <c r="Q25" s="510"/>
      <c r="R25" s="510"/>
      <c r="S25" s="510"/>
      <c r="T25" s="510"/>
      <c r="U25" s="510"/>
      <c r="V25" s="510"/>
      <c r="W25" s="510"/>
      <c r="X25" s="510"/>
      <c r="Y25" s="510"/>
      <c r="Z25" s="510"/>
      <c r="AA25" s="510"/>
      <c r="AB25" s="510"/>
      <c r="AC25" s="533"/>
      <c r="AD25" s="533"/>
      <c r="AE25" s="533"/>
      <c r="AF25" s="533"/>
      <c r="AG25" s="533"/>
      <c r="AH25" s="533"/>
      <c r="AI25" s="533"/>
      <c r="AJ25" s="533"/>
    </row>
    <row r="26" spans="1:36" ht="16.149999999999999" customHeight="1" x14ac:dyDescent="0.55000000000000004">
      <c r="A26" s="501" t="s">
        <v>32</v>
      </c>
      <c r="C26" s="557" t="s">
        <v>553</v>
      </c>
      <c r="D26" s="540" t="s">
        <v>58</v>
      </c>
      <c r="E26" s="502"/>
      <c r="F26" s="540"/>
      <c r="G26" s="540"/>
      <c r="H26" s="540"/>
      <c r="I26" s="540"/>
      <c r="J26" s="540"/>
      <c r="K26" s="540"/>
      <c r="L26" s="540"/>
      <c r="O26" s="510"/>
      <c r="P26" s="510"/>
      <c r="Q26" s="510"/>
      <c r="R26" s="510"/>
      <c r="S26" s="510"/>
      <c r="T26" s="510"/>
      <c r="U26" s="510"/>
      <c r="V26" s="510"/>
      <c r="W26" s="510"/>
      <c r="X26" s="510"/>
      <c r="Y26" s="510"/>
      <c r="Z26" s="510"/>
      <c r="AA26" s="510"/>
      <c r="AB26" s="510"/>
      <c r="AC26" s="533"/>
      <c r="AD26" s="533"/>
      <c r="AE26" s="533"/>
      <c r="AF26" s="533"/>
      <c r="AG26" s="533"/>
      <c r="AH26" s="533"/>
      <c r="AI26" s="533"/>
      <c r="AJ26" s="533"/>
    </row>
    <row r="27" spans="1:36" ht="16.149999999999999" customHeight="1" x14ac:dyDescent="0.55000000000000004">
      <c r="C27" s="506" t="s">
        <v>34</v>
      </c>
      <c r="D27" s="546" t="s">
        <v>54</v>
      </c>
      <c r="E27" s="551" t="s">
        <v>36</v>
      </c>
      <c r="F27" s="538"/>
      <c r="G27" s="538"/>
      <c r="H27" s="538"/>
      <c r="I27" s="538"/>
      <c r="J27" s="538"/>
      <c r="K27" s="538"/>
      <c r="L27" s="538"/>
      <c r="O27" s="510"/>
      <c r="P27" s="510"/>
      <c r="Q27" s="510"/>
      <c r="R27" s="510"/>
      <c r="S27" s="510"/>
      <c r="T27" s="510"/>
      <c r="U27" s="510"/>
      <c r="V27" s="510"/>
      <c r="W27" s="510"/>
      <c r="X27" s="510"/>
      <c r="Y27" s="510"/>
      <c r="Z27" s="510"/>
      <c r="AA27" s="510"/>
      <c r="AB27" s="510"/>
      <c r="AC27" s="533"/>
      <c r="AD27" s="533"/>
      <c r="AE27" s="533"/>
      <c r="AF27" s="533"/>
      <c r="AG27" s="533"/>
      <c r="AH27" s="533"/>
      <c r="AI27" s="533"/>
      <c r="AJ27" s="533"/>
    </row>
    <row r="28" spans="1:36" ht="16.149999999999999" customHeight="1" x14ac:dyDescent="0.55000000000000004">
      <c r="C28" s="506"/>
      <c r="D28" s="546" t="s">
        <v>55</v>
      </c>
      <c r="E28" s="551" t="s">
        <v>36</v>
      </c>
      <c r="F28" s="538"/>
      <c r="G28" s="538"/>
      <c r="H28" s="538"/>
      <c r="I28" s="538"/>
      <c r="J28" s="538"/>
      <c r="K28" s="538"/>
      <c r="L28" s="538"/>
      <c r="O28" s="510"/>
      <c r="P28" s="510"/>
      <c r="Q28" s="510"/>
      <c r="R28" s="510"/>
      <c r="S28" s="510"/>
      <c r="T28" s="510"/>
      <c r="U28" s="510"/>
      <c r="V28" s="510"/>
      <c r="W28" s="510"/>
      <c r="X28" s="510"/>
      <c r="Y28" s="510"/>
      <c r="Z28" s="510"/>
      <c r="AA28" s="510"/>
      <c r="AB28" s="510"/>
      <c r="AC28" s="533"/>
      <c r="AD28" s="533"/>
      <c r="AE28" s="533"/>
      <c r="AF28" s="533"/>
      <c r="AG28" s="533"/>
      <c r="AH28" s="533"/>
      <c r="AI28" s="533"/>
      <c r="AJ28" s="533"/>
    </row>
    <row r="29" spans="1:36" ht="16.149999999999999" customHeight="1" x14ac:dyDescent="0.55000000000000004">
      <c r="C29" s="506"/>
      <c r="D29" s="546" t="s">
        <v>56</v>
      </c>
      <c r="E29" s="551" t="s">
        <v>36</v>
      </c>
      <c r="F29" s="538"/>
      <c r="G29" s="538"/>
      <c r="H29" s="538"/>
      <c r="I29" s="538"/>
      <c r="J29" s="538"/>
      <c r="K29" s="538"/>
      <c r="L29" s="538"/>
      <c r="O29" s="510"/>
      <c r="P29" s="510"/>
      <c r="Q29" s="510"/>
      <c r="R29" s="510"/>
      <c r="S29" s="510"/>
      <c r="T29" s="510"/>
      <c r="U29" s="510"/>
      <c r="V29" s="510"/>
      <c r="W29" s="510"/>
      <c r="X29" s="510"/>
      <c r="Y29" s="510"/>
      <c r="Z29" s="510"/>
      <c r="AA29" s="510"/>
      <c r="AB29" s="510"/>
      <c r="AC29" s="533"/>
      <c r="AD29" s="533"/>
      <c r="AE29" s="533"/>
      <c r="AF29" s="533"/>
      <c r="AG29" s="533"/>
      <c r="AH29" s="533"/>
      <c r="AI29" s="533"/>
      <c r="AJ29" s="533"/>
    </row>
    <row r="30" spans="1:36" ht="16.149999999999999" customHeight="1" x14ac:dyDescent="0.55000000000000004">
      <c r="C30" s="506"/>
      <c r="D30" s="500" t="s">
        <v>59</v>
      </c>
      <c r="E30" s="551" t="s">
        <v>36</v>
      </c>
      <c r="F30" s="538"/>
      <c r="G30" s="538"/>
      <c r="H30" s="538"/>
      <c r="I30" s="538"/>
      <c r="J30" s="538"/>
      <c r="K30" s="538"/>
      <c r="L30" s="538"/>
      <c r="O30" s="510"/>
      <c r="P30" s="510"/>
      <c r="Q30" s="510"/>
      <c r="R30" s="510"/>
      <c r="S30" s="510"/>
      <c r="T30" s="510"/>
      <c r="U30" s="510"/>
      <c r="V30" s="510"/>
      <c r="W30" s="510"/>
      <c r="X30" s="510"/>
      <c r="Y30" s="510"/>
      <c r="Z30" s="510"/>
      <c r="AA30" s="510"/>
      <c r="AB30" s="510"/>
      <c r="AC30" s="533"/>
      <c r="AD30" s="533"/>
      <c r="AE30" s="533"/>
      <c r="AF30" s="533"/>
      <c r="AG30" s="533"/>
      <c r="AH30" s="533"/>
      <c r="AI30" s="533"/>
      <c r="AJ30" s="533"/>
    </row>
    <row r="31" spans="1:36" ht="16.149999999999999" customHeight="1" x14ac:dyDescent="0.55000000000000004">
      <c r="C31" s="506" t="s">
        <v>34</v>
      </c>
      <c r="D31" s="500" t="s">
        <v>60</v>
      </c>
      <c r="E31" s="551" t="s">
        <v>628</v>
      </c>
      <c r="G31" s="538"/>
      <c r="H31" s="538"/>
      <c r="I31" s="538"/>
      <c r="J31" s="538"/>
      <c r="K31" s="538"/>
      <c r="L31" s="538"/>
      <c r="O31" s="510"/>
      <c r="P31" s="510"/>
      <c r="Q31" s="510"/>
      <c r="R31" s="510"/>
      <c r="S31" s="510"/>
      <c r="T31" s="510"/>
      <c r="U31" s="510"/>
      <c r="V31" s="510"/>
      <c r="W31" s="510"/>
      <c r="X31" s="510"/>
      <c r="Y31" s="510"/>
      <c r="Z31" s="510"/>
      <c r="AA31" s="510"/>
      <c r="AB31" s="510"/>
      <c r="AC31" s="533"/>
      <c r="AD31" s="533"/>
      <c r="AE31" s="533"/>
      <c r="AF31" s="533"/>
      <c r="AG31" s="533"/>
      <c r="AH31" s="533"/>
      <c r="AI31" s="533"/>
      <c r="AJ31" s="533"/>
    </row>
    <row r="32" spans="1:36" x14ac:dyDescent="0.55000000000000004">
      <c r="C32" s="506"/>
      <c r="D32" s="555" t="s">
        <v>61</v>
      </c>
      <c r="E32" s="551" t="s">
        <v>36</v>
      </c>
      <c r="F32" s="538"/>
      <c r="G32" s="538"/>
      <c r="H32" s="538"/>
      <c r="I32" s="538"/>
      <c r="J32" s="538"/>
      <c r="K32" s="538"/>
      <c r="L32" s="538"/>
      <c r="O32" s="510"/>
      <c r="P32" s="510"/>
      <c r="Q32" s="510"/>
      <c r="R32" s="510"/>
      <c r="S32" s="510"/>
      <c r="T32" s="510"/>
      <c r="U32" s="510"/>
      <c r="V32" s="510"/>
      <c r="W32" s="510"/>
      <c r="X32" s="510"/>
      <c r="Y32" s="510"/>
      <c r="Z32" s="510"/>
      <c r="AA32" s="510"/>
      <c r="AB32" s="510"/>
      <c r="AC32" s="533"/>
      <c r="AD32" s="533"/>
      <c r="AE32" s="533"/>
      <c r="AF32" s="533"/>
      <c r="AG32" s="533"/>
      <c r="AH32" s="533"/>
      <c r="AI32" s="533"/>
      <c r="AJ32" s="533"/>
    </row>
    <row r="33" spans="1:36" x14ac:dyDescent="0.55000000000000004">
      <c r="C33" s="506"/>
      <c r="D33" s="555" t="s">
        <v>62</v>
      </c>
      <c r="E33" s="551" t="s">
        <v>36</v>
      </c>
      <c r="F33" s="538"/>
      <c r="G33" s="538"/>
      <c r="H33" s="538"/>
      <c r="I33" s="538"/>
      <c r="J33" s="538"/>
      <c r="K33" s="538"/>
      <c r="L33" s="538"/>
      <c r="O33" s="510"/>
      <c r="P33" s="510"/>
      <c r="Q33" s="510"/>
      <c r="R33" s="510"/>
      <c r="S33" s="510"/>
      <c r="T33" s="510"/>
      <c r="U33" s="510"/>
      <c r="V33" s="510"/>
      <c r="W33" s="510"/>
      <c r="X33" s="510"/>
      <c r="Y33" s="510"/>
      <c r="Z33" s="510"/>
      <c r="AA33" s="510"/>
      <c r="AB33" s="510"/>
      <c r="AC33" s="533"/>
      <c r="AD33" s="533"/>
      <c r="AE33" s="533"/>
      <c r="AF33" s="533"/>
      <c r="AG33" s="533"/>
      <c r="AH33" s="533"/>
      <c r="AI33" s="533"/>
      <c r="AJ33" s="533"/>
    </row>
    <row r="34" spans="1:36" s="512" customFormat="1" ht="16.149999999999999" customHeight="1" x14ac:dyDescent="0.55000000000000004">
      <c r="A34" s="501"/>
      <c r="B34" s="501"/>
      <c r="C34" s="525"/>
      <c r="E34" s="551" t="s">
        <v>36</v>
      </c>
      <c r="F34" s="502"/>
      <c r="G34" s="502"/>
      <c r="H34" s="502"/>
      <c r="I34" s="502"/>
      <c r="J34" s="502"/>
      <c r="K34" s="502"/>
      <c r="L34" s="502"/>
      <c r="N34" s="502"/>
      <c r="O34" s="510"/>
      <c r="P34" s="510"/>
      <c r="Q34" s="510"/>
      <c r="R34" s="510"/>
      <c r="S34" s="510"/>
      <c r="T34" s="510"/>
      <c r="U34" s="510"/>
      <c r="V34" s="510"/>
      <c r="W34" s="510"/>
      <c r="X34" s="510"/>
      <c r="Y34" s="510"/>
      <c r="Z34" s="510"/>
      <c r="AA34" s="510"/>
      <c r="AB34" s="510"/>
      <c r="AC34" s="533"/>
      <c r="AD34" s="533"/>
      <c r="AE34" s="533"/>
      <c r="AF34" s="533"/>
      <c r="AG34" s="533"/>
      <c r="AH34" s="533"/>
      <c r="AI34" s="533"/>
      <c r="AJ34" s="533"/>
    </row>
    <row r="35" spans="1:36" ht="16.149999999999999" customHeight="1" x14ac:dyDescent="0.55000000000000004">
      <c r="A35" s="501" t="s">
        <v>57</v>
      </c>
      <c r="C35" s="557" t="s">
        <v>553</v>
      </c>
      <c r="D35" s="540" t="s">
        <v>64</v>
      </c>
      <c r="E35" s="551" t="s">
        <v>36</v>
      </c>
      <c r="F35" s="538"/>
      <c r="G35" s="538"/>
      <c r="H35" s="538"/>
      <c r="I35" s="538"/>
      <c r="J35" s="538"/>
      <c r="K35" s="538"/>
      <c r="L35" s="538"/>
      <c r="O35" s="510"/>
      <c r="P35" s="510"/>
      <c r="Q35" s="510"/>
      <c r="R35" s="510"/>
      <c r="S35" s="510"/>
      <c r="T35" s="510"/>
      <c r="U35" s="510"/>
      <c r="V35" s="510"/>
      <c r="W35" s="510"/>
      <c r="X35" s="510"/>
      <c r="Y35" s="510"/>
      <c r="Z35" s="510"/>
      <c r="AA35" s="510"/>
      <c r="AB35" s="510"/>
      <c r="AC35" s="533"/>
      <c r="AD35" s="533"/>
      <c r="AE35" s="533"/>
      <c r="AF35" s="533"/>
      <c r="AG35" s="533"/>
      <c r="AH35" s="533"/>
      <c r="AI35" s="533"/>
      <c r="AJ35" s="533"/>
    </row>
    <row r="36" spans="1:36" ht="16.149999999999999" customHeight="1" x14ac:dyDescent="0.55000000000000004">
      <c r="C36" s="506"/>
      <c r="D36" s="500" t="s">
        <v>65</v>
      </c>
      <c r="E36" s="551" t="s">
        <v>36</v>
      </c>
      <c r="F36" s="538"/>
      <c r="G36" s="538"/>
      <c r="H36" s="538"/>
      <c r="I36" s="538"/>
      <c r="J36" s="538"/>
      <c r="K36" s="538"/>
      <c r="L36" s="538"/>
      <c r="O36" s="510"/>
      <c r="P36" s="510"/>
      <c r="Q36" s="510"/>
      <c r="R36" s="510"/>
      <c r="S36" s="510"/>
      <c r="T36" s="510"/>
      <c r="U36" s="510"/>
      <c r="V36" s="510"/>
      <c r="W36" s="510"/>
      <c r="X36" s="510"/>
      <c r="Y36" s="510"/>
      <c r="Z36" s="510"/>
      <c r="AA36" s="510"/>
      <c r="AB36" s="510"/>
      <c r="AC36" s="533"/>
      <c r="AD36" s="533"/>
      <c r="AE36" s="533"/>
      <c r="AF36" s="533"/>
      <c r="AG36" s="533"/>
      <c r="AH36" s="533"/>
      <c r="AI36" s="533"/>
      <c r="AJ36" s="533"/>
    </row>
    <row r="37" spans="1:36" ht="16.149999999999999" customHeight="1" x14ac:dyDescent="0.55000000000000004">
      <c r="C37" s="506"/>
      <c r="D37" s="500" t="s">
        <v>66</v>
      </c>
      <c r="E37" s="551" t="s">
        <v>36</v>
      </c>
      <c r="F37" s="538"/>
      <c r="G37" s="538"/>
      <c r="H37" s="538"/>
      <c r="I37" s="538"/>
      <c r="J37" s="538"/>
      <c r="K37" s="538"/>
      <c r="L37" s="538"/>
      <c r="O37" s="510"/>
      <c r="P37" s="510"/>
      <c r="Q37" s="510"/>
      <c r="R37" s="510"/>
      <c r="S37" s="510"/>
      <c r="T37" s="510"/>
      <c r="U37" s="510"/>
      <c r="V37" s="510"/>
      <c r="W37" s="510"/>
      <c r="X37" s="510"/>
      <c r="Y37" s="510"/>
      <c r="Z37" s="510"/>
      <c r="AA37" s="510"/>
      <c r="AB37" s="510"/>
      <c r="AC37" s="533"/>
      <c r="AD37" s="533"/>
      <c r="AE37" s="533"/>
      <c r="AF37" s="533"/>
      <c r="AG37" s="533"/>
      <c r="AH37" s="533"/>
      <c r="AI37" s="533"/>
      <c r="AJ37" s="533"/>
    </row>
    <row r="38" spans="1:36" x14ac:dyDescent="0.55000000000000004">
      <c r="C38" s="506"/>
      <c r="D38" s="555" t="s">
        <v>67</v>
      </c>
      <c r="E38" s="551" t="s">
        <v>36</v>
      </c>
      <c r="F38" s="538"/>
      <c r="G38" s="538"/>
      <c r="H38" s="538"/>
      <c r="I38" s="538"/>
      <c r="J38" s="538"/>
      <c r="K38" s="538"/>
      <c r="L38" s="538"/>
      <c r="O38" s="510"/>
      <c r="P38" s="510"/>
      <c r="Q38" s="510"/>
      <c r="R38" s="510"/>
      <c r="S38" s="510"/>
      <c r="T38" s="510"/>
      <c r="U38" s="510"/>
      <c r="V38" s="510"/>
      <c r="W38" s="510"/>
      <c r="X38" s="510"/>
      <c r="Y38" s="510"/>
      <c r="Z38" s="510"/>
      <c r="AA38" s="510"/>
      <c r="AB38" s="510"/>
      <c r="AC38" s="533"/>
      <c r="AD38" s="533"/>
      <c r="AE38" s="533"/>
      <c r="AF38" s="533"/>
      <c r="AG38" s="533"/>
      <c r="AH38" s="533"/>
      <c r="AI38" s="533"/>
      <c r="AJ38" s="533"/>
    </row>
    <row r="39" spans="1:36" x14ac:dyDescent="0.55000000000000004">
      <c r="C39" s="506"/>
      <c r="D39" s="555" t="s">
        <v>68</v>
      </c>
      <c r="E39" s="551" t="s">
        <v>36</v>
      </c>
      <c r="F39" s="538"/>
      <c r="G39" s="538"/>
      <c r="H39" s="538"/>
      <c r="I39" s="538"/>
      <c r="J39" s="538"/>
      <c r="K39" s="538"/>
      <c r="L39" s="538"/>
      <c r="O39" s="510"/>
      <c r="P39" s="510"/>
      <c r="Q39" s="510"/>
      <c r="R39" s="510"/>
      <c r="S39" s="510"/>
      <c r="T39" s="510"/>
      <c r="U39" s="510"/>
      <c r="V39" s="510"/>
      <c r="W39" s="510"/>
      <c r="X39" s="510"/>
      <c r="Y39" s="510"/>
      <c r="Z39" s="510"/>
      <c r="AA39" s="510"/>
      <c r="AB39" s="510"/>
      <c r="AC39" s="533"/>
      <c r="AD39" s="533"/>
      <c r="AE39" s="533"/>
      <c r="AF39" s="533"/>
      <c r="AG39" s="533"/>
      <c r="AH39" s="533"/>
      <c r="AI39" s="533"/>
      <c r="AJ39" s="533"/>
    </row>
    <row r="40" spans="1:36" ht="37.15" customHeight="1" x14ac:dyDescent="0.55000000000000004">
      <c r="C40" s="506" t="s">
        <v>34</v>
      </c>
      <c r="D40" s="555" t="s">
        <v>69</v>
      </c>
      <c r="E40" s="551" t="s">
        <v>629</v>
      </c>
      <c r="G40" s="538"/>
      <c r="H40" s="538"/>
      <c r="I40" s="538"/>
      <c r="J40" s="538"/>
      <c r="K40" s="538"/>
      <c r="L40" s="538"/>
      <c r="O40" s="510"/>
      <c r="P40" s="510"/>
      <c r="Q40" s="510"/>
      <c r="R40" s="510"/>
      <c r="S40" s="510"/>
      <c r="T40" s="510"/>
      <c r="U40" s="510"/>
      <c r="V40" s="510"/>
      <c r="W40" s="510"/>
      <c r="X40" s="510"/>
      <c r="Y40" s="510"/>
      <c r="Z40" s="510"/>
      <c r="AA40" s="510"/>
      <c r="AB40" s="510"/>
      <c r="AC40" s="533"/>
      <c r="AD40" s="533"/>
      <c r="AE40" s="533"/>
      <c r="AF40" s="533"/>
      <c r="AG40" s="533"/>
      <c r="AH40" s="533"/>
      <c r="AI40" s="533"/>
      <c r="AJ40" s="533"/>
    </row>
    <row r="41" spans="1:36" ht="30" x14ac:dyDescent="0.55000000000000004">
      <c r="C41" s="506"/>
      <c r="D41" s="555" t="s">
        <v>70</v>
      </c>
      <c r="E41" s="551" t="s">
        <v>36</v>
      </c>
      <c r="F41" s="538"/>
      <c r="G41" s="538"/>
      <c r="H41" s="538"/>
      <c r="I41" s="538"/>
      <c r="J41" s="538"/>
      <c r="K41" s="538"/>
      <c r="L41" s="538"/>
      <c r="O41" s="510"/>
      <c r="P41" s="510"/>
      <c r="Q41" s="510"/>
      <c r="R41" s="510"/>
      <c r="S41" s="510"/>
      <c r="T41" s="510"/>
      <c r="U41" s="510"/>
      <c r="V41" s="510"/>
      <c r="W41" s="510"/>
      <c r="X41" s="510"/>
      <c r="Y41" s="510"/>
      <c r="Z41" s="510"/>
      <c r="AA41" s="510"/>
      <c r="AB41" s="510"/>
      <c r="AC41" s="533"/>
      <c r="AD41" s="533"/>
      <c r="AE41" s="533"/>
      <c r="AF41" s="533"/>
      <c r="AG41" s="533"/>
      <c r="AH41" s="533"/>
      <c r="AI41" s="533"/>
      <c r="AJ41" s="533"/>
    </row>
    <row r="42" spans="1:36" s="512" customFormat="1" ht="16.149999999999999" customHeight="1" x14ac:dyDescent="0.55000000000000004">
      <c r="A42" s="501"/>
      <c r="B42" s="501"/>
      <c r="C42" s="525"/>
      <c r="E42" s="502"/>
      <c r="F42" s="502"/>
      <c r="G42" s="502"/>
      <c r="H42" s="502"/>
      <c r="I42" s="502"/>
      <c r="J42" s="502"/>
      <c r="K42" s="502"/>
      <c r="L42" s="502"/>
      <c r="N42" s="502"/>
      <c r="O42" s="510"/>
      <c r="P42" s="510"/>
      <c r="Q42" s="510"/>
      <c r="R42" s="510"/>
      <c r="S42" s="510"/>
      <c r="T42" s="510"/>
      <c r="U42" s="510"/>
      <c r="V42" s="510"/>
      <c r="W42" s="510"/>
      <c r="X42" s="510"/>
      <c r="Y42" s="510"/>
      <c r="Z42" s="510"/>
      <c r="AA42" s="510"/>
      <c r="AB42" s="510"/>
      <c r="AC42" s="533"/>
      <c r="AD42" s="533"/>
      <c r="AE42" s="533"/>
      <c r="AF42" s="533"/>
      <c r="AG42" s="533"/>
      <c r="AH42" s="533"/>
      <c r="AI42" s="533"/>
      <c r="AJ42" s="533"/>
    </row>
    <row r="43" spans="1:36" x14ac:dyDescent="0.55000000000000004">
      <c r="A43" s="506" t="s">
        <v>63</v>
      </c>
      <c r="B43" s="506"/>
      <c r="C43" s="557" t="s">
        <v>553</v>
      </c>
      <c r="D43" s="548" t="s">
        <v>72</v>
      </c>
      <c r="E43" s="541"/>
      <c r="F43" s="541"/>
      <c r="G43" s="541"/>
      <c r="H43" s="541"/>
      <c r="I43" s="541"/>
      <c r="J43" s="541"/>
      <c r="K43" s="541"/>
      <c r="L43" s="541"/>
      <c r="M43" s="542"/>
      <c r="N43" s="543"/>
      <c r="O43" s="510"/>
      <c r="P43" s="510"/>
      <c r="Q43" s="510"/>
      <c r="R43" s="510"/>
      <c r="S43" s="510"/>
      <c r="T43" s="510"/>
      <c r="U43" s="510"/>
      <c r="V43" s="510"/>
      <c r="W43" s="510"/>
      <c r="X43" s="510"/>
      <c r="Y43" s="510"/>
      <c r="Z43" s="510"/>
      <c r="AA43" s="510"/>
      <c r="AB43" s="510"/>
      <c r="AC43" s="533"/>
      <c r="AD43" s="533"/>
      <c r="AE43" s="533"/>
      <c r="AF43" s="533"/>
      <c r="AG43" s="533"/>
      <c r="AH43" s="533"/>
      <c r="AI43" s="533"/>
      <c r="AJ43" s="533"/>
    </row>
    <row r="44" spans="1:36" x14ac:dyDescent="0.55000000000000004">
      <c r="A44" s="506"/>
      <c r="B44" s="506"/>
      <c r="C44" s="525"/>
      <c r="D44" s="567" t="s">
        <v>73</v>
      </c>
      <c r="E44" s="541"/>
      <c r="F44" s="541"/>
      <c r="G44" s="541"/>
      <c r="H44" s="541"/>
      <c r="I44" s="541"/>
      <c r="J44" s="541"/>
      <c r="K44" s="541"/>
      <c r="L44" s="541"/>
      <c r="M44" s="542"/>
      <c r="N44" s="543"/>
      <c r="O44" s="510"/>
      <c r="P44" s="510"/>
      <c r="Q44" s="510"/>
      <c r="R44" s="510"/>
      <c r="S44" s="510"/>
      <c r="T44" s="510"/>
      <c r="U44" s="510"/>
      <c r="V44" s="510"/>
      <c r="W44" s="510"/>
      <c r="X44" s="510"/>
      <c r="Y44" s="510"/>
      <c r="Z44" s="510"/>
      <c r="AA44" s="510"/>
      <c r="AB44" s="510"/>
      <c r="AC44" s="533"/>
      <c r="AD44" s="533"/>
      <c r="AE44" s="533"/>
      <c r="AF44" s="533"/>
      <c r="AG44" s="533"/>
      <c r="AH44" s="533"/>
      <c r="AI44" s="533"/>
      <c r="AJ44" s="533"/>
    </row>
    <row r="45" spans="1:36" x14ac:dyDescent="0.55000000000000004">
      <c r="C45" s="506" t="s">
        <v>34</v>
      </c>
      <c r="D45" s="534" t="s">
        <v>74</v>
      </c>
      <c r="E45" s="551" t="s">
        <v>75</v>
      </c>
      <c r="G45" s="538"/>
      <c r="H45" s="538"/>
      <c r="I45" s="538"/>
      <c r="J45" s="538"/>
      <c r="K45" s="538"/>
      <c r="L45" s="538"/>
      <c r="O45" s="510"/>
      <c r="P45" s="510"/>
      <c r="Q45" s="510"/>
      <c r="R45" s="510"/>
      <c r="S45" s="510"/>
      <c r="T45" s="510"/>
      <c r="U45" s="510"/>
      <c r="V45" s="510"/>
      <c r="W45" s="510"/>
      <c r="X45" s="510"/>
      <c r="Y45" s="510"/>
      <c r="Z45" s="510"/>
      <c r="AA45" s="510"/>
      <c r="AB45" s="510"/>
      <c r="AC45" s="533"/>
      <c r="AD45" s="533"/>
      <c r="AE45" s="533"/>
      <c r="AF45" s="533"/>
      <c r="AG45" s="533"/>
      <c r="AH45" s="533"/>
      <c r="AI45" s="533"/>
      <c r="AJ45" s="533"/>
    </row>
    <row r="46" spans="1:36" ht="16.149999999999999" customHeight="1" x14ac:dyDescent="0.55000000000000004">
      <c r="C46" s="506"/>
      <c r="D46" s="500" t="s">
        <v>76</v>
      </c>
      <c r="E46" s="551" t="s">
        <v>36</v>
      </c>
      <c r="F46" s="538"/>
      <c r="G46" s="538"/>
      <c r="H46" s="538"/>
      <c r="I46" s="538"/>
      <c r="J46" s="538"/>
      <c r="K46" s="538"/>
      <c r="L46" s="538"/>
      <c r="O46" s="510"/>
      <c r="P46" s="510"/>
      <c r="Q46" s="510"/>
      <c r="R46" s="510"/>
      <c r="S46" s="510"/>
      <c r="T46" s="510"/>
      <c r="U46" s="510"/>
      <c r="V46" s="510"/>
      <c r="W46" s="510"/>
      <c r="X46" s="510"/>
      <c r="Y46" s="510"/>
      <c r="Z46" s="510"/>
      <c r="AA46" s="510"/>
      <c r="AB46" s="510"/>
      <c r="AC46" s="533"/>
      <c r="AD46" s="533"/>
      <c r="AE46" s="533"/>
      <c r="AF46" s="533"/>
      <c r="AG46" s="533"/>
      <c r="AH46" s="533"/>
      <c r="AI46" s="533"/>
      <c r="AJ46" s="533"/>
    </row>
    <row r="47" spans="1:36" x14ac:dyDescent="0.55000000000000004">
      <c r="C47" s="506"/>
      <c r="D47" s="555" t="s">
        <v>77</v>
      </c>
      <c r="E47" s="551" t="s">
        <v>36</v>
      </c>
      <c r="F47" s="538"/>
      <c r="G47" s="538"/>
      <c r="H47" s="538"/>
      <c r="I47" s="538"/>
      <c r="J47" s="538"/>
      <c r="K47" s="538"/>
      <c r="L47" s="538"/>
      <c r="O47" s="510"/>
      <c r="P47" s="510"/>
      <c r="Q47" s="510"/>
      <c r="R47" s="510"/>
      <c r="S47" s="510"/>
      <c r="T47" s="510"/>
      <c r="U47" s="510"/>
      <c r="V47" s="510"/>
      <c r="W47" s="510"/>
      <c r="X47" s="510"/>
      <c r="Y47" s="510"/>
      <c r="Z47" s="510"/>
      <c r="AA47" s="510"/>
      <c r="AB47" s="510"/>
      <c r="AC47" s="533"/>
      <c r="AD47" s="533"/>
      <c r="AE47" s="533"/>
      <c r="AF47" s="533"/>
      <c r="AG47" s="533"/>
      <c r="AH47" s="533"/>
      <c r="AI47" s="533"/>
      <c r="AJ47" s="533"/>
    </row>
    <row r="48" spans="1:36" x14ac:dyDescent="0.55000000000000004">
      <c r="C48" s="506"/>
      <c r="D48" s="555" t="s">
        <v>78</v>
      </c>
      <c r="E48" s="551" t="s">
        <v>36</v>
      </c>
      <c r="F48" s="538"/>
      <c r="G48" s="538"/>
      <c r="H48" s="538"/>
      <c r="I48" s="538"/>
      <c r="J48" s="538"/>
      <c r="K48" s="538"/>
      <c r="L48" s="538"/>
      <c r="O48" s="510"/>
      <c r="P48" s="510"/>
      <c r="Q48" s="510"/>
      <c r="R48" s="510"/>
      <c r="S48" s="510"/>
      <c r="T48" s="510"/>
      <c r="U48" s="510"/>
      <c r="V48" s="510"/>
      <c r="W48" s="510"/>
      <c r="X48" s="510"/>
      <c r="Y48" s="510"/>
      <c r="Z48" s="510"/>
      <c r="AA48" s="510"/>
      <c r="AB48" s="510"/>
      <c r="AC48" s="533"/>
      <c r="AD48" s="533"/>
      <c r="AE48" s="533"/>
      <c r="AF48" s="533"/>
      <c r="AG48" s="533"/>
      <c r="AH48" s="533"/>
      <c r="AI48" s="533"/>
      <c r="AJ48" s="533"/>
    </row>
    <row r="49" spans="1:36" x14ac:dyDescent="0.55000000000000004">
      <c r="C49" s="506"/>
      <c r="D49" s="555" t="s">
        <v>79</v>
      </c>
      <c r="E49" s="551" t="s">
        <v>36</v>
      </c>
      <c r="F49" s="538"/>
      <c r="G49" s="538"/>
      <c r="H49" s="538"/>
      <c r="I49" s="538"/>
      <c r="J49" s="538"/>
      <c r="K49" s="538"/>
      <c r="L49" s="538"/>
      <c r="O49" s="510"/>
      <c r="P49" s="510"/>
      <c r="Q49" s="510"/>
      <c r="R49" s="510"/>
      <c r="S49" s="510"/>
      <c r="T49" s="510"/>
      <c r="U49" s="510"/>
      <c r="V49" s="510"/>
      <c r="W49" s="510"/>
      <c r="X49" s="510"/>
      <c r="Y49" s="510"/>
      <c r="Z49" s="510"/>
      <c r="AA49" s="510"/>
      <c r="AB49" s="510"/>
      <c r="AC49" s="533"/>
      <c r="AD49" s="533"/>
      <c r="AE49" s="533"/>
      <c r="AF49" s="533"/>
      <c r="AG49" s="533"/>
      <c r="AH49" s="533"/>
      <c r="AI49" s="533"/>
      <c r="AJ49" s="533"/>
    </row>
    <row r="50" spans="1:36" x14ac:dyDescent="0.55000000000000004">
      <c r="C50" s="506"/>
      <c r="D50" s="555" t="s">
        <v>80</v>
      </c>
      <c r="E50" s="551" t="s">
        <v>36</v>
      </c>
      <c r="F50" s="538"/>
      <c r="G50" s="538"/>
      <c r="H50" s="538"/>
      <c r="I50" s="538"/>
      <c r="J50" s="538"/>
      <c r="K50" s="538"/>
      <c r="L50" s="538"/>
      <c r="O50" s="510"/>
      <c r="P50" s="510"/>
      <c r="Q50" s="510"/>
      <c r="R50" s="510"/>
      <c r="S50" s="510"/>
      <c r="T50" s="510"/>
      <c r="U50" s="510"/>
      <c r="V50" s="510"/>
      <c r="W50" s="510"/>
      <c r="X50" s="510"/>
      <c r="Y50" s="510"/>
      <c r="Z50" s="510"/>
      <c r="AA50" s="510"/>
      <c r="AB50" s="510"/>
      <c r="AC50" s="533"/>
      <c r="AD50" s="533"/>
      <c r="AE50" s="533"/>
      <c r="AF50" s="533"/>
      <c r="AG50" s="533"/>
      <c r="AH50" s="533"/>
      <c r="AI50" s="533"/>
      <c r="AJ50" s="533"/>
    </row>
    <row r="51" spans="1:36" x14ac:dyDescent="0.55000000000000004">
      <c r="C51" s="506"/>
      <c r="D51" s="555" t="s">
        <v>81</v>
      </c>
      <c r="E51" s="551" t="s">
        <v>36</v>
      </c>
      <c r="F51" s="538"/>
      <c r="G51" s="538"/>
      <c r="H51" s="538"/>
      <c r="I51" s="538"/>
      <c r="J51" s="538"/>
      <c r="K51" s="538"/>
      <c r="L51" s="538"/>
      <c r="O51" s="510"/>
      <c r="P51" s="510"/>
      <c r="Q51" s="510"/>
      <c r="R51" s="510"/>
      <c r="S51" s="510"/>
      <c r="T51" s="510"/>
      <c r="U51" s="510"/>
      <c r="V51" s="510"/>
      <c r="W51" s="510"/>
      <c r="X51" s="510"/>
      <c r="Y51" s="510"/>
      <c r="Z51" s="510"/>
      <c r="AA51" s="510"/>
      <c r="AB51" s="510"/>
      <c r="AC51" s="533"/>
      <c r="AD51" s="533"/>
      <c r="AE51" s="533"/>
      <c r="AF51" s="533"/>
      <c r="AG51" s="533"/>
      <c r="AH51" s="533"/>
      <c r="AI51" s="533"/>
      <c r="AJ51" s="533"/>
    </row>
    <row r="52" spans="1:36" s="512" customFormat="1" ht="16.149999999999999" customHeight="1" x14ac:dyDescent="0.55000000000000004">
      <c r="A52" s="501"/>
      <c r="B52" s="501"/>
      <c r="C52" s="525"/>
      <c r="E52" s="502"/>
      <c r="F52" s="502"/>
      <c r="G52" s="502"/>
      <c r="H52" s="502"/>
      <c r="I52" s="502"/>
      <c r="J52" s="502"/>
      <c r="K52" s="502"/>
      <c r="L52" s="502"/>
      <c r="N52" s="502"/>
      <c r="O52" s="510"/>
      <c r="P52" s="510"/>
      <c r="Q52" s="510"/>
      <c r="R52" s="510"/>
      <c r="S52" s="510"/>
      <c r="T52" s="510"/>
      <c r="U52" s="510"/>
      <c r="V52" s="510"/>
      <c r="W52" s="510"/>
      <c r="X52" s="510"/>
      <c r="Y52" s="510"/>
      <c r="Z52" s="510"/>
      <c r="AA52" s="510"/>
      <c r="AB52" s="510"/>
      <c r="AC52" s="533"/>
      <c r="AD52" s="533"/>
      <c r="AE52" s="533"/>
      <c r="AF52" s="533"/>
      <c r="AG52" s="533"/>
      <c r="AH52" s="533"/>
      <c r="AI52" s="533"/>
      <c r="AJ52" s="533"/>
    </row>
    <row r="53" spans="1:36" ht="16.149999999999999" customHeight="1" x14ac:dyDescent="0.55000000000000004">
      <c r="A53" s="501" t="s">
        <v>71</v>
      </c>
      <c r="C53" s="557" t="s">
        <v>553</v>
      </c>
      <c r="D53" s="512" t="s">
        <v>82</v>
      </c>
      <c r="E53" s="538"/>
      <c r="F53" s="538"/>
      <c r="G53" s="538"/>
      <c r="H53" s="538"/>
      <c r="I53" s="538"/>
      <c r="J53" s="538"/>
      <c r="K53" s="538"/>
      <c r="L53" s="538"/>
      <c r="O53" s="510"/>
      <c r="P53" s="510"/>
      <c r="Q53" s="510"/>
      <c r="R53" s="510"/>
      <c r="S53" s="510"/>
      <c r="T53" s="510"/>
      <c r="U53" s="510"/>
      <c r="V53" s="510"/>
      <c r="W53" s="510"/>
      <c r="X53" s="510"/>
      <c r="Y53" s="510"/>
      <c r="Z53" s="510"/>
      <c r="AA53" s="510"/>
      <c r="AB53" s="510"/>
      <c r="AC53" s="533"/>
      <c r="AD53" s="533"/>
      <c r="AE53" s="533"/>
      <c r="AF53" s="533"/>
      <c r="AG53" s="533"/>
      <c r="AH53" s="533"/>
      <c r="AI53" s="533"/>
      <c r="AJ53" s="533"/>
    </row>
    <row r="54" spans="1:36" ht="16.149999999999999" customHeight="1" x14ac:dyDescent="0.55000000000000004">
      <c r="C54" s="506"/>
      <c r="D54" s="548" t="s">
        <v>83</v>
      </c>
      <c r="E54" s="551" t="s">
        <v>36</v>
      </c>
      <c r="F54" s="538"/>
      <c r="G54" s="538"/>
      <c r="H54" s="538"/>
      <c r="I54" s="538"/>
      <c r="J54" s="538"/>
      <c r="K54" s="538"/>
      <c r="L54" s="538"/>
      <c r="O54" s="510"/>
      <c r="P54" s="510"/>
      <c r="Q54" s="510"/>
      <c r="R54" s="510"/>
      <c r="S54" s="510"/>
      <c r="T54" s="510"/>
      <c r="U54" s="510"/>
      <c r="V54" s="510"/>
      <c r="W54" s="510"/>
      <c r="X54" s="510"/>
      <c r="Y54" s="510"/>
      <c r="Z54" s="510"/>
      <c r="AA54" s="510"/>
      <c r="AB54" s="510"/>
      <c r="AC54" s="533"/>
      <c r="AD54" s="533"/>
      <c r="AE54" s="533"/>
      <c r="AF54" s="533"/>
      <c r="AG54" s="533"/>
      <c r="AH54" s="533"/>
      <c r="AI54" s="533"/>
      <c r="AJ54" s="533"/>
    </row>
    <row r="55" spans="1:36" ht="16.149999999999999" customHeight="1" x14ac:dyDescent="0.55000000000000004">
      <c r="C55" s="506"/>
      <c r="D55" s="548" t="s">
        <v>84</v>
      </c>
      <c r="E55" s="551" t="s">
        <v>36</v>
      </c>
      <c r="F55" s="538"/>
      <c r="G55" s="538"/>
      <c r="H55" s="538"/>
      <c r="I55" s="538"/>
      <c r="J55" s="538"/>
      <c r="K55" s="538"/>
      <c r="L55" s="538"/>
      <c r="O55" s="510"/>
      <c r="P55" s="510"/>
      <c r="Q55" s="510"/>
      <c r="R55" s="510"/>
      <c r="S55" s="510"/>
      <c r="T55" s="510"/>
      <c r="U55" s="510"/>
      <c r="V55" s="510"/>
      <c r="W55" s="510"/>
      <c r="X55" s="510"/>
      <c r="Y55" s="510"/>
      <c r="Z55" s="510"/>
      <c r="AA55" s="510"/>
      <c r="AB55" s="510"/>
      <c r="AC55" s="533"/>
      <c r="AD55" s="533"/>
      <c r="AE55" s="533"/>
      <c r="AF55" s="533"/>
      <c r="AG55" s="533"/>
      <c r="AH55" s="533"/>
      <c r="AI55" s="533"/>
      <c r="AJ55" s="533"/>
    </row>
    <row r="56" spans="1:36" x14ac:dyDescent="0.55000000000000004">
      <c r="C56" s="506" t="s">
        <v>34</v>
      </c>
      <c r="D56" s="534" t="s">
        <v>85</v>
      </c>
      <c r="E56" s="551" t="s">
        <v>86</v>
      </c>
      <c r="G56" s="538"/>
      <c r="H56" s="538"/>
      <c r="I56" s="538"/>
      <c r="J56" s="538"/>
      <c r="K56" s="538"/>
      <c r="L56" s="538"/>
      <c r="O56" s="510"/>
      <c r="P56" s="510"/>
      <c r="Q56" s="510"/>
      <c r="R56" s="510"/>
      <c r="S56" s="510"/>
      <c r="T56" s="510"/>
      <c r="U56" s="510"/>
      <c r="V56" s="510"/>
      <c r="W56" s="510"/>
      <c r="X56" s="510"/>
      <c r="Y56" s="510"/>
      <c r="Z56" s="510"/>
      <c r="AA56" s="510"/>
      <c r="AB56" s="510"/>
      <c r="AC56" s="533"/>
      <c r="AD56" s="533"/>
      <c r="AE56" s="533"/>
      <c r="AF56" s="533"/>
      <c r="AG56" s="533"/>
      <c r="AH56" s="533"/>
      <c r="AI56" s="533"/>
      <c r="AJ56" s="533"/>
    </row>
    <row r="57" spans="1:36" x14ac:dyDescent="0.55000000000000004">
      <c r="C57" s="506"/>
      <c r="D57" s="534" t="s">
        <v>87</v>
      </c>
      <c r="E57" s="551" t="s">
        <v>36</v>
      </c>
      <c r="F57" s="538"/>
      <c r="G57" s="538"/>
      <c r="H57" s="538"/>
      <c r="I57" s="538"/>
      <c r="J57" s="538"/>
      <c r="K57" s="538"/>
      <c r="L57" s="538"/>
      <c r="O57" s="510"/>
      <c r="P57" s="510"/>
      <c r="Q57" s="510"/>
      <c r="R57" s="510"/>
      <c r="S57" s="510"/>
      <c r="T57" s="510"/>
      <c r="U57" s="510"/>
      <c r="V57" s="510"/>
      <c r="W57" s="510"/>
      <c r="X57" s="510"/>
      <c r="Y57" s="510"/>
      <c r="Z57" s="510"/>
      <c r="AA57" s="510"/>
      <c r="AB57" s="510"/>
      <c r="AC57" s="533"/>
      <c r="AD57" s="533"/>
      <c r="AE57" s="533"/>
      <c r="AF57" s="533"/>
      <c r="AG57" s="533"/>
      <c r="AH57" s="533"/>
      <c r="AI57" s="533"/>
      <c r="AJ57" s="533"/>
    </row>
    <row r="58" spans="1:36" x14ac:dyDescent="0.55000000000000004">
      <c r="C58" s="506"/>
      <c r="D58" s="534" t="s">
        <v>88</v>
      </c>
      <c r="E58" s="551" t="s">
        <v>36</v>
      </c>
      <c r="F58" s="538"/>
      <c r="G58" s="538"/>
      <c r="H58" s="538"/>
      <c r="I58" s="538"/>
      <c r="J58" s="538"/>
      <c r="K58" s="538"/>
      <c r="L58" s="538"/>
      <c r="O58" s="510"/>
      <c r="P58" s="510"/>
      <c r="Q58" s="510"/>
      <c r="R58" s="510"/>
      <c r="S58" s="510"/>
      <c r="T58" s="510"/>
      <c r="U58" s="510"/>
      <c r="V58" s="510"/>
      <c r="W58" s="510"/>
      <c r="X58" s="510"/>
      <c r="Y58" s="510"/>
      <c r="Z58" s="510"/>
      <c r="AA58" s="510"/>
      <c r="AB58" s="510"/>
      <c r="AC58" s="533"/>
      <c r="AD58" s="533"/>
      <c r="AE58" s="533"/>
      <c r="AF58" s="533"/>
      <c r="AG58" s="533"/>
      <c r="AH58" s="533"/>
      <c r="AI58" s="533"/>
      <c r="AJ58" s="533"/>
    </row>
    <row r="59" spans="1:36" x14ac:dyDescent="0.55000000000000004">
      <c r="C59" s="506"/>
      <c r="D59" s="534" t="s">
        <v>89</v>
      </c>
      <c r="E59" s="551" t="s">
        <v>36</v>
      </c>
      <c r="F59" s="538"/>
      <c r="G59" s="538"/>
      <c r="H59" s="538"/>
      <c r="I59" s="538"/>
      <c r="J59" s="538"/>
      <c r="K59" s="538"/>
      <c r="L59" s="538"/>
      <c r="O59" s="510"/>
      <c r="P59" s="510"/>
      <c r="Q59" s="510"/>
      <c r="R59" s="510"/>
      <c r="S59" s="510"/>
      <c r="T59" s="510"/>
      <c r="U59" s="510"/>
      <c r="V59" s="510"/>
      <c r="W59" s="510"/>
      <c r="X59" s="510"/>
      <c r="Y59" s="510"/>
      <c r="Z59" s="510"/>
      <c r="AA59" s="510"/>
      <c r="AB59" s="510"/>
      <c r="AC59" s="533"/>
      <c r="AD59" s="533"/>
      <c r="AE59" s="533"/>
      <c r="AF59" s="533"/>
      <c r="AG59" s="533"/>
      <c r="AH59" s="533"/>
      <c r="AI59" s="533"/>
      <c r="AJ59" s="533"/>
    </row>
    <row r="60" spans="1:36" x14ac:dyDescent="0.55000000000000004">
      <c r="C60" s="506"/>
      <c r="D60" s="534" t="s">
        <v>90</v>
      </c>
      <c r="E60" s="551" t="s">
        <v>36</v>
      </c>
      <c r="F60" s="538"/>
      <c r="G60" s="538"/>
      <c r="H60" s="538"/>
      <c r="I60" s="538"/>
      <c r="J60" s="538"/>
      <c r="K60" s="538"/>
      <c r="L60" s="538"/>
      <c r="O60" s="510"/>
      <c r="P60" s="510"/>
      <c r="Q60" s="510"/>
      <c r="R60" s="510"/>
      <c r="S60" s="510"/>
      <c r="T60" s="510"/>
      <c r="U60" s="510"/>
      <c r="V60" s="510"/>
      <c r="W60" s="510"/>
      <c r="X60" s="510"/>
      <c r="Y60" s="510"/>
      <c r="Z60" s="510"/>
      <c r="AA60" s="510"/>
      <c r="AB60" s="510"/>
      <c r="AC60" s="533"/>
      <c r="AD60" s="533"/>
      <c r="AE60" s="533"/>
      <c r="AF60" s="533"/>
      <c r="AG60" s="533"/>
      <c r="AH60" s="533"/>
      <c r="AI60" s="533"/>
      <c r="AJ60" s="533"/>
    </row>
    <row r="61" spans="1:36" s="504" customFormat="1" ht="16.149999999999999" customHeight="1" x14ac:dyDescent="0.55000000000000004">
      <c r="A61" s="501"/>
      <c r="B61" s="501"/>
      <c r="C61" s="506"/>
      <c r="E61" s="506"/>
      <c r="F61" s="506"/>
      <c r="S61" s="514"/>
      <c r="U61" s="506"/>
      <c r="W61" s="506"/>
      <c r="X61" s="506"/>
      <c r="Y61" s="506"/>
    </row>
    <row r="62" spans="1:36" s="504" customFormat="1" ht="16.149999999999999" customHeight="1" x14ac:dyDescent="0.55000000000000004">
      <c r="A62" s="501"/>
      <c r="B62" s="501"/>
      <c r="C62" s="506"/>
      <c r="E62" s="506"/>
      <c r="F62" s="506"/>
      <c r="S62" s="514"/>
      <c r="U62" s="506"/>
      <c r="W62" s="506"/>
      <c r="X62" s="506"/>
      <c r="Y62" s="506"/>
    </row>
    <row r="63" spans="1:36" s="504" customFormat="1" ht="16.149999999999999" customHeight="1" x14ac:dyDescent="0.55000000000000004">
      <c r="A63" s="501"/>
      <c r="B63" s="501"/>
      <c r="C63" s="506"/>
      <c r="E63" s="506"/>
      <c r="F63" s="506"/>
      <c r="S63" s="514"/>
      <c r="U63" s="506"/>
      <c r="W63" s="506"/>
      <c r="X63" s="506"/>
      <c r="Y63" s="506"/>
    </row>
    <row r="64" spans="1:36" s="504" customFormat="1" ht="16.149999999999999" customHeight="1" x14ac:dyDescent="0.55000000000000004">
      <c r="A64" s="501"/>
      <c r="B64" s="501"/>
      <c r="C64" s="506"/>
      <c r="E64" s="506"/>
      <c r="F64" s="506"/>
      <c r="S64" s="514"/>
      <c r="U64" s="506"/>
      <c r="W64" s="506"/>
      <c r="X64" s="506"/>
      <c r="Y64" s="506"/>
    </row>
    <row r="65" spans="1:25" s="504" customFormat="1" ht="16.149999999999999" customHeight="1" x14ac:dyDescent="0.55000000000000004">
      <c r="A65" s="501"/>
      <c r="B65" s="501"/>
      <c r="C65" s="506"/>
      <c r="E65" s="506"/>
      <c r="F65" s="506"/>
      <c r="S65" s="514"/>
      <c r="U65" s="506"/>
      <c r="W65" s="506"/>
      <c r="X65" s="506"/>
      <c r="Y65" s="506"/>
    </row>
    <row r="66" spans="1:25" s="504" customFormat="1" ht="16.149999999999999" customHeight="1" x14ac:dyDescent="0.55000000000000004">
      <c r="A66" s="501"/>
      <c r="B66" s="501"/>
      <c r="C66" s="506"/>
      <c r="E66" s="506"/>
      <c r="F66" s="506"/>
      <c r="S66" s="514"/>
      <c r="U66" s="506"/>
      <c r="W66" s="506"/>
      <c r="X66" s="506"/>
      <c r="Y66" s="506"/>
    </row>
    <row r="67" spans="1:25" s="504" customFormat="1" ht="16.149999999999999" customHeight="1" x14ac:dyDescent="0.55000000000000004">
      <c r="A67" s="501"/>
      <c r="B67" s="501"/>
      <c r="C67" s="506"/>
      <c r="E67" s="506"/>
      <c r="F67" s="506"/>
      <c r="S67" s="514"/>
      <c r="U67" s="506"/>
      <c r="W67" s="506"/>
      <c r="X67" s="506"/>
      <c r="Y67" s="506"/>
    </row>
    <row r="68" spans="1:25" s="504" customFormat="1" ht="16.149999999999999" customHeight="1" x14ac:dyDescent="0.55000000000000004">
      <c r="A68" s="501"/>
      <c r="B68" s="501"/>
      <c r="C68" s="506"/>
      <c r="E68" s="506"/>
      <c r="F68" s="506"/>
      <c r="S68" s="514"/>
      <c r="U68" s="506"/>
      <c r="W68" s="506"/>
      <c r="X68" s="506"/>
      <c r="Y68" s="506"/>
    </row>
    <row r="69" spans="1:25" s="504" customFormat="1" ht="16.149999999999999" customHeight="1" x14ac:dyDescent="0.55000000000000004">
      <c r="A69" s="501"/>
      <c r="B69" s="501"/>
      <c r="C69" s="506"/>
      <c r="E69" s="506"/>
      <c r="F69" s="506"/>
      <c r="S69" s="514"/>
      <c r="U69" s="506"/>
      <c r="W69" s="506"/>
      <c r="X69" s="506"/>
      <c r="Y69" s="506"/>
    </row>
    <row r="70" spans="1:25" s="504" customFormat="1" ht="16.149999999999999" customHeight="1" x14ac:dyDescent="0.55000000000000004">
      <c r="A70" s="501"/>
      <c r="B70" s="501"/>
      <c r="C70" s="506"/>
      <c r="E70" s="506"/>
      <c r="F70" s="506"/>
      <c r="S70" s="514"/>
      <c r="U70" s="506"/>
      <c r="W70" s="506"/>
      <c r="X70" s="506"/>
      <c r="Y70" s="506"/>
    </row>
    <row r="71" spans="1:25" s="504" customFormat="1" ht="16.149999999999999" customHeight="1" x14ac:dyDescent="0.55000000000000004">
      <c r="A71" s="501"/>
      <c r="B71" s="501"/>
      <c r="C71" s="506"/>
      <c r="E71" s="506"/>
      <c r="F71" s="506"/>
      <c r="S71" s="514"/>
      <c r="U71" s="506"/>
      <c r="W71" s="506"/>
      <c r="X71" s="506"/>
      <c r="Y71" s="506"/>
    </row>
    <row r="72" spans="1:25" s="504" customFormat="1" ht="16.149999999999999" customHeight="1" x14ac:dyDescent="0.55000000000000004">
      <c r="A72" s="501"/>
      <c r="B72" s="501"/>
      <c r="C72" s="506"/>
      <c r="E72" s="506"/>
      <c r="F72" s="506"/>
      <c r="S72" s="514"/>
      <c r="U72" s="506"/>
      <c r="W72" s="506"/>
      <c r="X72" s="506"/>
      <c r="Y72" s="506"/>
    </row>
    <row r="73" spans="1:25" s="504" customFormat="1" ht="16.149999999999999" customHeight="1" x14ac:dyDescent="0.55000000000000004">
      <c r="A73" s="501"/>
      <c r="B73" s="501"/>
      <c r="C73" s="506"/>
      <c r="E73" s="506"/>
      <c r="F73" s="506"/>
      <c r="S73" s="514"/>
      <c r="U73" s="506"/>
      <c r="W73" s="506"/>
      <c r="X73" s="506"/>
      <c r="Y73" s="506"/>
    </row>
    <row r="74" spans="1:25" s="504" customFormat="1" ht="16.149999999999999" customHeight="1" x14ac:dyDescent="0.55000000000000004">
      <c r="A74" s="501"/>
      <c r="B74" s="501"/>
      <c r="C74" s="506"/>
      <c r="E74" s="506"/>
      <c r="F74" s="506"/>
      <c r="S74" s="514"/>
      <c r="U74" s="506"/>
      <c r="W74" s="506"/>
      <c r="X74" s="506"/>
      <c r="Y74" s="506"/>
    </row>
    <row r="75" spans="1:25" s="504" customFormat="1" ht="16.149999999999999" customHeight="1" x14ac:dyDescent="0.55000000000000004">
      <c r="A75" s="501"/>
      <c r="B75" s="501"/>
      <c r="C75" s="506"/>
      <c r="E75" s="506"/>
      <c r="F75" s="506"/>
      <c r="S75" s="514"/>
      <c r="U75" s="506"/>
      <c r="W75" s="506"/>
      <c r="X75" s="506"/>
      <c r="Y75" s="506"/>
    </row>
    <row r="76" spans="1:25" s="504" customFormat="1" ht="16.149999999999999" customHeight="1" x14ac:dyDescent="0.55000000000000004">
      <c r="A76" s="501"/>
      <c r="B76" s="501"/>
      <c r="C76" s="506"/>
      <c r="E76" s="506"/>
      <c r="F76" s="506"/>
      <c r="S76" s="514"/>
      <c r="U76" s="506"/>
      <c r="W76" s="506"/>
      <c r="X76" s="506"/>
      <c r="Y76" s="506"/>
    </row>
    <row r="77" spans="1:25" s="504" customFormat="1" ht="16.149999999999999" customHeight="1" x14ac:dyDescent="0.55000000000000004">
      <c r="A77" s="501"/>
      <c r="B77" s="501"/>
      <c r="C77" s="506"/>
      <c r="E77" s="506"/>
      <c r="F77" s="506"/>
      <c r="S77" s="514"/>
      <c r="U77" s="506"/>
      <c r="W77" s="506"/>
      <c r="X77" s="506"/>
      <c r="Y77" s="506"/>
    </row>
    <row r="78" spans="1:25" s="504" customFormat="1" ht="16.149999999999999" customHeight="1" x14ac:dyDescent="0.55000000000000004">
      <c r="A78" s="501"/>
      <c r="B78" s="501"/>
      <c r="C78" s="506"/>
      <c r="E78" s="506"/>
      <c r="F78" s="506"/>
      <c r="S78" s="514"/>
      <c r="U78" s="506"/>
      <c r="W78" s="506"/>
      <c r="X78" s="506"/>
      <c r="Y78" s="506"/>
    </row>
    <row r="79" spans="1:25" s="504" customFormat="1" ht="16.149999999999999" customHeight="1" x14ac:dyDescent="0.55000000000000004">
      <c r="A79" s="501"/>
      <c r="B79" s="501"/>
      <c r="C79" s="506"/>
      <c r="E79" s="506"/>
      <c r="F79" s="506"/>
      <c r="S79" s="514"/>
      <c r="U79" s="506"/>
      <c r="W79" s="506"/>
      <c r="X79" s="506"/>
      <c r="Y79" s="506"/>
    </row>
    <row r="80" spans="1:25" s="504" customFormat="1" ht="16.149999999999999" customHeight="1" x14ac:dyDescent="0.55000000000000004">
      <c r="A80" s="501"/>
      <c r="B80" s="501"/>
      <c r="C80" s="506"/>
      <c r="E80" s="506"/>
      <c r="F80" s="506"/>
      <c r="S80" s="514"/>
      <c r="U80" s="506"/>
      <c r="W80" s="506"/>
      <c r="X80" s="506"/>
      <c r="Y80" s="506"/>
    </row>
    <row r="81" spans="1:25" s="504" customFormat="1" ht="16.149999999999999" customHeight="1" x14ac:dyDescent="0.55000000000000004">
      <c r="A81" s="501"/>
      <c r="B81" s="501"/>
      <c r="C81" s="506"/>
      <c r="E81" s="506"/>
      <c r="F81" s="506"/>
      <c r="S81" s="514"/>
      <c r="U81" s="506"/>
      <c r="W81" s="506"/>
      <c r="X81" s="506"/>
      <c r="Y81" s="506"/>
    </row>
    <row r="82" spans="1:25" s="504" customFormat="1" ht="16.149999999999999" customHeight="1" x14ac:dyDescent="0.55000000000000004">
      <c r="A82" s="501"/>
      <c r="B82" s="501"/>
      <c r="C82" s="506"/>
      <c r="E82" s="506"/>
      <c r="F82" s="506"/>
      <c r="S82" s="514"/>
      <c r="U82" s="506"/>
      <c r="W82" s="506"/>
      <c r="X82" s="506"/>
      <c r="Y82" s="506"/>
    </row>
    <row r="83" spans="1:25" s="504" customFormat="1" ht="16.149999999999999" customHeight="1" x14ac:dyDescent="0.55000000000000004">
      <c r="A83" s="501"/>
      <c r="B83" s="501"/>
      <c r="C83" s="506"/>
      <c r="E83" s="506"/>
      <c r="F83" s="506"/>
      <c r="S83" s="514"/>
      <c r="U83" s="506"/>
      <c r="W83" s="506"/>
      <c r="X83" s="506"/>
      <c r="Y83" s="506"/>
    </row>
    <row r="84" spans="1:25" s="504" customFormat="1" ht="16.149999999999999" customHeight="1" x14ac:dyDescent="0.55000000000000004">
      <c r="A84" s="501"/>
      <c r="B84" s="501"/>
      <c r="C84" s="506"/>
      <c r="E84" s="506"/>
      <c r="F84" s="506"/>
      <c r="S84" s="514"/>
      <c r="U84" s="506"/>
      <c r="W84" s="506"/>
      <c r="X84" s="506"/>
      <c r="Y84" s="506"/>
    </row>
    <row r="85" spans="1:25" s="504" customFormat="1" ht="16.149999999999999" customHeight="1" x14ac:dyDescent="0.55000000000000004">
      <c r="A85" s="501"/>
      <c r="B85" s="501"/>
      <c r="C85" s="506"/>
      <c r="E85" s="506"/>
      <c r="F85" s="506"/>
      <c r="S85" s="514"/>
      <c r="U85" s="506"/>
      <c r="W85" s="506"/>
      <c r="X85" s="506"/>
      <c r="Y85" s="506"/>
    </row>
    <row r="86" spans="1:25" s="504" customFormat="1" ht="16.149999999999999" customHeight="1" x14ac:dyDescent="0.55000000000000004">
      <c r="A86" s="501"/>
      <c r="B86" s="501"/>
      <c r="C86" s="506"/>
      <c r="E86" s="506"/>
      <c r="F86" s="506"/>
      <c r="S86" s="514"/>
      <c r="U86" s="506"/>
      <c r="W86" s="506"/>
      <c r="X86" s="506"/>
      <c r="Y86" s="506"/>
    </row>
    <row r="87" spans="1:25" s="504" customFormat="1" ht="16.149999999999999" customHeight="1" x14ac:dyDescent="0.55000000000000004">
      <c r="A87" s="501"/>
      <c r="B87" s="501"/>
      <c r="C87" s="506"/>
      <c r="E87" s="506"/>
      <c r="F87" s="506"/>
      <c r="S87" s="514"/>
      <c r="U87" s="506"/>
      <c r="W87" s="506"/>
      <c r="X87" s="506"/>
      <c r="Y87" s="506"/>
    </row>
    <row r="88" spans="1:25" s="504" customFormat="1" ht="16.149999999999999" customHeight="1" x14ac:dyDescent="0.55000000000000004">
      <c r="A88" s="501"/>
      <c r="B88" s="501"/>
      <c r="C88" s="506"/>
      <c r="E88" s="506"/>
      <c r="F88" s="506"/>
      <c r="S88" s="514"/>
      <c r="U88" s="506"/>
      <c r="W88" s="506"/>
      <c r="X88" s="506"/>
      <c r="Y88" s="506"/>
    </row>
    <row r="89" spans="1:25" s="504" customFormat="1" ht="16.149999999999999" customHeight="1" x14ac:dyDescent="0.55000000000000004">
      <c r="A89" s="501"/>
      <c r="B89" s="501"/>
      <c r="C89" s="506"/>
      <c r="E89" s="506"/>
      <c r="F89" s="506"/>
      <c r="S89" s="514"/>
      <c r="U89" s="506"/>
      <c r="W89" s="506"/>
      <c r="X89" s="506"/>
      <c r="Y89" s="506"/>
    </row>
    <row r="90" spans="1:25" s="504" customFormat="1" ht="16.149999999999999" customHeight="1" x14ac:dyDescent="0.55000000000000004">
      <c r="A90" s="501"/>
      <c r="B90" s="501"/>
      <c r="C90" s="506"/>
      <c r="E90" s="506"/>
      <c r="F90" s="506"/>
      <c r="S90" s="514"/>
      <c r="U90" s="506"/>
      <c r="W90" s="506"/>
      <c r="X90" s="506"/>
      <c r="Y90" s="506"/>
    </row>
    <row r="91" spans="1:25" s="504" customFormat="1" ht="16.149999999999999" customHeight="1" x14ac:dyDescent="0.55000000000000004">
      <c r="A91" s="501"/>
      <c r="B91" s="501"/>
      <c r="C91" s="506"/>
      <c r="E91" s="506"/>
      <c r="F91" s="506"/>
      <c r="S91" s="514"/>
      <c r="U91" s="506"/>
      <c r="W91" s="506"/>
      <c r="X91" s="506"/>
      <c r="Y91" s="506"/>
    </row>
    <row r="92" spans="1:25" s="504" customFormat="1" ht="16.149999999999999" customHeight="1" x14ac:dyDescent="0.55000000000000004">
      <c r="A92" s="501"/>
      <c r="B92" s="501"/>
      <c r="C92" s="506"/>
      <c r="E92" s="506"/>
      <c r="F92" s="506"/>
      <c r="S92" s="514"/>
      <c r="U92" s="506"/>
      <c r="W92" s="506"/>
      <c r="X92" s="506"/>
      <c r="Y92" s="506"/>
    </row>
    <row r="93" spans="1:25" s="504" customFormat="1" ht="16.149999999999999" customHeight="1" x14ac:dyDescent="0.55000000000000004">
      <c r="A93" s="501"/>
      <c r="B93" s="501"/>
      <c r="C93" s="506"/>
      <c r="E93" s="506"/>
      <c r="F93" s="506"/>
      <c r="S93" s="514"/>
      <c r="U93" s="506"/>
      <c r="W93" s="506"/>
      <c r="X93" s="506"/>
      <c r="Y93" s="506"/>
    </row>
    <row r="94" spans="1:25" s="504" customFormat="1" ht="16.149999999999999" customHeight="1" x14ac:dyDescent="0.55000000000000004">
      <c r="A94" s="501"/>
      <c r="B94" s="501"/>
      <c r="C94" s="506"/>
      <c r="E94" s="506"/>
      <c r="F94" s="506"/>
      <c r="S94" s="514"/>
      <c r="U94" s="506"/>
      <c r="W94" s="506"/>
      <c r="X94" s="506"/>
      <c r="Y94" s="506"/>
    </row>
    <row r="95" spans="1:25" s="504" customFormat="1" ht="16.149999999999999" customHeight="1" x14ac:dyDescent="0.55000000000000004">
      <c r="A95" s="501"/>
      <c r="B95" s="501"/>
      <c r="C95" s="506"/>
      <c r="E95" s="506"/>
      <c r="F95" s="506"/>
      <c r="S95" s="514"/>
      <c r="U95" s="506"/>
      <c r="W95" s="506"/>
      <c r="X95" s="506"/>
      <c r="Y95" s="506"/>
    </row>
    <row r="96" spans="1:25" s="504" customFormat="1" ht="16.149999999999999" customHeight="1" x14ac:dyDescent="0.55000000000000004">
      <c r="A96" s="501"/>
      <c r="B96" s="501"/>
      <c r="C96" s="506"/>
      <c r="E96" s="506"/>
      <c r="F96" s="506"/>
      <c r="S96" s="514"/>
      <c r="U96" s="506"/>
      <c r="W96" s="506"/>
      <c r="X96" s="506"/>
      <c r="Y96" s="506"/>
    </row>
    <row r="97" spans="1:25" s="504" customFormat="1" ht="16.149999999999999" customHeight="1" x14ac:dyDescent="0.55000000000000004">
      <c r="A97" s="501"/>
      <c r="B97" s="501"/>
      <c r="C97" s="506"/>
      <c r="E97" s="506"/>
      <c r="F97" s="506"/>
      <c r="S97" s="514"/>
      <c r="U97" s="506"/>
      <c r="W97" s="506"/>
      <c r="X97" s="506"/>
      <c r="Y97" s="506"/>
    </row>
    <row r="98" spans="1:25" s="504" customFormat="1" ht="16.149999999999999" customHeight="1" x14ac:dyDescent="0.55000000000000004">
      <c r="A98" s="501"/>
      <c r="B98" s="501"/>
      <c r="C98" s="506"/>
      <c r="E98" s="506"/>
      <c r="F98" s="506"/>
      <c r="S98" s="514"/>
      <c r="U98" s="506"/>
      <c r="W98" s="506"/>
      <c r="X98" s="506"/>
      <c r="Y98" s="506"/>
    </row>
    <row r="99" spans="1:25" s="504" customFormat="1" ht="16.149999999999999" customHeight="1" x14ac:dyDescent="0.55000000000000004">
      <c r="A99" s="501"/>
      <c r="B99" s="501"/>
      <c r="C99" s="506"/>
      <c r="E99" s="506"/>
      <c r="F99" s="506"/>
      <c r="S99" s="514"/>
      <c r="U99" s="506"/>
      <c r="W99" s="506"/>
      <c r="X99" s="506"/>
      <c r="Y99" s="506"/>
    </row>
    <row r="100" spans="1:25" s="504" customFormat="1" ht="16.149999999999999" customHeight="1" x14ac:dyDescent="0.55000000000000004">
      <c r="A100" s="501"/>
      <c r="B100" s="501"/>
      <c r="C100" s="506"/>
      <c r="E100" s="506"/>
      <c r="F100" s="506"/>
      <c r="S100" s="514"/>
      <c r="U100" s="506"/>
      <c r="W100" s="506"/>
      <c r="X100" s="506"/>
      <c r="Y100" s="506"/>
    </row>
    <row r="101" spans="1:25" s="504" customFormat="1" ht="16.149999999999999" customHeight="1" x14ac:dyDescent="0.55000000000000004">
      <c r="A101" s="501"/>
      <c r="B101" s="501"/>
      <c r="C101" s="506"/>
      <c r="E101" s="506"/>
      <c r="F101" s="506"/>
      <c r="S101" s="514"/>
      <c r="U101" s="506"/>
      <c r="W101" s="506"/>
      <c r="X101" s="506"/>
      <c r="Y101" s="506"/>
    </row>
    <row r="102" spans="1:25" s="504" customFormat="1" ht="16.149999999999999" customHeight="1" x14ac:dyDescent="0.55000000000000004">
      <c r="A102" s="501"/>
      <c r="B102" s="501"/>
      <c r="C102" s="506"/>
      <c r="E102" s="506"/>
      <c r="F102" s="506"/>
      <c r="S102" s="514"/>
      <c r="U102" s="506"/>
      <c r="W102" s="506"/>
      <c r="X102" s="506"/>
      <c r="Y102" s="506"/>
    </row>
    <row r="103" spans="1:25" s="504" customFormat="1" ht="16.149999999999999" customHeight="1" x14ac:dyDescent="0.55000000000000004">
      <c r="A103" s="501"/>
      <c r="B103" s="501"/>
      <c r="C103" s="506"/>
      <c r="E103" s="506"/>
      <c r="F103" s="506"/>
      <c r="S103" s="514"/>
      <c r="U103" s="506"/>
      <c r="W103" s="506"/>
      <c r="X103" s="506"/>
      <c r="Y103" s="506"/>
    </row>
    <row r="104" spans="1:25" s="504" customFormat="1" ht="16.149999999999999" customHeight="1" x14ac:dyDescent="0.55000000000000004">
      <c r="A104" s="501"/>
      <c r="B104" s="501"/>
      <c r="C104" s="506"/>
      <c r="E104" s="506"/>
      <c r="F104" s="506"/>
      <c r="S104" s="514"/>
      <c r="U104" s="506"/>
      <c r="W104" s="506"/>
      <c r="X104" s="506"/>
      <c r="Y104" s="506"/>
    </row>
    <row r="105" spans="1:25" s="504" customFormat="1" ht="16.149999999999999" customHeight="1" x14ac:dyDescent="0.55000000000000004">
      <c r="A105" s="501"/>
      <c r="B105" s="501"/>
      <c r="C105" s="506"/>
      <c r="E105" s="506"/>
      <c r="F105" s="506"/>
      <c r="S105" s="514"/>
      <c r="U105" s="506"/>
      <c r="W105" s="506"/>
      <c r="X105" s="506"/>
      <c r="Y105" s="506"/>
    </row>
    <row r="106" spans="1:25" s="504" customFormat="1" ht="16.149999999999999" customHeight="1" x14ac:dyDescent="0.55000000000000004">
      <c r="A106" s="501"/>
      <c r="B106" s="501"/>
      <c r="C106" s="506"/>
      <c r="E106" s="506"/>
      <c r="F106" s="506"/>
      <c r="S106" s="514"/>
      <c r="U106" s="506"/>
      <c r="W106" s="506"/>
      <c r="X106" s="506"/>
      <c r="Y106" s="506"/>
    </row>
    <row r="107" spans="1:25" s="504" customFormat="1" ht="16.149999999999999" customHeight="1" x14ac:dyDescent="0.55000000000000004">
      <c r="A107" s="501"/>
      <c r="B107" s="501"/>
      <c r="C107" s="506"/>
      <c r="E107" s="506"/>
      <c r="F107" s="506"/>
      <c r="S107" s="514"/>
      <c r="U107" s="506"/>
      <c r="W107" s="506"/>
      <c r="X107" s="506"/>
      <c r="Y107" s="506"/>
    </row>
    <row r="108" spans="1:25" s="504" customFormat="1" ht="16.149999999999999" customHeight="1" x14ac:dyDescent="0.55000000000000004">
      <c r="A108" s="501"/>
      <c r="B108" s="501"/>
      <c r="C108" s="506"/>
      <c r="E108" s="506"/>
      <c r="F108" s="506"/>
      <c r="S108" s="514"/>
      <c r="U108" s="506"/>
      <c r="W108" s="506"/>
      <c r="X108" s="506"/>
      <c r="Y108" s="506"/>
    </row>
    <row r="109" spans="1:25" s="504" customFormat="1" ht="16.149999999999999" customHeight="1" x14ac:dyDescent="0.55000000000000004">
      <c r="A109" s="501"/>
      <c r="B109" s="501"/>
      <c r="C109" s="506"/>
      <c r="E109" s="506"/>
      <c r="F109" s="506"/>
      <c r="S109" s="514"/>
      <c r="U109" s="506"/>
      <c r="W109" s="506"/>
      <c r="X109" s="506"/>
      <c r="Y109" s="506"/>
    </row>
    <row r="110" spans="1:25" s="504" customFormat="1" ht="16.149999999999999" customHeight="1" x14ac:dyDescent="0.55000000000000004">
      <c r="A110" s="501"/>
      <c r="B110" s="501"/>
      <c r="C110" s="506"/>
      <c r="E110" s="506"/>
      <c r="F110" s="506"/>
      <c r="S110" s="514"/>
      <c r="U110" s="506"/>
      <c r="W110" s="506"/>
      <c r="X110" s="506"/>
      <c r="Y110" s="506"/>
    </row>
    <row r="111" spans="1:25" s="504" customFormat="1" ht="16.149999999999999" customHeight="1" x14ac:dyDescent="0.55000000000000004">
      <c r="A111" s="501"/>
      <c r="B111" s="501"/>
      <c r="C111" s="506"/>
      <c r="E111" s="506"/>
      <c r="F111" s="506"/>
      <c r="S111" s="514"/>
      <c r="U111" s="506"/>
      <c r="W111" s="506"/>
      <c r="X111" s="506"/>
      <c r="Y111" s="506"/>
    </row>
    <row r="112" spans="1:25" s="504" customFormat="1" ht="16.149999999999999" customHeight="1" x14ac:dyDescent="0.55000000000000004">
      <c r="A112" s="501"/>
      <c r="B112" s="501"/>
      <c r="C112" s="506"/>
      <c r="E112" s="506"/>
      <c r="F112" s="506"/>
      <c r="S112" s="514"/>
      <c r="U112" s="506"/>
      <c r="W112" s="506"/>
      <c r="X112" s="506"/>
      <c r="Y112" s="506"/>
    </row>
    <row r="113" spans="1:25" s="504" customFormat="1" ht="16.149999999999999" customHeight="1" x14ac:dyDescent="0.55000000000000004">
      <c r="A113" s="501"/>
      <c r="B113" s="501"/>
      <c r="C113" s="506"/>
      <c r="E113" s="506"/>
      <c r="F113" s="506"/>
      <c r="S113" s="514"/>
      <c r="U113" s="506"/>
      <c r="W113" s="506"/>
      <c r="X113" s="506"/>
      <c r="Y113" s="506"/>
    </row>
    <row r="114" spans="1:25" s="504" customFormat="1" ht="16.149999999999999" customHeight="1" x14ac:dyDescent="0.55000000000000004">
      <c r="A114" s="501"/>
      <c r="B114" s="501"/>
      <c r="C114" s="506"/>
      <c r="E114" s="506"/>
      <c r="F114" s="506"/>
      <c r="S114" s="514"/>
      <c r="U114" s="506"/>
      <c r="W114" s="506"/>
      <c r="X114" s="506"/>
      <c r="Y114" s="506"/>
    </row>
    <row r="115" spans="1:25" s="504" customFormat="1" ht="16.149999999999999" customHeight="1" x14ac:dyDescent="0.55000000000000004">
      <c r="A115" s="501"/>
      <c r="B115" s="501"/>
      <c r="C115" s="506"/>
      <c r="E115" s="506"/>
      <c r="F115" s="506"/>
      <c r="S115" s="514"/>
      <c r="U115" s="506"/>
      <c r="W115" s="506"/>
      <c r="X115" s="506"/>
      <c r="Y115" s="506"/>
    </row>
    <row r="116" spans="1:25" s="504" customFormat="1" ht="16.149999999999999" customHeight="1" x14ac:dyDescent="0.55000000000000004">
      <c r="A116" s="501"/>
      <c r="B116" s="501"/>
      <c r="C116" s="506"/>
      <c r="E116" s="506"/>
      <c r="F116" s="506"/>
      <c r="S116" s="514"/>
      <c r="U116" s="506"/>
      <c r="W116" s="506"/>
      <c r="X116" s="506"/>
      <c r="Y116" s="506"/>
    </row>
    <row r="117" spans="1:25" s="504" customFormat="1" ht="16.149999999999999" customHeight="1" x14ac:dyDescent="0.55000000000000004">
      <c r="A117" s="501"/>
      <c r="B117" s="501"/>
      <c r="C117" s="506"/>
      <c r="E117" s="506"/>
      <c r="F117" s="506"/>
      <c r="S117" s="514"/>
      <c r="U117" s="506"/>
      <c r="W117" s="506"/>
      <c r="X117" s="506"/>
      <c r="Y117" s="506"/>
    </row>
    <row r="118" spans="1:25" s="504" customFormat="1" ht="16.149999999999999" customHeight="1" x14ac:dyDescent="0.55000000000000004">
      <c r="A118" s="501"/>
      <c r="B118" s="501"/>
      <c r="C118" s="506"/>
      <c r="E118" s="506"/>
      <c r="F118" s="506"/>
      <c r="S118" s="514"/>
      <c r="U118" s="506"/>
      <c r="W118" s="506"/>
      <c r="X118" s="506"/>
      <c r="Y118" s="506"/>
    </row>
    <row r="119" spans="1:25" s="504" customFormat="1" ht="16.149999999999999" customHeight="1" x14ac:dyDescent="0.55000000000000004">
      <c r="A119" s="501"/>
      <c r="B119" s="501"/>
      <c r="C119" s="506"/>
      <c r="E119" s="506"/>
      <c r="F119" s="506"/>
      <c r="S119" s="514"/>
      <c r="U119" s="506"/>
      <c r="W119" s="506"/>
      <c r="X119" s="506"/>
      <c r="Y119" s="506"/>
    </row>
    <row r="120" spans="1:25" s="504" customFormat="1" ht="16.149999999999999" customHeight="1" x14ac:dyDescent="0.55000000000000004">
      <c r="A120" s="501"/>
      <c r="B120" s="501"/>
      <c r="C120" s="506"/>
      <c r="E120" s="506"/>
      <c r="F120" s="506"/>
      <c r="S120" s="514"/>
      <c r="U120" s="506"/>
      <c r="W120" s="506"/>
      <c r="X120" s="506"/>
      <c r="Y120" s="506"/>
    </row>
    <row r="121" spans="1:25" s="504" customFormat="1" ht="16.149999999999999" customHeight="1" x14ac:dyDescent="0.55000000000000004">
      <c r="A121" s="501"/>
      <c r="B121" s="501"/>
      <c r="C121" s="506"/>
      <c r="E121" s="506"/>
      <c r="F121" s="506"/>
      <c r="S121" s="514"/>
      <c r="U121" s="506"/>
      <c r="W121" s="506"/>
      <c r="X121" s="506"/>
      <c r="Y121" s="506"/>
    </row>
    <row r="122" spans="1:25" ht="16.149999999999999" customHeight="1" x14ac:dyDescent="0.55000000000000004"/>
    <row r="123" spans="1:25" ht="16.149999999999999" customHeight="1" x14ac:dyDescent="0.55000000000000004"/>
    <row r="124" spans="1:25" ht="16.149999999999999" customHeight="1" x14ac:dyDescent="0.55000000000000004"/>
    <row r="125" spans="1:25" ht="16.149999999999999" customHeight="1" x14ac:dyDescent="0.55000000000000004"/>
    <row r="126" spans="1:25" ht="16.149999999999999" customHeight="1" x14ac:dyDescent="0.55000000000000004"/>
    <row r="127" spans="1:25" ht="16.149999999999999" customHeight="1" x14ac:dyDescent="0.55000000000000004"/>
    <row r="128" spans="1:25" ht="16.149999999999999" customHeight="1" x14ac:dyDescent="0.55000000000000004"/>
    <row r="129" ht="16.149999999999999" customHeight="1" x14ac:dyDescent="0.55000000000000004"/>
    <row r="130" ht="16.149999999999999" customHeight="1" x14ac:dyDescent="0.55000000000000004"/>
    <row r="131" ht="16.149999999999999" customHeight="1" x14ac:dyDescent="0.55000000000000004"/>
    <row r="132" ht="16.149999999999999" customHeight="1" x14ac:dyDescent="0.55000000000000004"/>
    <row r="133" ht="16.149999999999999" customHeight="1" x14ac:dyDescent="0.55000000000000004"/>
    <row r="134" ht="16.149999999999999" customHeight="1" x14ac:dyDescent="0.55000000000000004"/>
    <row r="135" ht="16.149999999999999" customHeight="1" x14ac:dyDescent="0.55000000000000004"/>
    <row r="136" ht="16.149999999999999" customHeight="1" x14ac:dyDescent="0.55000000000000004"/>
    <row r="137" ht="16.149999999999999" customHeight="1" x14ac:dyDescent="0.55000000000000004"/>
    <row r="138" ht="16.149999999999999" customHeight="1" x14ac:dyDescent="0.55000000000000004"/>
    <row r="139" ht="16.149999999999999" customHeight="1" x14ac:dyDescent="0.55000000000000004"/>
    <row r="140" ht="16.149999999999999" customHeight="1" x14ac:dyDescent="0.55000000000000004"/>
    <row r="141" ht="16.149999999999999" customHeight="1" x14ac:dyDescent="0.55000000000000004"/>
    <row r="142" ht="16.149999999999999" customHeight="1" x14ac:dyDescent="0.55000000000000004"/>
    <row r="143" ht="16.149999999999999" customHeight="1" x14ac:dyDescent="0.55000000000000004"/>
    <row r="144" ht="16.149999999999999" customHeight="1" x14ac:dyDescent="0.55000000000000004"/>
    <row r="145" ht="16.149999999999999" customHeight="1" x14ac:dyDescent="0.55000000000000004"/>
    <row r="146" ht="16.149999999999999" customHeight="1" x14ac:dyDescent="0.55000000000000004"/>
    <row r="147" ht="16.149999999999999" customHeight="1" x14ac:dyDescent="0.55000000000000004"/>
    <row r="148" ht="16.149999999999999" customHeight="1" x14ac:dyDescent="0.55000000000000004"/>
    <row r="149" ht="16.149999999999999" customHeight="1" x14ac:dyDescent="0.55000000000000004"/>
    <row r="150" ht="16.149999999999999" customHeight="1" x14ac:dyDescent="0.55000000000000004"/>
    <row r="151" ht="16.149999999999999" customHeight="1" x14ac:dyDescent="0.55000000000000004"/>
    <row r="152" ht="16.149999999999999" customHeight="1" x14ac:dyDescent="0.55000000000000004"/>
    <row r="153" ht="16.149999999999999" customHeight="1" x14ac:dyDescent="0.55000000000000004"/>
    <row r="154" ht="16.149999999999999" customHeight="1" x14ac:dyDescent="0.55000000000000004"/>
    <row r="155" ht="16.149999999999999" customHeight="1" x14ac:dyDescent="0.55000000000000004"/>
    <row r="156" ht="16.149999999999999" customHeight="1" x14ac:dyDescent="0.55000000000000004"/>
    <row r="157" ht="16.149999999999999" customHeight="1" x14ac:dyDescent="0.55000000000000004"/>
    <row r="158" ht="16.149999999999999" customHeight="1" x14ac:dyDescent="0.55000000000000004"/>
    <row r="159" ht="16.149999999999999" customHeight="1" x14ac:dyDescent="0.55000000000000004"/>
    <row r="160" ht="16.149999999999999" customHeight="1" x14ac:dyDescent="0.55000000000000004"/>
    <row r="161" ht="16.149999999999999" customHeight="1" x14ac:dyDescent="0.55000000000000004"/>
    <row r="162" ht="16.149999999999999" customHeight="1" x14ac:dyDescent="0.55000000000000004"/>
    <row r="163" ht="16.149999999999999" customHeight="1" x14ac:dyDescent="0.55000000000000004"/>
    <row r="164" ht="16.149999999999999" customHeight="1" x14ac:dyDescent="0.55000000000000004"/>
    <row r="165" ht="16.149999999999999" customHeight="1" x14ac:dyDescent="0.55000000000000004"/>
    <row r="166" ht="16.149999999999999" customHeight="1" x14ac:dyDescent="0.55000000000000004"/>
    <row r="167" ht="16.149999999999999" customHeight="1" x14ac:dyDescent="0.55000000000000004"/>
    <row r="168" ht="16.149999999999999" customHeight="1" x14ac:dyDescent="0.55000000000000004"/>
    <row r="169" ht="16.149999999999999" customHeight="1" x14ac:dyDescent="0.55000000000000004"/>
    <row r="170" ht="16.149999999999999" customHeight="1" x14ac:dyDescent="0.55000000000000004"/>
    <row r="171" ht="16.149999999999999" customHeight="1" x14ac:dyDescent="0.55000000000000004"/>
    <row r="172" ht="16.149999999999999" customHeight="1" x14ac:dyDescent="0.55000000000000004"/>
    <row r="173" ht="16.149999999999999" customHeight="1" x14ac:dyDescent="0.55000000000000004"/>
    <row r="174" ht="16.149999999999999" customHeight="1" x14ac:dyDescent="0.55000000000000004"/>
    <row r="175" ht="16.149999999999999" customHeight="1" x14ac:dyDescent="0.55000000000000004"/>
    <row r="176" ht="16.149999999999999" customHeight="1" x14ac:dyDescent="0.55000000000000004"/>
    <row r="177" ht="16.149999999999999" customHeight="1" x14ac:dyDescent="0.55000000000000004"/>
    <row r="178" ht="16.149999999999999" customHeight="1" x14ac:dyDescent="0.55000000000000004"/>
    <row r="179" ht="16.149999999999999" customHeight="1" x14ac:dyDescent="0.55000000000000004"/>
    <row r="180" ht="16.149999999999999" customHeight="1" x14ac:dyDescent="0.55000000000000004"/>
    <row r="181" ht="16.149999999999999" customHeight="1" x14ac:dyDescent="0.55000000000000004"/>
    <row r="182" ht="16.149999999999999" customHeight="1" x14ac:dyDescent="0.55000000000000004"/>
    <row r="183" ht="16.149999999999999" customHeight="1" x14ac:dyDescent="0.55000000000000004"/>
    <row r="184" ht="16.149999999999999" customHeight="1" x14ac:dyDescent="0.55000000000000004"/>
    <row r="185" ht="16.149999999999999" customHeight="1" x14ac:dyDescent="0.55000000000000004"/>
    <row r="186" ht="16.149999999999999" customHeight="1" x14ac:dyDescent="0.55000000000000004"/>
    <row r="187" ht="16.149999999999999" customHeight="1" x14ac:dyDescent="0.55000000000000004"/>
    <row r="188" ht="16.149999999999999" customHeight="1" x14ac:dyDescent="0.55000000000000004"/>
    <row r="189" ht="16.149999999999999" customHeight="1" x14ac:dyDescent="0.55000000000000004"/>
    <row r="190" ht="16.149999999999999" customHeight="1" x14ac:dyDescent="0.55000000000000004"/>
    <row r="191" ht="16.149999999999999" customHeight="1" x14ac:dyDescent="0.55000000000000004"/>
    <row r="192" ht="16.149999999999999" customHeight="1" x14ac:dyDescent="0.55000000000000004"/>
    <row r="193" ht="16.149999999999999" customHeight="1" x14ac:dyDescent="0.55000000000000004"/>
    <row r="194" ht="16.149999999999999" customHeight="1" x14ac:dyDescent="0.55000000000000004"/>
    <row r="195" ht="16.149999999999999" customHeight="1" x14ac:dyDescent="0.55000000000000004"/>
    <row r="196" ht="16.149999999999999" customHeight="1" x14ac:dyDescent="0.55000000000000004"/>
    <row r="197" ht="16.149999999999999" customHeight="1" x14ac:dyDescent="0.55000000000000004"/>
    <row r="198" ht="16.149999999999999" customHeight="1" x14ac:dyDescent="0.55000000000000004"/>
    <row r="199" ht="16.149999999999999" customHeight="1" x14ac:dyDescent="0.55000000000000004"/>
    <row r="200" ht="16.149999999999999" customHeight="1" x14ac:dyDescent="0.55000000000000004"/>
    <row r="201" ht="16.149999999999999" customHeight="1" x14ac:dyDescent="0.55000000000000004"/>
    <row r="202" ht="16.149999999999999" customHeight="1" x14ac:dyDescent="0.55000000000000004"/>
    <row r="203" ht="16.149999999999999" customHeight="1" x14ac:dyDescent="0.55000000000000004"/>
    <row r="204" ht="16.149999999999999" customHeight="1" x14ac:dyDescent="0.55000000000000004"/>
    <row r="205" ht="16.149999999999999" customHeight="1" x14ac:dyDescent="0.55000000000000004"/>
    <row r="206" ht="16.149999999999999" customHeight="1" x14ac:dyDescent="0.55000000000000004"/>
    <row r="207" ht="16.149999999999999" customHeight="1" x14ac:dyDescent="0.55000000000000004"/>
    <row r="208" ht="16.149999999999999" customHeight="1" x14ac:dyDescent="0.55000000000000004"/>
    <row r="209" ht="16.149999999999999" customHeight="1" x14ac:dyDescent="0.55000000000000004"/>
    <row r="210" ht="16.149999999999999" customHeight="1" x14ac:dyDescent="0.55000000000000004"/>
    <row r="211" ht="16.149999999999999" customHeight="1" x14ac:dyDescent="0.55000000000000004"/>
    <row r="212" ht="16.149999999999999" customHeight="1" x14ac:dyDescent="0.55000000000000004"/>
    <row r="213" ht="16.149999999999999" customHeight="1" x14ac:dyDescent="0.55000000000000004"/>
    <row r="214" ht="16.149999999999999" customHeight="1" x14ac:dyDescent="0.55000000000000004"/>
    <row r="215" ht="16.149999999999999" customHeight="1" x14ac:dyDescent="0.55000000000000004"/>
    <row r="216" ht="16.149999999999999" customHeight="1" x14ac:dyDescent="0.55000000000000004"/>
    <row r="217" ht="16.149999999999999" customHeight="1" x14ac:dyDescent="0.55000000000000004"/>
    <row r="218" ht="16.149999999999999" customHeight="1" x14ac:dyDescent="0.55000000000000004"/>
    <row r="219" ht="16.149999999999999" customHeight="1" x14ac:dyDescent="0.55000000000000004"/>
    <row r="220" ht="16.149999999999999" customHeight="1" x14ac:dyDescent="0.55000000000000004"/>
    <row r="221" ht="16.149999999999999" customHeight="1" x14ac:dyDescent="0.55000000000000004"/>
    <row r="222" ht="16.149999999999999" customHeight="1" x14ac:dyDescent="0.55000000000000004"/>
    <row r="223" ht="16.149999999999999" customHeight="1" x14ac:dyDescent="0.55000000000000004"/>
    <row r="224" ht="16.149999999999999" customHeight="1" x14ac:dyDescent="0.55000000000000004"/>
    <row r="225" ht="16.149999999999999" customHeight="1" x14ac:dyDescent="0.55000000000000004"/>
    <row r="226" ht="16.149999999999999" customHeight="1" x14ac:dyDescent="0.55000000000000004"/>
    <row r="227" ht="16.149999999999999" customHeight="1" x14ac:dyDescent="0.55000000000000004"/>
    <row r="228" ht="16.149999999999999" customHeight="1" x14ac:dyDescent="0.55000000000000004"/>
    <row r="229" ht="16.149999999999999" customHeight="1" x14ac:dyDescent="0.55000000000000004"/>
    <row r="230" ht="16.149999999999999" customHeight="1" x14ac:dyDescent="0.55000000000000004"/>
    <row r="231" ht="16.149999999999999" customHeight="1" x14ac:dyDescent="0.55000000000000004"/>
    <row r="232" ht="16.149999999999999" customHeight="1" x14ac:dyDescent="0.55000000000000004"/>
    <row r="233" ht="16.149999999999999" customHeight="1" x14ac:dyDescent="0.55000000000000004"/>
    <row r="234" ht="16.149999999999999" customHeight="1" x14ac:dyDescent="0.55000000000000004"/>
    <row r="235" ht="16.149999999999999" customHeight="1" x14ac:dyDescent="0.55000000000000004"/>
    <row r="236" ht="16.149999999999999" customHeight="1" x14ac:dyDescent="0.55000000000000004"/>
    <row r="237" ht="16.149999999999999" customHeight="1" x14ac:dyDescent="0.55000000000000004"/>
    <row r="238" ht="16.149999999999999" customHeight="1" x14ac:dyDescent="0.55000000000000004"/>
    <row r="239" ht="16.149999999999999" customHeight="1" x14ac:dyDescent="0.55000000000000004"/>
    <row r="240" ht="16.149999999999999" customHeight="1" x14ac:dyDescent="0.55000000000000004"/>
    <row r="241" ht="16.149999999999999" customHeight="1" x14ac:dyDescent="0.55000000000000004"/>
    <row r="242" ht="16.149999999999999" customHeight="1" x14ac:dyDescent="0.55000000000000004"/>
    <row r="243" ht="16.149999999999999" customHeight="1" x14ac:dyDescent="0.55000000000000004"/>
    <row r="244" ht="16.149999999999999" customHeight="1" x14ac:dyDescent="0.55000000000000004"/>
    <row r="245" ht="16.149999999999999" customHeight="1" x14ac:dyDescent="0.55000000000000004"/>
    <row r="246" ht="16.149999999999999" customHeight="1" x14ac:dyDescent="0.55000000000000004"/>
    <row r="247" ht="16.149999999999999" customHeight="1" x14ac:dyDescent="0.55000000000000004"/>
    <row r="248" ht="16.149999999999999" customHeight="1" x14ac:dyDescent="0.55000000000000004"/>
    <row r="249" ht="16.149999999999999" customHeight="1" x14ac:dyDescent="0.55000000000000004"/>
    <row r="250" ht="16.149999999999999" customHeight="1" x14ac:dyDescent="0.55000000000000004"/>
    <row r="251" ht="16.149999999999999" customHeight="1" x14ac:dyDescent="0.55000000000000004"/>
    <row r="252" ht="16.149999999999999" customHeight="1" x14ac:dyDescent="0.55000000000000004"/>
    <row r="253" ht="16.149999999999999" customHeight="1" x14ac:dyDescent="0.55000000000000004"/>
    <row r="254" ht="16.149999999999999" customHeight="1" x14ac:dyDescent="0.55000000000000004"/>
    <row r="255" ht="16.149999999999999" customHeight="1" x14ac:dyDescent="0.55000000000000004"/>
    <row r="256" ht="16.149999999999999" customHeight="1" x14ac:dyDescent="0.55000000000000004"/>
    <row r="257" ht="16.149999999999999" customHeight="1" x14ac:dyDescent="0.55000000000000004"/>
    <row r="258" ht="16.149999999999999" customHeight="1" x14ac:dyDescent="0.55000000000000004"/>
    <row r="259" ht="16.149999999999999" customHeight="1" x14ac:dyDescent="0.55000000000000004"/>
    <row r="260" ht="16.149999999999999" customHeight="1" x14ac:dyDescent="0.55000000000000004"/>
    <row r="261" ht="16.149999999999999" customHeight="1" x14ac:dyDescent="0.55000000000000004"/>
    <row r="262" ht="16.149999999999999" customHeight="1" x14ac:dyDescent="0.55000000000000004"/>
    <row r="263" ht="16.149999999999999" customHeight="1" x14ac:dyDescent="0.55000000000000004"/>
    <row r="264" ht="16.149999999999999" customHeight="1" x14ac:dyDescent="0.55000000000000004"/>
    <row r="265" ht="16.149999999999999" customHeight="1" x14ac:dyDescent="0.55000000000000004"/>
    <row r="266" ht="16.149999999999999" customHeight="1" x14ac:dyDescent="0.55000000000000004"/>
    <row r="267" ht="16.149999999999999" customHeight="1" x14ac:dyDescent="0.55000000000000004"/>
    <row r="268" ht="16.149999999999999" customHeight="1" x14ac:dyDescent="0.55000000000000004"/>
    <row r="269" ht="16.149999999999999" customHeight="1" x14ac:dyDescent="0.55000000000000004"/>
    <row r="270" ht="16.149999999999999" customHeight="1" x14ac:dyDescent="0.55000000000000004"/>
    <row r="271" ht="16.149999999999999" customHeight="1" x14ac:dyDescent="0.55000000000000004"/>
    <row r="272" ht="16.149999999999999" customHeight="1" x14ac:dyDescent="0.55000000000000004"/>
    <row r="273" ht="16.149999999999999" customHeight="1" x14ac:dyDescent="0.55000000000000004"/>
    <row r="274" ht="16.149999999999999" customHeight="1" x14ac:dyDescent="0.55000000000000004"/>
  </sheetData>
  <phoneticPr fontId="14"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E2AB-D63E-4412-B226-C25ADFFB22AC}">
  <dimension ref="A1:AM410"/>
  <sheetViews>
    <sheetView topLeftCell="A238" zoomScale="80" zoomScaleNormal="80" workbookViewId="0">
      <selection activeCell="G242" sqref="G242"/>
    </sheetView>
  </sheetViews>
  <sheetFormatPr defaultRowHeight="15" x14ac:dyDescent="0.55000000000000004"/>
  <cols>
    <col min="1" max="1" width="8.1328125" style="511" customWidth="1"/>
    <col min="2" max="2" width="3.59765625" style="549" customWidth="1"/>
    <col min="3" max="3" width="30.59765625" style="505" customWidth="1"/>
    <col min="4" max="4" width="5.59765625" style="549" customWidth="1"/>
    <col min="5" max="5" width="10.59765625" style="549" customWidth="1"/>
    <col min="6" max="6" width="4.59765625" style="549" customWidth="1"/>
    <col min="7" max="9" width="4.59765625" style="505" customWidth="1"/>
    <col min="10" max="10" width="19.59765625" style="515" customWidth="1"/>
    <col min="11" max="11" width="3.59765625" style="653" customWidth="1"/>
    <col min="12" max="12" width="3.59765625" style="505" customWidth="1"/>
    <col min="13" max="13" width="3.59765625" style="545" customWidth="1"/>
    <col min="14" max="15" width="3.59765625" style="505" customWidth="1"/>
    <col min="16" max="16" width="6.265625" style="580" customWidth="1"/>
    <col min="17" max="17" width="3.59765625" style="505" customWidth="1"/>
    <col min="18" max="18" width="3.59765625" style="549" customWidth="1"/>
    <col min="19" max="19" width="26.59765625" style="505" customWidth="1"/>
    <col min="20" max="22" width="3.59765625" style="549" customWidth="1"/>
    <col min="23" max="30" width="3.59765625" style="505" customWidth="1"/>
    <col min="31" max="31" width="9.19921875" style="505" customWidth="1"/>
    <col min="32" max="32" width="9.1328125" style="505" customWidth="1"/>
    <col min="33" max="33" width="7.59765625" style="505" customWidth="1"/>
    <col min="34" max="16384" width="9.06640625" style="505"/>
  </cols>
  <sheetData>
    <row r="1" spans="1:34" s="496" customFormat="1" ht="48.4" customHeight="1" x14ac:dyDescent="0.55000000000000004">
      <c r="A1" s="494" t="s">
        <v>554</v>
      </c>
      <c r="B1" s="649" t="s">
        <v>553</v>
      </c>
      <c r="C1" s="495" t="str">
        <f>'01_id_edificio'!C1</f>
        <v>A02</v>
      </c>
      <c r="D1" s="495"/>
      <c r="E1" s="495"/>
      <c r="F1" s="495"/>
      <c r="G1" s="495"/>
      <c r="H1" s="495"/>
      <c r="I1" s="495"/>
      <c r="J1" s="495"/>
      <c r="K1" s="650"/>
      <c r="L1" s="495"/>
      <c r="M1" s="499"/>
      <c r="Q1" s="683"/>
      <c r="R1" s="683"/>
      <c r="S1" s="683"/>
      <c r="T1" s="683"/>
      <c r="U1" s="683"/>
      <c r="V1" s="683"/>
      <c r="W1" s="683"/>
      <c r="X1" s="683"/>
      <c r="Y1" s="683"/>
      <c r="Z1" s="497"/>
      <c r="AA1" s="497"/>
      <c r="AB1" s="497"/>
    </row>
    <row r="2" spans="1:34" s="496" customFormat="1" ht="16.149999999999999" customHeight="1" x14ac:dyDescent="0.55000000000000004">
      <c r="A2" s="494"/>
      <c r="B2" s="649" t="s">
        <v>553</v>
      </c>
      <c r="C2" s="499"/>
      <c r="D2" s="499"/>
      <c r="E2" s="499"/>
      <c r="F2" s="499"/>
      <c r="G2" s="499"/>
      <c r="H2" s="499"/>
      <c r="I2" s="499"/>
      <c r="J2" s="516"/>
      <c r="K2" s="651"/>
      <c r="L2" s="499"/>
      <c r="V2" s="499"/>
      <c r="W2" s="497"/>
      <c r="X2" s="497"/>
      <c r="Y2" s="497"/>
      <c r="Z2" s="497"/>
      <c r="AA2" s="497"/>
      <c r="AB2" s="497"/>
      <c r="AC2" s="497"/>
      <c r="AD2" s="497"/>
      <c r="AE2" s="497"/>
      <c r="AF2" s="497"/>
      <c r="AG2" s="497"/>
    </row>
    <row r="3" spans="1:34" ht="16.149999999999999" customHeight="1" x14ac:dyDescent="0.55000000000000004">
      <c r="A3" s="544">
        <v>3</v>
      </c>
      <c r="B3" s="649" t="s">
        <v>553</v>
      </c>
      <c r="C3" s="503" t="s">
        <v>91</v>
      </c>
      <c r="D3" s="503"/>
      <c r="E3" s="503"/>
      <c r="F3" s="503"/>
      <c r="G3" s="503"/>
      <c r="H3" s="503"/>
      <c r="I3" s="503"/>
      <c r="J3" s="503"/>
      <c r="K3" s="652"/>
      <c r="L3" s="503"/>
      <c r="M3" s="503"/>
      <c r="N3" s="503"/>
      <c r="O3" s="503"/>
      <c r="P3" s="503"/>
      <c r="Q3" s="503"/>
      <c r="R3" s="503"/>
      <c r="S3" s="503"/>
      <c r="T3" s="503"/>
      <c r="U3" s="503"/>
      <c r="V3" s="503"/>
      <c r="W3" s="503"/>
      <c r="X3" s="503"/>
      <c r="Y3" s="503"/>
      <c r="Z3" s="503"/>
      <c r="AA3" s="503"/>
      <c r="AB3" s="503"/>
      <c r="AC3" s="503"/>
    </row>
    <row r="4" spans="1:34" s="500" customFormat="1" ht="16.149999999999999" customHeight="1" x14ac:dyDescent="0.55000000000000004">
      <c r="A4" s="501" t="s">
        <v>92</v>
      </c>
      <c r="B4" s="649" t="s">
        <v>553</v>
      </c>
      <c r="C4" s="502" t="s">
        <v>93</v>
      </c>
      <c r="D4" s="502"/>
      <c r="E4" s="502"/>
      <c r="F4" s="502"/>
      <c r="G4" s="502"/>
      <c r="H4" s="502"/>
      <c r="I4" s="502"/>
      <c r="J4" s="502"/>
      <c r="K4" s="653"/>
      <c r="L4" s="502"/>
      <c r="M4" s="502"/>
      <c r="N4" s="502"/>
      <c r="O4" s="502"/>
      <c r="P4" s="502"/>
      <c r="Q4" s="502"/>
      <c r="R4" s="502"/>
      <c r="S4" s="502"/>
      <c r="T4" s="502"/>
      <c r="U4" s="502"/>
      <c r="V4" s="502"/>
      <c r="W4" s="502"/>
      <c r="X4" s="502"/>
      <c r="Y4" s="502"/>
      <c r="Z4" s="502"/>
      <c r="AA4" s="502"/>
      <c r="AB4" s="502"/>
      <c r="AC4" s="504"/>
    </row>
    <row r="5" spans="1:34" s="500" customFormat="1" x14ac:dyDescent="0.55000000000000004">
      <c r="A5" s="501"/>
      <c r="B5" s="649" t="s">
        <v>553</v>
      </c>
      <c r="C5" s="661" t="s">
        <v>631</v>
      </c>
      <c r="D5" s="662"/>
      <c r="E5" s="662"/>
      <c r="F5" s="662"/>
      <c r="G5" s="662"/>
      <c r="H5" s="662"/>
      <c r="I5" s="662"/>
      <c r="J5" s="663"/>
      <c r="K5" s="654"/>
      <c r="L5" s="538"/>
      <c r="M5" s="538"/>
      <c r="N5" s="538"/>
      <c r="O5" s="538"/>
      <c r="P5" s="538"/>
      <c r="Q5" s="538"/>
      <c r="R5" s="538"/>
      <c r="S5" s="538"/>
      <c r="T5" s="538"/>
      <c r="U5" s="538"/>
      <c r="V5" s="538"/>
      <c r="W5" s="538"/>
      <c r="X5" s="538"/>
      <c r="Y5" s="538"/>
      <c r="Z5" s="538"/>
      <c r="AA5" s="538"/>
      <c r="AB5" s="538"/>
      <c r="AC5" s="504"/>
    </row>
    <row r="6" spans="1:34" s="500" customFormat="1" x14ac:dyDescent="0.55000000000000004">
      <c r="A6" s="501"/>
      <c r="B6" s="649"/>
      <c r="C6" s="664" t="s">
        <v>632</v>
      </c>
      <c r="D6" s="665"/>
      <c r="E6" s="665"/>
      <c r="F6" s="665"/>
      <c r="G6" s="665"/>
      <c r="H6" s="665"/>
      <c r="I6" s="665"/>
      <c r="J6" s="666"/>
      <c r="K6" s="654"/>
      <c r="L6" s="538"/>
      <c r="M6" s="538"/>
      <c r="N6" s="538"/>
      <c r="O6" s="538"/>
      <c r="P6" s="538"/>
      <c r="Q6" s="538"/>
      <c r="R6" s="538"/>
      <c r="S6" s="538"/>
      <c r="T6" s="538"/>
      <c r="U6" s="538"/>
      <c r="V6" s="538"/>
      <c r="W6" s="538"/>
      <c r="X6" s="538"/>
      <c r="Y6" s="538"/>
      <c r="Z6" s="538"/>
      <c r="AA6" s="538"/>
      <c r="AB6" s="538"/>
      <c r="AC6" s="504"/>
    </row>
    <row r="7" spans="1:34" s="504" customFormat="1" ht="16.149999999999999" customHeight="1" x14ac:dyDescent="0.55000000000000004">
      <c r="A7" s="501"/>
      <c r="B7" s="649" t="s">
        <v>553</v>
      </c>
      <c r="C7" s="572" t="s">
        <v>94</v>
      </c>
      <c r="D7" s="573"/>
      <c r="E7" s="573"/>
      <c r="F7" s="573"/>
      <c r="G7" s="573"/>
      <c r="H7" s="573"/>
      <c r="I7" s="573"/>
      <c r="J7" s="573"/>
      <c r="K7" s="655"/>
      <c r="L7" s="573"/>
      <c r="M7" s="573"/>
      <c r="N7" s="573"/>
      <c r="O7" s="573"/>
      <c r="P7" s="573"/>
      <c r="Q7" s="573"/>
      <c r="R7" s="573"/>
      <c r="S7" s="573"/>
      <c r="T7" s="573"/>
      <c r="U7" s="573"/>
      <c r="V7" s="573"/>
      <c r="W7" s="573"/>
      <c r="X7" s="573"/>
      <c r="Y7" s="573"/>
      <c r="Z7" s="573"/>
      <c r="AA7" s="573"/>
      <c r="AB7" s="573"/>
    </row>
    <row r="8" spans="1:34" s="548" customFormat="1" ht="16.149999999999999" customHeight="1" x14ac:dyDescent="0.45">
      <c r="A8" s="547" t="s">
        <v>95</v>
      </c>
      <c r="B8" s="574" t="s">
        <v>34</v>
      </c>
      <c r="C8" s="575" t="s">
        <v>96</v>
      </c>
      <c r="E8" s="538"/>
      <c r="F8" s="538"/>
      <c r="G8" s="538"/>
      <c r="H8" s="538"/>
      <c r="I8" s="538"/>
      <c r="J8" s="538"/>
      <c r="K8" s="654"/>
      <c r="L8" s="538"/>
      <c r="M8" s="539"/>
      <c r="P8" s="540"/>
      <c r="S8" s="546" t="s">
        <v>110</v>
      </c>
      <c r="AC8" s="540"/>
    </row>
    <row r="9" spans="1:34" s="504" customFormat="1" x14ac:dyDescent="0.55000000000000004">
      <c r="A9" s="511"/>
      <c r="B9" s="649" t="str">
        <f>IF(C9="(note)","","%")</f>
        <v>%</v>
      </c>
      <c r="C9" s="576" t="s">
        <v>97</v>
      </c>
      <c r="D9" s="577"/>
      <c r="E9" s="573"/>
      <c r="F9" s="573"/>
      <c r="G9" s="573"/>
      <c r="H9" s="573"/>
      <c r="I9" s="573"/>
      <c r="J9" s="573"/>
      <c r="K9" s="655"/>
      <c r="L9" s="573"/>
      <c r="M9" s="573"/>
      <c r="S9" s="546" t="s">
        <v>112</v>
      </c>
    </row>
    <row r="10" spans="1:34" s="504" customFormat="1" x14ac:dyDescent="0.55000000000000004">
      <c r="A10" s="511"/>
      <c r="B10" s="667"/>
      <c r="C10" s="668" t="s">
        <v>101</v>
      </c>
      <c r="D10" s="573"/>
      <c r="E10" s="573"/>
      <c r="F10" s="573"/>
      <c r="G10" s="573"/>
      <c r="H10" s="573"/>
      <c r="I10" s="573"/>
      <c r="J10" s="573"/>
      <c r="K10" s="655"/>
      <c r="L10" s="573"/>
      <c r="M10" s="573"/>
      <c r="S10" s="546" t="s">
        <v>114</v>
      </c>
    </row>
    <row r="11" spans="1:34" ht="16.149999999999999" customHeight="1" x14ac:dyDescent="0.55000000000000004">
      <c r="B11" s="649" t="str">
        <f>IF(D11="","","%")</f>
        <v>%</v>
      </c>
      <c r="C11" s="578" t="s">
        <v>103</v>
      </c>
      <c r="D11" s="579">
        <v>4</v>
      </c>
      <c r="G11" s="568"/>
      <c r="H11" s="568"/>
      <c r="I11" s="568"/>
      <c r="K11" s="656"/>
      <c r="L11" s="568"/>
      <c r="M11" s="539"/>
      <c r="AC11" s="504"/>
      <c r="AF11" s="513"/>
      <c r="AG11" s="513"/>
      <c r="AH11" s="513"/>
    </row>
    <row r="12" spans="1:34" ht="16.149999999999999" customHeight="1" x14ac:dyDescent="0.55000000000000004">
      <c r="B12" s="498"/>
      <c r="C12" s="581" t="s">
        <v>104</v>
      </c>
      <c r="D12" s="582" t="s">
        <v>105</v>
      </c>
      <c r="E12" s="583">
        <v>14.95</v>
      </c>
      <c r="F12" s="546" t="s">
        <v>106</v>
      </c>
      <c r="H12" s="584"/>
      <c r="I12" s="584"/>
      <c r="K12" s="657"/>
      <c r="M12" s="506"/>
      <c r="AC12" s="504"/>
      <c r="AD12" s="585"/>
      <c r="AE12" s="586" t="s">
        <v>1</v>
      </c>
    </row>
    <row r="13" spans="1:34" ht="16.149999999999999" customHeight="1" x14ac:dyDescent="0.55000000000000004">
      <c r="B13" s="587"/>
      <c r="C13" s="588"/>
      <c r="D13" s="506" t="s">
        <v>108</v>
      </c>
      <c r="E13" s="589">
        <v>1</v>
      </c>
      <c r="F13" s="546"/>
      <c r="H13" s="584"/>
      <c r="I13" s="584"/>
      <c r="K13" s="657"/>
      <c r="M13" s="506"/>
      <c r="AC13" s="504"/>
      <c r="AD13" s="590" t="s">
        <v>3</v>
      </c>
      <c r="AF13" s="513"/>
      <c r="AG13" s="513"/>
      <c r="AH13" s="513"/>
    </row>
    <row r="14" spans="1:34" ht="16.149999999999999" customHeight="1" x14ac:dyDescent="0.55000000000000004">
      <c r="B14" s="587"/>
      <c r="C14" s="588"/>
      <c r="D14" s="506" t="s">
        <v>561</v>
      </c>
      <c r="E14" s="583">
        <v>2.48</v>
      </c>
      <c r="F14" s="546" t="s">
        <v>111</v>
      </c>
      <c r="H14" s="584"/>
      <c r="I14" s="584"/>
      <c r="K14" s="657"/>
      <c r="M14" s="506"/>
      <c r="AC14" s="504"/>
      <c r="AD14" s="591"/>
      <c r="AE14" s="586" t="s">
        <v>5</v>
      </c>
      <c r="AF14" s="513"/>
      <c r="AG14" s="513"/>
      <c r="AH14" s="513"/>
    </row>
    <row r="15" spans="1:34" ht="16.149999999999999" customHeight="1" x14ac:dyDescent="0.55000000000000004">
      <c r="B15" s="587"/>
      <c r="C15" s="588"/>
      <c r="D15" s="582" t="s">
        <v>113</v>
      </c>
      <c r="E15" s="592">
        <f>E16/E12</f>
        <v>0.16856187290969904</v>
      </c>
      <c r="F15" s="546"/>
      <c r="H15" s="593"/>
      <c r="I15" s="593"/>
      <c r="M15" s="506"/>
      <c r="AC15" s="504"/>
      <c r="AD15" s="594"/>
      <c r="AE15" s="586" t="s">
        <v>8</v>
      </c>
      <c r="AF15" s="513"/>
      <c r="AG15" s="513"/>
      <c r="AH15" s="513"/>
    </row>
    <row r="16" spans="1:34" ht="16.149999999999999" customHeight="1" x14ac:dyDescent="0.55000000000000004">
      <c r="B16" s="587"/>
      <c r="C16" s="588"/>
      <c r="D16" s="506" t="s">
        <v>562</v>
      </c>
      <c r="E16" s="595">
        <f>G17*H17*I17+G18*H18*I18+G19*H19*I19+G20*H20*I20</f>
        <v>2.5200000000000005</v>
      </c>
      <c r="F16" s="546" t="s">
        <v>106</v>
      </c>
      <c r="H16" s="596"/>
      <c r="I16" s="596"/>
      <c r="J16" s="535"/>
      <c r="K16" s="657"/>
      <c r="M16" s="506"/>
      <c r="AC16" s="504"/>
      <c r="AD16" s="597"/>
      <c r="AE16" s="598" t="s">
        <v>11</v>
      </c>
      <c r="AF16" s="598"/>
      <c r="AG16" s="598"/>
      <c r="AH16" s="598"/>
    </row>
    <row r="17" spans="2:34" ht="16.149999999999999" customHeight="1" x14ac:dyDescent="0.55000000000000004">
      <c r="B17" s="587"/>
      <c r="C17" s="576" t="s">
        <v>115</v>
      </c>
      <c r="D17" s="599" t="s">
        <v>116</v>
      </c>
      <c r="E17" s="599" t="s">
        <v>117</v>
      </c>
      <c r="F17" s="599" t="s">
        <v>118</v>
      </c>
      <c r="G17" s="600">
        <v>1</v>
      </c>
      <c r="H17" s="601">
        <v>1.1200000000000001</v>
      </c>
      <c r="I17" s="601">
        <v>2.25</v>
      </c>
      <c r="J17" s="511"/>
      <c r="K17" s="657"/>
      <c r="L17" s="506"/>
      <c r="M17" s="506"/>
      <c r="AC17" s="504"/>
      <c r="AD17" s="504"/>
      <c r="AE17" s="598"/>
      <c r="AF17" s="598"/>
      <c r="AG17" s="598"/>
      <c r="AH17" s="598"/>
    </row>
    <row r="18" spans="2:34" ht="16.149999999999999" customHeight="1" x14ac:dyDescent="0.55000000000000004">
      <c r="B18" s="587"/>
      <c r="C18" s="569"/>
      <c r="D18" s="599" t="s">
        <v>116</v>
      </c>
      <c r="E18" s="599" t="s">
        <v>117</v>
      </c>
      <c r="F18" s="599" t="s">
        <v>118</v>
      </c>
      <c r="G18" s="600"/>
      <c r="H18" s="601"/>
      <c r="I18" s="601"/>
      <c r="J18" s="602"/>
      <c r="K18" s="657"/>
      <c r="L18" s="506"/>
      <c r="M18" s="506"/>
      <c r="AC18" s="504"/>
      <c r="AD18" s="603"/>
      <c r="AE18" s="598" t="s">
        <v>14</v>
      </c>
      <c r="AF18" s="598"/>
      <c r="AG18" s="598"/>
      <c r="AH18" s="598"/>
    </row>
    <row r="19" spans="2:34" ht="16.149999999999999" customHeight="1" x14ac:dyDescent="0.55000000000000004">
      <c r="B19" s="587"/>
      <c r="C19" s="569"/>
      <c r="D19" s="599" t="s">
        <v>116</v>
      </c>
      <c r="E19" s="599" t="s">
        <v>117</v>
      </c>
      <c r="F19" s="599" t="s">
        <v>118</v>
      </c>
      <c r="G19" s="600"/>
      <c r="H19" s="601"/>
      <c r="I19" s="601"/>
      <c r="J19" s="602"/>
      <c r="K19" s="657"/>
      <c r="L19" s="506"/>
      <c r="M19" s="506"/>
      <c r="AC19" s="504"/>
      <c r="AE19" s="598"/>
      <c r="AF19" s="598"/>
      <c r="AG19" s="598"/>
      <c r="AH19" s="598"/>
    </row>
    <row r="20" spans="2:34" ht="16.149999999999999" customHeight="1" x14ac:dyDescent="0.55000000000000004">
      <c r="B20" s="587"/>
      <c r="C20" s="569"/>
      <c r="D20" s="599" t="s">
        <v>116</v>
      </c>
      <c r="E20" s="599" t="s">
        <v>117</v>
      </c>
      <c r="F20" s="599" t="s">
        <v>118</v>
      </c>
      <c r="G20" s="600"/>
      <c r="H20" s="601"/>
      <c r="I20" s="601"/>
      <c r="J20" s="602"/>
      <c r="K20" s="657"/>
      <c r="L20" s="506"/>
      <c r="M20" s="506"/>
      <c r="AC20" s="504"/>
      <c r="AD20" s="604"/>
      <c r="AE20" s="512" t="s">
        <v>17</v>
      </c>
    </row>
    <row r="21" spans="2:34" ht="16.149999999999999" customHeight="1" x14ac:dyDescent="0.55000000000000004">
      <c r="B21" s="498"/>
      <c r="C21" s="581" t="s">
        <v>120</v>
      </c>
      <c r="D21" s="582" t="s">
        <v>105</v>
      </c>
      <c r="E21" s="583">
        <v>15.88</v>
      </c>
      <c r="F21" s="546" t="s">
        <v>106</v>
      </c>
      <c r="H21" s="584"/>
      <c r="I21" s="584"/>
      <c r="J21" s="535"/>
      <c r="K21" s="657"/>
      <c r="M21" s="506"/>
      <c r="AC21" s="504"/>
      <c r="AD21" s="497"/>
      <c r="AE21" s="504"/>
      <c r="AF21" s="504"/>
      <c r="AG21" s="504"/>
    </row>
    <row r="22" spans="2:34" ht="16.149999999999999" customHeight="1" x14ac:dyDescent="0.55000000000000004">
      <c r="B22" s="587"/>
      <c r="C22" s="588"/>
      <c r="D22" s="506" t="s">
        <v>108</v>
      </c>
      <c r="E22" s="605">
        <v>1</v>
      </c>
      <c r="F22" s="546"/>
      <c r="H22" s="584"/>
      <c r="I22" s="584"/>
      <c r="K22" s="657"/>
      <c r="M22" s="506"/>
      <c r="AC22" s="504"/>
      <c r="AD22" s="606"/>
      <c r="AE22" s="504"/>
      <c r="AF22" s="502"/>
      <c r="AG22" s="513"/>
      <c r="AH22" s="513"/>
    </row>
    <row r="23" spans="2:34" ht="16.149999999999999" customHeight="1" x14ac:dyDescent="0.55000000000000004">
      <c r="B23" s="587"/>
      <c r="C23" s="588"/>
      <c r="D23" s="506" t="s">
        <v>561</v>
      </c>
      <c r="E23" s="583">
        <v>2.5499999999999998</v>
      </c>
      <c r="F23" s="546" t="s">
        <v>111</v>
      </c>
      <c r="H23" s="584"/>
      <c r="I23" s="584"/>
      <c r="K23" s="657"/>
      <c r="M23" s="506"/>
      <c r="AC23" s="504"/>
      <c r="AD23" s="506"/>
      <c r="AE23" s="504"/>
      <c r="AF23" s="502"/>
      <c r="AG23" s="513"/>
      <c r="AH23" s="513"/>
    </row>
    <row r="24" spans="2:34" ht="16.149999999999999" customHeight="1" x14ac:dyDescent="0.55000000000000004">
      <c r="B24" s="587"/>
      <c r="C24" s="588"/>
      <c r="D24" s="582" t="s">
        <v>113</v>
      </c>
      <c r="E24" s="592">
        <f>E25/E21</f>
        <v>0.11246851385390427</v>
      </c>
      <c r="F24" s="546"/>
      <c r="H24" s="593"/>
      <c r="I24" s="593"/>
      <c r="M24" s="506"/>
      <c r="AC24" s="504"/>
      <c r="AD24" s="497"/>
      <c r="AE24" s="504"/>
      <c r="AF24" s="504"/>
      <c r="AG24" s="504"/>
    </row>
    <row r="25" spans="2:34" ht="16.149999999999999" customHeight="1" x14ac:dyDescent="0.55000000000000004">
      <c r="B25" s="587"/>
      <c r="C25" s="588"/>
      <c r="D25" s="506" t="s">
        <v>562</v>
      </c>
      <c r="E25" s="595">
        <f>G26*H26*I26+G27*H27*I27+G28*H28*I28+G29*H29*I29</f>
        <v>1.786</v>
      </c>
      <c r="F25" s="546" t="s">
        <v>106</v>
      </c>
      <c r="H25" s="596"/>
      <c r="I25" s="596"/>
      <c r="J25" s="535"/>
      <c r="K25" s="657"/>
      <c r="M25" s="506"/>
      <c r="AC25" s="504"/>
      <c r="AD25" s="497"/>
      <c r="AE25" s="504"/>
      <c r="AF25" s="504"/>
      <c r="AG25" s="504"/>
    </row>
    <row r="26" spans="2:34" ht="16.149999999999999" customHeight="1" x14ac:dyDescent="0.55000000000000004">
      <c r="B26" s="587"/>
      <c r="C26" s="576" t="s">
        <v>115</v>
      </c>
      <c r="D26" s="599" t="s">
        <v>116</v>
      </c>
      <c r="E26" s="599" t="s">
        <v>117</v>
      </c>
      <c r="F26" s="599" t="s">
        <v>118</v>
      </c>
      <c r="G26" s="600">
        <v>1</v>
      </c>
      <c r="H26" s="601">
        <v>0.76</v>
      </c>
      <c r="I26" s="601">
        <v>2.35</v>
      </c>
      <c r="J26" s="511"/>
      <c r="K26" s="657"/>
      <c r="L26" s="506"/>
      <c r="M26" s="506"/>
      <c r="AC26" s="504"/>
      <c r="AD26" s="504"/>
      <c r="AE26" s="504"/>
      <c r="AF26" s="504"/>
      <c r="AG26" s="504"/>
    </row>
    <row r="27" spans="2:34" ht="16.149999999999999" customHeight="1" x14ac:dyDescent="0.55000000000000004">
      <c r="B27" s="587"/>
      <c r="C27" s="569"/>
      <c r="D27" s="599" t="s">
        <v>116</v>
      </c>
      <c r="E27" s="599" t="s">
        <v>117</v>
      </c>
      <c r="F27" s="599" t="s">
        <v>118</v>
      </c>
      <c r="G27" s="600"/>
      <c r="H27" s="601"/>
      <c r="I27" s="601"/>
      <c r="J27" s="602"/>
      <c r="K27" s="657"/>
      <c r="L27" s="506"/>
      <c r="M27" s="506"/>
      <c r="AC27" s="504"/>
      <c r="AD27" s="504"/>
      <c r="AE27" s="504"/>
      <c r="AF27" s="504"/>
      <c r="AG27" s="504"/>
    </row>
    <row r="28" spans="2:34" ht="16.149999999999999" customHeight="1" x14ac:dyDescent="0.55000000000000004">
      <c r="B28" s="587"/>
      <c r="C28" s="569"/>
      <c r="D28" s="599" t="s">
        <v>116</v>
      </c>
      <c r="E28" s="599" t="s">
        <v>117</v>
      </c>
      <c r="F28" s="599" t="s">
        <v>118</v>
      </c>
      <c r="G28" s="600"/>
      <c r="H28" s="601"/>
      <c r="I28" s="601"/>
      <c r="J28" s="602"/>
      <c r="K28" s="657"/>
      <c r="L28" s="506"/>
      <c r="M28" s="506"/>
      <c r="AC28" s="504"/>
      <c r="AD28" s="504"/>
      <c r="AE28" s="504"/>
      <c r="AF28" s="504"/>
      <c r="AG28" s="504"/>
    </row>
    <row r="29" spans="2:34" ht="16.149999999999999" customHeight="1" x14ac:dyDescent="0.55000000000000004">
      <c r="B29" s="587"/>
      <c r="C29" s="569"/>
      <c r="D29" s="599" t="s">
        <v>116</v>
      </c>
      <c r="E29" s="599" t="s">
        <v>117</v>
      </c>
      <c r="F29" s="599" t="s">
        <v>118</v>
      </c>
      <c r="G29" s="600"/>
      <c r="H29" s="601"/>
      <c r="I29" s="601"/>
      <c r="J29" s="602"/>
      <c r="K29" s="657"/>
      <c r="L29" s="506"/>
      <c r="M29" s="506"/>
      <c r="AC29" s="504"/>
      <c r="AD29" s="504"/>
      <c r="AE29" s="504"/>
      <c r="AF29" s="504"/>
      <c r="AG29" s="504"/>
    </row>
    <row r="30" spans="2:34" ht="16.149999999999999" customHeight="1" x14ac:dyDescent="0.55000000000000004">
      <c r="B30" s="498"/>
      <c r="C30" s="581" t="s">
        <v>123</v>
      </c>
      <c r="D30" s="582" t="s">
        <v>105</v>
      </c>
      <c r="E30" s="583">
        <v>14.38</v>
      </c>
      <c r="F30" s="546" t="s">
        <v>106</v>
      </c>
      <c r="H30" s="584"/>
      <c r="I30" s="584"/>
      <c r="J30" s="535"/>
      <c r="K30" s="657"/>
      <c r="M30" s="506"/>
      <c r="AC30" s="504"/>
      <c r="AD30" s="497"/>
      <c r="AE30" s="504"/>
      <c r="AF30" s="504"/>
      <c r="AG30" s="504"/>
    </row>
    <row r="31" spans="2:34" ht="16.149999999999999" customHeight="1" x14ac:dyDescent="0.55000000000000004">
      <c r="B31" s="587"/>
      <c r="C31" s="588"/>
      <c r="D31" s="506" t="s">
        <v>108</v>
      </c>
      <c r="E31" s="605">
        <v>2</v>
      </c>
      <c r="F31" s="546"/>
      <c r="H31" s="584"/>
      <c r="I31" s="584"/>
      <c r="K31" s="657"/>
      <c r="M31" s="506"/>
      <c r="AC31" s="504"/>
      <c r="AD31" s="606"/>
      <c r="AE31" s="504"/>
      <c r="AF31" s="502"/>
      <c r="AG31" s="513"/>
      <c r="AH31" s="513"/>
    </row>
    <row r="32" spans="2:34" ht="16.149999999999999" customHeight="1" x14ac:dyDescent="0.55000000000000004">
      <c r="B32" s="587"/>
      <c r="C32" s="588"/>
      <c r="D32" s="506" t="s">
        <v>561</v>
      </c>
      <c r="E32" s="583">
        <v>2.5299999999999998</v>
      </c>
      <c r="F32" s="546" t="s">
        <v>111</v>
      </c>
      <c r="H32" s="584"/>
      <c r="I32" s="584"/>
      <c r="K32" s="657"/>
      <c r="M32" s="506"/>
      <c r="AC32" s="504"/>
      <c r="AD32" s="506"/>
      <c r="AE32" s="504"/>
      <c r="AF32" s="502"/>
      <c r="AG32" s="513"/>
      <c r="AH32" s="513"/>
    </row>
    <row r="33" spans="2:34" ht="16.149999999999999" customHeight="1" x14ac:dyDescent="0.55000000000000004">
      <c r="B33" s="587"/>
      <c r="C33" s="588"/>
      <c r="D33" s="582" t="s">
        <v>113</v>
      </c>
      <c r="E33" s="592">
        <f>E34/E30</f>
        <v>0.16905424200278163</v>
      </c>
      <c r="F33" s="546"/>
      <c r="H33" s="593"/>
      <c r="I33" s="593"/>
      <c r="M33" s="506"/>
      <c r="AC33" s="504"/>
      <c r="AD33" s="504"/>
      <c r="AE33" s="504"/>
      <c r="AF33" s="504"/>
      <c r="AG33" s="504"/>
    </row>
    <row r="34" spans="2:34" ht="16.149999999999999" customHeight="1" x14ac:dyDescent="0.55000000000000004">
      <c r="B34" s="587"/>
      <c r="C34" s="588"/>
      <c r="D34" s="506" t="s">
        <v>562</v>
      </c>
      <c r="E34" s="595">
        <f>G35*H35*I35+G36*H36*I36+G37*H37*I37+G38*H38*I38</f>
        <v>2.431</v>
      </c>
      <c r="F34" s="546" t="s">
        <v>106</v>
      </c>
      <c r="H34" s="596"/>
      <c r="I34" s="596"/>
      <c r="J34" s="535"/>
      <c r="K34" s="657"/>
      <c r="M34" s="506"/>
      <c r="AC34" s="504"/>
      <c r="AD34" s="504"/>
      <c r="AE34" s="504"/>
      <c r="AF34" s="504"/>
      <c r="AG34" s="504"/>
    </row>
    <row r="35" spans="2:34" ht="16.149999999999999" customHeight="1" x14ac:dyDescent="0.55000000000000004">
      <c r="B35" s="587"/>
      <c r="C35" s="576" t="s">
        <v>115</v>
      </c>
      <c r="D35" s="599" t="s">
        <v>116</v>
      </c>
      <c r="E35" s="599" t="s">
        <v>117</v>
      </c>
      <c r="F35" s="599" t="s">
        <v>118</v>
      </c>
      <c r="G35" s="600">
        <v>1</v>
      </c>
      <c r="H35" s="601">
        <v>1.1000000000000001</v>
      </c>
      <c r="I35" s="601">
        <v>2.21</v>
      </c>
      <c r="J35" s="511"/>
      <c r="K35" s="657"/>
      <c r="L35" s="506"/>
      <c r="M35" s="506"/>
      <c r="AC35" s="504"/>
      <c r="AD35" s="504"/>
      <c r="AE35" s="504"/>
      <c r="AF35" s="504"/>
      <c r="AG35" s="504"/>
    </row>
    <row r="36" spans="2:34" ht="16.149999999999999" customHeight="1" x14ac:dyDescent="0.55000000000000004">
      <c r="B36" s="587"/>
      <c r="C36" s="569"/>
      <c r="D36" s="599" t="s">
        <v>116</v>
      </c>
      <c r="E36" s="599" t="s">
        <v>117</v>
      </c>
      <c r="F36" s="599" t="s">
        <v>118</v>
      </c>
      <c r="G36" s="600"/>
      <c r="H36" s="601"/>
      <c r="I36" s="601"/>
      <c r="J36" s="602"/>
      <c r="K36" s="657"/>
      <c r="L36" s="506"/>
      <c r="M36" s="506"/>
      <c r="AC36" s="504"/>
      <c r="AD36" s="504"/>
      <c r="AE36" s="504"/>
      <c r="AF36" s="504"/>
      <c r="AG36" s="504"/>
    </row>
    <row r="37" spans="2:34" ht="16.149999999999999" customHeight="1" x14ac:dyDescent="0.55000000000000004">
      <c r="B37" s="587"/>
      <c r="C37" s="569"/>
      <c r="D37" s="599" t="s">
        <v>116</v>
      </c>
      <c r="E37" s="599" t="s">
        <v>117</v>
      </c>
      <c r="F37" s="599" t="s">
        <v>118</v>
      </c>
      <c r="G37" s="600"/>
      <c r="H37" s="601"/>
      <c r="I37" s="601"/>
      <c r="J37" s="602"/>
      <c r="K37" s="657"/>
      <c r="L37" s="506"/>
      <c r="M37" s="506"/>
      <c r="AC37" s="504"/>
      <c r="AD37" s="504"/>
      <c r="AE37" s="504"/>
      <c r="AF37" s="504"/>
      <c r="AG37" s="504"/>
    </row>
    <row r="38" spans="2:34" ht="16.149999999999999" customHeight="1" x14ac:dyDescent="0.55000000000000004">
      <c r="B38" s="587"/>
      <c r="C38" s="569"/>
      <c r="D38" s="599" t="s">
        <v>116</v>
      </c>
      <c r="E38" s="599" t="s">
        <v>117</v>
      </c>
      <c r="F38" s="599" t="s">
        <v>118</v>
      </c>
      <c r="G38" s="600"/>
      <c r="H38" s="601"/>
      <c r="I38" s="601"/>
      <c r="J38" s="602"/>
      <c r="K38" s="657"/>
      <c r="L38" s="506"/>
      <c r="M38" s="506"/>
      <c r="AC38" s="504"/>
      <c r="AD38" s="504"/>
      <c r="AE38" s="504"/>
      <c r="AF38" s="504"/>
      <c r="AG38" s="504"/>
    </row>
    <row r="39" spans="2:34" ht="16.149999999999999" customHeight="1" x14ac:dyDescent="0.55000000000000004">
      <c r="B39" s="498"/>
      <c r="C39" s="581" t="s">
        <v>127</v>
      </c>
      <c r="D39" s="582" t="s">
        <v>105</v>
      </c>
      <c r="E39" s="583">
        <v>14.08</v>
      </c>
      <c r="F39" s="546" t="s">
        <v>106</v>
      </c>
      <c r="H39" s="584"/>
      <c r="I39" s="584"/>
      <c r="J39" s="535"/>
      <c r="K39" s="657"/>
      <c r="M39" s="506"/>
      <c r="AC39" s="504"/>
      <c r="AD39" s="497"/>
      <c r="AE39" s="504"/>
      <c r="AF39" s="504"/>
      <c r="AG39" s="504"/>
    </row>
    <row r="40" spans="2:34" ht="16.149999999999999" customHeight="1" x14ac:dyDescent="0.55000000000000004">
      <c r="B40" s="587"/>
      <c r="C40" s="588"/>
      <c r="D40" s="506" t="s">
        <v>108</v>
      </c>
      <c r="E40" s="605">
        <v>2</v>
      </c>
      <c r="F40" s="546"/>
      <c r="H40" s="584"/>
      <c r="I40" s="584"/>
      <c r="K40" s="657"/>
      <c r="M40" s="506"/>
      <c r="AC40" s="504"/>
      <c r="AD40" s="606"/>
      <c r="AE40" s="504"/>
      <c r="AF40" s="502"/>
      <c r="AG40" s="513"/>
      <c r="AH40" s="513"/>
    </row>
    <row r="41" spans="2:34" ht="16.149999999999999" customHeight="1" x14ac:dyDescent="0.55000000000000004">
      <c r="B41" s="587"/>
      <c r="C41" s="588"/>
      <c r="D41" s="506" t="s">
        <v>561</v>
      </c>
      <c r="E41" s="583">
        <v>2.5299999999999998</v>
      </c>
      <c r="F41" s="546" t="s">
        <v>111</v>
      </c>
      <c r="H41" s="584"/>
      <c r="I41" s="584"/>
      <c r="K41" s="657"/>
      <c r="M41" s="506"/>
      <c r="AC41" s="504"/>
      <c r="AD41" s="506"/>
      <c r="AE41" s="504"/>
      <c r="AF41" s="502"/>
      <c r="AG41" s="513"/>
      <c r="AH41" s="513"/>
    </row>
    <row r="42" spans="2:34" ht="16.149999999999999" customHeight="1" x14ac:dyDescent="0.55000000000000004">
      <c r="B42" s="587"/>
      <c r="C42" s="588"/>
      <c r="D42" s="582" t="s">
        <v>113</v>
      </c>
      <c r="E42" s="592">
        <f>E43/E39</f>
        <v>8.4289772727272713E-2</v>
      </c>
      <c r="F42" s="546"/>
      <c r="H42" s="593"/>
      <c r="I42" s="593"/>
      <c r="M42" s="506"/>
      <c r="AC42" s="504"/>
      <c r="AD42" s="504"/>
      <c r="AE42" s="504"/>
      <c r="AF42" s="504"/>
      <c r="AG42" s="504"/>
    </row>
    <row r="43" spans="2:34" ht="16.149999999999999" customHeight="1" x14ac:dyDescent="0.55000000000000004">
      <c r="B43" s="587"/>
      <c r="C43" s="588"/>
      <c r="D43" s="506" t="s">
        <v>562</v>
      </c>
      <c r="E43" s="595">
        <f>G44*H44*I44+G45*H45*I45+G46*H46*I46+G47*H47*I47</f>
        <v>1.1867999999999999</v>
      </c>
      <c r="F43" s="546" t="s">
        <v>106</v>
      </c>
      <c r="H43" s="596"/>
      <c r="I43" s="596"/>
      <c r="J43" s="535"/>
      <c r="K43" s="657"/>
      <c r="M43" s="506"/>
      <c r="AC43" s="504"/>
      <c r="AD43" s="504"/>
      <c r="AE43" s="504"/>
      <c r="AF43" s="504"/>
      <c r="AG43" s="504"/>
    </row>
    <row r="44" spans="2:34" ht="16.149999999999999" customHeight="1" x14ac:dyDescent="0.55000000000000004">
      <c r="B44" s="587"/>
      <c r="C44" s="576" t="s">
        <v>128</v>
      </c>
      <c r="D44" s="599" t="s">
        <v>116</v>
      </c>
      <c r="E44" s="599" t="s">
        <v>117</v>
      </c>
      <c r="F44" s="599" t="s">
        <v>118</v>
      </c>
      <c r="G44" s="600">
        <v>1</v>
      </c>
      <c r="H44" s="601">
        <v>0.86</v>
      </c>
      <c r="I44" s="583">
        <v>1.38</v>
      </c>
      <c r="K44" s="657"/>
      <c r="L44" s="506"/>
      <c r="M44" s="506"/>
      <c r="AC44" s="504"/>
      <c r="AD44" s="504"/>
      <c r="AE44" s="504"/>
      <c r="AF44" s="504"/>
      <c r="AG44" s="504"/>
    </row>
    <row r="45" spans="2:34" ht="16.149999999999999" customHeight="1" x14ac:dyDescent="0.55000000000000004">
      <c r="B45" s="587"/>
      <c r="C45" s="569"/>
      <c r="D45" s="599" t="s">
        <v>116</v>
      </c>
      <c r="E45" s="599" t="s">
        <v>117</v>
      </c>
      <c r="F45" s="599" t="s">
        <v>118</v>
      </c>
      <c r="G45" s="600"/>
      <c r="H45" s="601"/>
      <c r="I45" s="601"/>
      <c r="J45" s="602"/>
      <c r="K45" s="657"/>
      <c r="L45" s="506"/>
      <c r="M45" s="506"/>
      <c r="AC45" s="504"/>
      <c r="AD45" s="504"/>
      <c r="AE45" s="504"/>
      <c r="AF45" s="504"/>
      <c r="AG45" s="504"/>
    </row>
    <row r="46" spans="2:34" ht="16.149999999999999" customHeight="1" x14ac:dyDescent="0.55000000000000004">
      <c r="B46" s="587"/>
      <c r="C46" s="569"/>
      <c r="D46" s="599" t="s">
        <v>116</v>
      </c>
      <c r="E46" s="599" t="s">
        <v>117</v>
      </c>
      <c r="F46" s="599" t="s">
        <v>118</v>
      </c>
      <c r="G46" s="600"/>
      <c r="H46" s="601"/>
      <c r="I46" s="601"/>
      <c r="J46" s="602"/>
      <c r="K46" s="657"/>
      <c r="L46" s="506"/>
      <c r="M46" s="506"/>
      <c r="AC46" s="504"/>
      <c r="AD46" s="504"/>
      <c r="AE46" s="504"/>
      <c r="AF46" s="504"/>
      <c r="AG46" s="504"/>
    </row>
    <row r="47" spans="2:34" ht="16.149999999999999" customHeight="1" x14ac:dyDescent="0.55000000000000004">
      <c r="B47" s="587"/>
      <c r="C47" s="569"/>
      <c r="D47" s="599" t="s">
        <v>116</v>
      </c>
      <c r="E47" s="599" t="s">
        <v>117</v>
      </c>
      <c r="F47" s="599" t="s">
        <v>118</v>
      </c>
      <c r="G47" s="600"/>
      <c r="H47" s="601"/>
      <c r="I47" s="601"/>
      <c r="J47" s="602"/>
      <c r="K47" s="657"/>
      <c r="L47" s="506"/>
      <c r="M47" s="506"/>
      <c r="AC47" s="504"/>
      <c r="AD47" s="504"/>
      <c r="AE47" s="504"/>
      <c r="AF47" s="504"/>
      <c r="AG47" s="504"/>
    </row>
    <row r="48" spans="2:34" ht="16.149999999999999" customHeight="1" x14ac:dyDescent="0.55000000000000004">
      <c r="B48" s="498" t="str">
        <f>IF(C48="","", "%")</f>
        <v/>
      </c>
      <c r="C48" s="581"/>
      <c r="D48" s="582" t="s">
        <v>105</v>
      </c>
      <c r="E48" s="583"/>
      <c r="F48" s="505" t="s">
        <v>106</v>
      </c>
      <c r="H48" s="584"/>
      <c r="I48" s="584"/>
      <c r="J48" s="535"/>
      <c r="K48" s="657"/>
      <c r="M48" s="506"/>
      <c r="AC48" s="504"/>
      <c r="AD48" s="497"/>
      <c r="AE48" s="504"/>
      <c r="AF48" s="504"/>
      <c r="AG48" s="504"/>
    </row>
    <row r="49" spans="2:34" ht="16.149999999999999" customHeight="1" x14ac:dyDescent="0.55000000000000004">
      <c r="B49" s="587"/>
      <c r="C49" s="588"/>
      <c r="D49" s="506" t="s">
        <v>108</v>
      </c>
      <c r="E49" s="605"/>
      <c r="F49" s="505"/>
      <c r="H49" s="584"/>
      <c r="I49" s="584"/>
      <c r="K49" s="657"/>
      <c r="M49" s="506"/>
      <c r="AC49" s="504"/>
      <c r="AD49" s="606"/>
      <c r="AE49" s="504"/>
      <c r="AF49" s="502"/>
      <c r="AG49" s="513"/>
      <c r="AH49" s="513"/>
    </row>
    <row r="50" spans="2:34" ht="16.149999999999999" customHeight="1" x14ac:dyDescent="0.55000000000000004">
      <c r="B50" s="587"/>
      <c r="C50" s="588"/>
      <c r="D50" s="506" t="s">
        <v>561</v>
      </c>
      <c r="E50" s="583"/>
      <c r="F50" s="505" t="s">
        <v>111</v>
      </c>
      <c r="H50" s="584"/>
      <c r="I50" s="584"/>
      <c r="K50" s="657"/>
      <c r="M50" s="506"/>
      <c r="AC50" s="504"/>
      <c r="AD50" s="506"/>
      <c r="AE50" s="504"/>
      <c r="AF50" s="502"/>
      <c r="AG50" s="513"/>
      <c r="AH50" s="513"/>
    </row>
    <row r="51" spans="2:34" ht="16.149999999999999" customHeight="1" x14ac:dyDescent="0.55000000000000004">
      <c r="B51" s="587"/>
      <c r="C51" s="588"/>
      <c r="D51" s="582" t="s">
        <v>113</v>
      </c>
      <c r="E51" s="592" t="e">
        <f>E52/E48</f>
        <v>#DIV/0!</v>
      </c>
      <c r="F51" s="505"/>
      <c r="H51" s="593"/>
      <c r="I51" s="593"/>
      <c r="M51" s="506"/>
      <c r="AC51" s="504"/>
      <c r="AD51" s="504"/>
      <c r="AE51" s="504"/>
      <c r="AF51" s="504"/>
      <c r="AG51" s="504"/>
    </row>
    <row r="52" spans="2:34" ht="16.149999999999999" customHeight="1" x14ac:dyDescent="0.55000000000000004">
      <c r="B52" s="587"/>
      <c r="C52" s="588"/>
      <c r="D52" s="506" t="s">
        <v>562</v>
      </c>
      <c r="E52" s="595">
        <f>G53*H53*I53+G54*H54*I54+G55*H55*I55+G56*H56*I56</f>
        <v>0</v>
      </c>
      <c r="F52" s="505" t="s">
        <v>106</v>
      </c>
      <c r="H52" s="596"/>
      <c r="I52" s="596"/>
      <c r="J52" s="535"/>
      <c r="K52" s="657"/>
      <c r="M52" s="506"/>
      <c r="AC52" s="504"/>
      <c r="AD52" s="504"/>
      <c r="AE52" s="504"/>
      <c r="AF52" s="504"/>
      <c r="AG52" s="504"/>
    </row>
    <row r="53" spans="2:34" ht="16.149999999999999" customHeight="1" x14ac:dyDescent="0.55000000000000004">
      <c r="B53" s="587"/>
      <c r="C53" s="576"/>
      <c r="D53" s="599" t="s">
        <v>116</v>
      </c>
      <c r="E53" s="599" t="s">
        <v>117</v>
      </c>
      <c r="F53" s="599" t="s">
        <v>118</v>
      </c>
      <c r="G53" s="600"/>
      <c r="H53" s="601"/>
      <c r="I53" s="601"/>
      <c r="J53" s="602"/>
      <c r="K53" s="657"/>
      <c r="L53" s="506"/>
      <c r="M53" s="506"/>
      <c r="AC53" s="504"/>
      <c r="AD53" s="504"/>
      <c r="AE53" s="504"/>
      <c r="AF53" s="504"/>
      <c r="AG53" s="504"/>
    </row>
    <row r="54" spans="2:34" ht="16.149999999999999" customHeight="1" x14ac:dyDescent="0.55000000000000004">
      <c r="B54" s="587"/>
      <c r="C54" s="576"/>
      <c r="D54" s="599" t="s">
        <v>116</v>
      </c>
      <c r="E54" s="599" t="s">
        <v>117</v>
      </c>
      <c r="F54" s="599" t="s">
        <v>118</v>
      </c>
      <c r="G54" s="600"/>
      <c r="H54" s="601"/>
      <c r="I54" s="601"/>
      <c r="J54" s="602"/>
      <c r="K54" s="657"/>
      <c r="L54" s="506"/>
      <c r="M54" s="506"/>
      <c r="AC54" s="504"/>
      <c r="AD54" s="504"/>
      <c r="AE54" s="504"/>
      <c r="AF54" s="504"/>
      <c r="AG54" s="504"/>
    </row>
    <row r="55" spans="2:34" ht="16.149999999999999" customHeight="1" x14ac:dyDescent="0.55000000000000004">
      <c r="B55" s="587"/>
      <c r="C55" s="569"/>
      <c r="D55" s="599" t="s">
        <v>116</v>
      </c>
      <c r="E55" s="599" t="s">
        <v>117</v>
      </c>
      <c r="F55" s="599" t="s">
        <v>118</v>
      </c>
      <c r="G55" s="600"/>
      <c r="H55" s="601"/>
      <c r="I55" s="601"/>
      <c r="J55" s="602"/>
      <c r="K55" s="657"/>
      <c r="L55" s="506"/>
      <c r="M55" s="506"/>
      <c r="AC55" s="504"/>
      <c r="AD55" s="504"/>
      <c r="AE55" s="504"/>
      <c r="AF55" s="504"/>
      <c r="AG55" s="504"/>
    </row>
    <row r="56" spans="2:34" ht="16.149999999999999" customHeight="1" x14ac:dyDescent="0.55000000000000004">
      <c r="B56" s="587"/>
      <c r="C56" s="569"/>
      <c r="D56" s="599" t="s">
        <v>116</v>
      </c>
      <c r="E56" s="599" t="s">
        <v>117</v>
      </c>
      <c r="F56" s="599" t="s">
        <v>118</v>
      </c>
      <c r="G56" s="600"/>
      <c r="H56" s="601"/>
      <c r="I56" s="601"/>
      <c r="J56" s="602"/>
      <c r="K56" s="657"/>
      <c r="L56" s="506"/>
      <c r="M56" s="506"/>
      <c r="AC56" s="504"/>
      <c r="AD56" s="504"/>
      <c r="AE56" s="504"/>
      <c r="AF56" s="504"/>
      <c r="AG56" s="504"/>
    </row>
    <row r="57" spans="2:34" ht="16.149999999999999" customHeight="1" x14ac:dyDescent="0.55000000000000004">
      <c r="B57" s="498" t="str">
        <f>IF(C57="","", "%")</f>
        <v/>
      </c>
      <c r="C57" s="581"/>
      <c r="D57" s="582" t="s">
        <v>105</v>
      </c>
      <c r="E57" s="583"/>
      <c r="F57" s="505" t="s">
        <v>106</v>
      </c>
      <c r="H57" s="584"/>
      <c r="I57" s="584"/>
      <c r="J57" s="535"/>
      <c r="K57" s="657"/>
      <c r="M57" s="506"/>
      <c r="AC57" s="504"/>
      <c r="AD57" s="504"/>
      <c r="AE57" s="504"/>
      <c r="AF57" s="504"/>
      <c r="AG57" s="504"/>
    </row>
    <row r="58" spans="2:34" ht="16.149999999999999" customHeight="1" x14ac:dyDescent="0.55000000000000004">
      <c r="B58" s="587"/>
      <c r="C58" s="588"/>
      <c r="D58" s="506" t="s">
        <v>108</v>
      </c>
      <c r="E58" s="605"/>
      <c r="F58" s="505"/>
      <c r="H58" s="584"/>
      <c r="I58" s="584"/>
      <c r="K58" s="657"/>
      <c r="M58" s="506"/>
      <c r="AC58" s="504"/>
      <c r="AD58" s="606"/>
      <c r="AE58" s="504"/>
      <c r="AF58" s="502"/>
      <c r="AG58" s="513"/>
      <c r="AH58" s="513"/>
    </row>
    <row r="59" spans="2:34" ht="16.149999999999999" customHeight="1" x14ac:dyDescent="0.55000000000000004">
      <c r="B59" s="587"/>
      <c r="C59" s="588"/>
      <c r="D59" s="506" t="s">
        <v>561</v>
      </c>
      <c r="E59" s="583"/>
      <c r="F59" s="505" t="s">
        <v>111</v>
      </c>
      <c r="H59" s="584"/>
      <c r="I59" s="584"/>
      <c r="K59" s="657"/>
      <c r="M59" s="506"/>
      <c r="AC59" s="504"/>
      <c r="AD59" s="506"/>
      <c r="AE59" s="504"/>
      <c r="AF59" s="502"/>
      <c r="AG59" s="513"/>
      <c r="AH59" s="513"/>
    </row>
    <row r="60" spans="2:34" ht="16.149999999999999" customHeight="1" x14ac:dyDescent="0.55000000000000004">
      <c r="B60" s="587"/>
      <c r="C60" s="588"/>
      <c r="D60" s="582" t="s">
        <v>113</v>
      </c>
      <c r="E60" s="592" t="e">
        <f>E61/E57</f>
        <v>#DIV/0!</v>
      </c>
      <c r="F60" s="505"/>
      <c r="H60" s="593"/>
      <c r="I60" s="593"/>
      <c r="M60" s="506"/>
      <c r="AC60" s="504"/>
      <c r="AD60" s="504"/>
      <c r="AE60" s="504"/>
      <c r="AF60" s="504"/>
      <c r="AG60" s="504"/>
    </row>
    <row r="61" spans="2:34" ht="16.149999999999999" customHeight="1" x14ac:dyDescent="0.55000000000000004">
      <c r="B61" s="587"/>
      <c r="C61" s="588"/>
      <c r="D61" s="506" t="s">
        <v>562</v>
      </c>
      <c r="E61" s="595">
        <f>G62*H62*I62+G63*H63*I63+G64*H64*I64+G65*H65*I65</f>
        <v>0</v>
      </c>
      <c r="F61" s="505" t="s">
        <v>106</v>
      </c>
      <c r="H61" s="596"/>
      <c r="I61" s="596"/>
      <c r="J61" s="535"/>
      <c r="K61" s="657"/>
      <c r="M61" s="506"/>
      <c r="AC61" s="504"/>
      <c r="AD61" s="504"/>
      <c r="AE61" s="504"/>
      <c r="AF61" s="504"/>
      <c r="AG61" s="504"/>
    </row>
    <row r="62" spans="2:34" ht="16.149999999999999" customHeight="1" x14ac:dyDescent="0.55000000000000004">
      <c r="B62" s="587"/>
      <c r="C62" s="576"/>
      <c r="D62" s="599" t="s">
        <v>116</v>
      </c>
      <c r="E62" s="599" t="s">
        <v>117</v>
      </c>
      <c r="F62" s="599" t="s">
        <v>118</v>
      </c>
      <c r="G62" s="600"/>
      <c r="H62" s="601"/>
      <c r="I62" s="601"/>
      <c r="J62" s="602"/>
      <c r="K62" s="657"/>
      <c r="L62" s="506"/>
      <c r="M62" s="506"/>
      <c r="AC62" s="504"/>
      <c r="AD62" s="504"/>
      <c r="AE62" s="504"/>
      <c r="AF62" s="504"/>
      <c r="AG62" s="504"/>
    </row>
    <row r="63" spans="2:34" ht="16.149999999999999" customHeight="1" x14ac:dyDescent="0.55000000000000004">
      <c r="B63" s="587"/>
      <c r="C63" s="576"/>
      <c r="D63" s="599" t="s">
        <v>116</v>
      </c>
      <c r="E63" s="599" t="s">
        <v>117</v>
      </c>
      <c r="F63" s="599" t="s">
        <v>118</v>
      </c>
      <c r="G63" s="600"/>
      <c r="H63" s="601"/>
      <c r="I63" s="601"/>
      <c r="J63" s="602"/>
      <c r="K63" s="657"/>
      <c r="L63" s="506"/>
      <c r="M63" s="506"/>
      <c r="AC63" s="504"/>
      <c r="AD63" s="504"/>
      <c r="AE63" s="504"/>
      <c r="AF63" s="504"/>
      <c r="AG63" s="504"/>
    </row>
    <row r="64" spans="2:34" ht="16.149999999999999" customHeight="1" x14ac:dyDescent="0.55000000000000004">
      <c r="B64" s="587"/>
      <c r="C64" s="569"/>
      <c r="D64" s="599" t="s">
        <v>116</v>
      </c>
      <c r="E64" s="599" t="s">
        <v>117</v>
      </c>
      <c r="F64" s="599" t="s">
        <v>118</v>
      </c>
      <c r="G64" s="600"/>
      <c r="H64" s="601"/>
      <c r="I64" s="601"/>
      <c r="J64" s="602"/>
      <c r="K64" s="657"/>
      <c r="L64" s="506"/>
      <c r="M64" s="506"/>
      <c r="AC64" s="504"/>
      <c r="AD64" s="504"/>
      <c r="AE64" s="504"/>
      <c r="AF64" s="504"/>
      <c r="AG64" s="504"/>
    </row>
    <row r="65" spans="1:33" ht="16.149999999999999" customHeight="1" x14ac:dyDescent="0.55000000000000004">
      <c r="B65" s="587"/>
      <c r="C65" s="569"/>
      <c r="D65" s="599" t="s">
        <v>116</v>
      </c>
      <c r="E65" s="599" t="s">
        <v>117</v>
      </c>
      <c r="F65" s="599" t="s">
        <v>118</v>
      </c>
      <c r="G65" s="600"/>
      <c r="H65" s="601"/>
      <c r="I65" s="601"/>
      <c r="J65" s="602"/>
      <c r="K65" s="657"/>
      <c r="L65" s="506"/>
      <c r="M65" s="506"/>
      <c r="AC65" s="504"/>
      <c r="AD65" s="504"/>
      <c r="AE65" s="504"/>
      <c r="AF65" s="504"/>
      <c r="AG65" s="504"/>
    </row>
    <row r="66" spans="1:33" ht="16.149999999999999" customHeight="1" x14ac:dyDescent="0.55000000000000004">
      <c r="B66" s="587"/>
      <c r="C66" s="578" t="s">
        <v>129</v>
      </c>
      <c r="E66" s="595">
        <f>E12+E21+E30+E39+E48+E57</f>
        <v>59.29</v>
      </c>
      <c r="F66" s="506" t="s">
        <v>106</v>
      </c>
      <c r="H66" s="607"/>
      <c r="I66" s="607"/>
      <c r="J66" s="535"/>
      <c r="K66" s="657"/>
      <c r="M66" s="506"/>
      <c r="N66" s="608"/>
      <c r="O66" s="608"/>
      <c r="AC66" s="504"/>
      <c r="AD66" s="540"/>
      <c r="AE66" s="540"/>
      <c r="AF66" s="540"/>
      <c r="AG66" s="540"/>
    </row>
    <row r="67" spans="1:33" s="610" customFormat="1" ht="16.149999999999999" customHeight="1" x14ac:dyDescent="0.55000000000000004">
      <c r="A67" s="609"/>
      <c r="B67" s="669"/>
      <c r="D67" s="611"/>
      <c r="E67" s="611"/>
      <c r="F67" s="611"/>
      <c r="G67" s="611"/>
      <c r="H67" s="611"/>
      <c r="I67" s="611"/>
      <c r="J67" s="612"/>
      <c r="K67" s="670"/>
      <c r="L67" s="613"/>
      <c r="M67" s="613"/>
      <c r="N67" s="614"/>
      <c r="O67" s="614"/>
      <c r="P67" s="609"/>
      <c r="R67" s="615"/>
      <c r="T67" s="611"/>
      <c r="U67" s="611"/>
      <c r="V67" s="611"/>
      <c r="W67" s="611"/>
      <c r="X67" s="611"/>
      <c r="Y67" s="611"/>
      <c r="Z67" s="611"/>
      <c r="AA67" s="611"/>
      <c r="AB67" s="613"/>
      <c r="AC67" s="616"/>
      <c r="AD67" s="617"/>
      <c r="AE67" s="617"/>
      <c r="AF67" s="617"/>
      <c r="AG67" s="617"/>
    </row>
    <row r="68" spans="1:33" s="548" customFormat="1" ht="16.149999999999999" customHeight="1" x14ac:dyDescent="0.45">
      <c r="A68" s="547" t="s">
        <v>98</v>
      </c>
      <c r="B68" s="574" t="s">
        <v>34</v>
      </c>
      <c r="C68" s="575" t="s">
        <v>99</v>
      </c>
      <c r="E68" s="538"/>
      <c r="F68" s="538"/>
      <c r="G68" s="538"/>
      <c r="H68" s="538"/>
      <c r="I68" s="538"/>
      <c r="J68" s="538"/>
      <c r="K68" s="654"/>
      <c r="L68" s="538"/>
      <c r="M68" s="539"/>
      <c r="P68" s="540"/>
      <c r="S68" s="539"/>
      <c r="AC68" s="540"/>
    </row>
    <row r="69" spans="1:33" s="504" customFormat="1" x14ac:dyDescent="0.55000000000000004">
      <c r="A69" s="511"/>
      <c r="B69" s="649" t="str">
        <f>IF(C69="(note)","","%")</f>
        <v>%</v>
      </c>
      <c r="C69" s="576" t="s">
        <v>100</v>
      </c>
      <c r="D69" s="577"/>
      <c r="E69" s="573"/>
      <c r="F69" s="573"/>
      <c r="G69" s="573"/>
      <c r="H69" s="573"/>
      <c r="I69" s="573"/>
      <c r="J69" s="573"/>
      <c r="K69" s="655"/>
      <c r="L69" s="573"/>
      <c r="M69" s="573"/>
    </row>
    <row r="70" spans="1:33" s="504" customFormat="1" x14ac:dyDescent="0.55000000000000004">
      <c r="A70" s="511"/>
      <c r="B70" s="667"/>
      <c r="C70" s="668" t="s">
        <v>102</v>
      </c>
      <c r="D70" s="573"/>
      <c r="E70" s="573"/>
      <c r="F70" s="573"/>
      <c r="G70" s="573"/>
      <c r="H70" s="573"/>
      <c r="I70" s="573"/>
      <c r="J70" s="573"/>
      <c r="K70" s="655"/>
      <c r="L70" s="573"/>
      <c r="M70" s="573"/>
    </row>
    <row r="71" spans="1:33" ht="16.149999999999999" customHeight="1" x14ac:dyDescent="0.55000000000000004">
      <c r="B71" s="649" t="str">
        <f>IF(D71="","","%")</f>
        <v>%</v>
      </c>
      <c r="C71" s="578" t="s">
        <v>103</v>
      </c>
      <c r="D71" s="579">
        <v>2</v>
      </c>
      <c r="E71" s="568"/>
      <c r="G71" s="568"/>
      <c r="H71" s="568"/>
      <c r="I71" s="568"/>
      <c r="K71" s="656"/>
      <c r="L71" s="568"/>
      <c r="M71" s="506"/>
      <c r="N71" s="608"/>
      <c r="O71" s="608"/>
      <c r="P71" s="511"/>
      <c r="T71" s="584"/>
      <c r="U71" s="584"/>
      <c r="V71" s="584"/>
      <c r="W71" s="584"/>
      <c r="X71" s="584"/>
      <c r="Y71" s="584"/>
      <c r="Z71" s="584"/>
      <c r="AA71" s="584"/>
      <c r="AB71" s="506"/>
      <c r="AC71" s="504"/>
      <c r="AD71" s="540"/>
      <c r="AE71" s="540"/>
      <c r="AF71" s="540"/>
      <c r="AG71" s="540"/>
    </row>
    <row r="72" spans="1:33" ht="16.149999999999999" customHeight="1" x14ac:dyDescent="0.55000000000000004">
      <c r="B72" s="498"/>
      <c r="C72" s="581" t="s">
        <v>107</v>
      </c>
      <c r="D72" s="582" t="s">
        <v>105</v>
      </c>
      <c r="E72" s="583">
        <v>1.9</v>
      </c>
      <c r="F72" s="505" t="s">
        <v>106</v>
      </c>
      <c r="H72" s="584"/>
      <c r="I72" s="584"/>
      <c r="J72" s="535"/>
      <c r="K72" s="657"/>
      <c r="M72" s="506"/>
      <c r="N72" s="608"/>
      <c r="O72" s="608"/>
      <c r="P72" s="511"/>
      <c r="T72" s="584"/>
      <c r="U72" s="584"/>
      <c r="V72" s="584"/>
      <c r="W72" s="584"/>
      <c r="X72" s="584"/>
      <c r="Y72" s="584"/>
      <c r="Z72" s="584"/>
      <c r="AA72" s="584"/>
      <c r="AB72" s="506"/>
      <c r="AC72" s="504"/>
      <c r="AD72" s="540"/>
      <c r="AE72" s="540"/>
      <c r="AF72" s="540"/>
      <c r="AG72" s="540"/>
    </row>
    <row r="73" spans="1:33" ht="16.149999999999999" customHeight="1" x14ac:dyDescent="0.55000000000000004">
      <c r="B73" s="588"/>
      <c r="C73" s="588"/>
      <c r="D73" s="506" t="s">
        <v>108</v>
      </c>
      <c r="E73" s="618">
        <v>0</v>
      </c>
      <c r="F73" s="505"/>
      <c r="H73" s="584"/>
      <c r="I73" s="584"/>
      <c r="K73" s="657"/>
      <c r="M73" s="506"/>
      <c r="N73" s="608"/>
      <c r="O73" s="608"/>
      <c r="P73" s="511"/>
      <c r="T73" s="584"/>
      <c r="U73" s="584"/>
      <c r="V73" s="584"/>
      <c r="W73" s="584"/>
      <c r="X73" s="584"/>
      <c r="Y73" s="584"/>
      <c r="Z73" s="584"/>
      <c r="AA73" s="584"/>
      <c r="AB73" s="506"/>
      <c r="AC73" s="504"/>
      <c r="AD73" s="540"/>
      <c r="AE73" s="540"/>
      <c r="AF73" s="540"/>
      <c r="AG73" s="540"/>
    </row>
    <row r="74" spans="1:33" ht="16.149999999999999" customHeight="1" x14ac:dyDescent="0.55000000000000004">
      <c r="B74" s="588"/>
      <c r="C74" s="588"/>
      <c r="D74" s="506" t="s">
        <v>561</v>
      </c>
      <c r="E74" s="583">
        <v>2.2999999999999998</v>
      </c>
      <c r="F74" s="505" t="s">
        <v>111</v>
      </c>
      <c r="H74" s="584"/>
      <c r="I74" s="584"/>
      <c r="K74" s="657"/>
      <c r="M74" s="506"/>
      <c r="N74" s="608"/>
      <c r="O74" s="608"/>
      <c r="P74" s="511"/>
      <c r="T74" s="584"/>
      <c r="U74" s="584"/>
      <c r="V74" s="584"/>
      <c r="W74" s="584"/>
      <c r="X74" s="584"/>
      <c r="Y74" s="584"/>
      <c r="Z74" s="584"/>
      <c r="AA74" s="584"/>
      <c r="AB74" s="506"/>
      <c r="AC74" s="504"/>
      <c r="AD74" s="540"/>
      <c r="AE74" s="540"/>
      <c r="AF74" s="540"/>
      <c r="AG74" s="540"/>
    </row>
    <row r="75" spans="1:33" ht="16.149999999999999" customHeight="1" x14ac:dyDescent="0.55000000000000004">
      <c r="B75" s="588"/>
      <c r="C75" s="588"/>
      <c r="D75" s="582" t="s">
        <v>113</v>
      </c>
      <c r="E75" s="592">
        <f>E76/E72</f>
        <v>4.736842105263158E-2</v>
      </c>
      <c r="F75" s="505"/>
      <c r="H75" s="593"/>
      <c r="I75" s="593"/>
      <c r="M75" s="506"/>
      <c r="N75" s="608"/>
      <c r="O75" s="608"/>
      <c r="P75" s="511"/>
      <c r="T75" s="584"/>
      <c r="U75" s="584"/>
      <c r="V75" s="584"/>
      <c r="W75" s="584"/>
      <c r="X75" s="584"/>
      <c r="Y75" s="584"/>
      <c r="Z75" s="584"/>
      <c r="AA75" s="584"/>
      <c r="AB75" s="506"/>
      <c r="AC75" s="504"/>
      <c r="AD75" s="540"/>
      <c r="AE75" s="540"/>
      <c r="AF75" s="540"/>
      <c r="AG75" s="540"/>
    </row>
    <row r="76" spans="1:33" ht="16.149999999999999" customHeight="1" x14ac:dyDescent="0.55000000000000004">
      <c r="B76" s="588"/>
      <c r="C76" s="588"/>
      <c r="D76" s="506" t="s">
        <v>562</v>
      </c>
      <c r="E76" s="595">
        <f>G77*H77*I77+G78*H78*I78+G79*H79*I79+G80*H80*I80</f>
        <v>0.09</v>
      </c>
      <c r="F76" s="505" t="s">
        <v>106</v>
      </c>
      <c r="H76" s="596"/>
      <c r="I76" s="596"/>
      <c r="J76" s="535"/>
      <c r="K76" s="657"/>
      <c r="M76" s="506"/>
      <c r="N76" s="608"/>
      <c r="O76" s="608"/>
      <c r="P76" s="511"/>
      <c r="T76" s="584"/>
      <c r="U76" s="584"/>
      <c r="V76" s="584"/>
      <c r="W76" s="584"/>
      <c r="X76" s="584"/>
      <c r="Y76" s="584"/>
      <c r="Z76" s="584"/>
      <c r="AA76" s="584"/>
      <c r="AB76" s="506"/>
      <c r="AC76" s="504"/>
      <c r="AD76" s="540"/>
      <c r="AE76" s="540"/>
      <c r="AF76" s="540"/>
      <c r="AG76" s="540"/>
    </row>
    <row r="77" spans="1:33" ht="16.149999999999999" customHeight="1" x14ac:dyDescent="0.55000000000000004">
      <c r="B77" s="588"/>
      <c r="C77" s="576" t="s">
        <v>119</v>
      </c>
      <c r="D77" s="599" t="s">
        <v>116</v>
      </c>
      <c r="E77" s="599" t="s">
        <v>117</v>
      </c>
      <c r="F77" s="599" t="s">
        <v>118</v>
      </c>
      <c r="G77" s="600">
        <v>1</v>
      </c>
      <c r="H77" s="601">
        <v>0.3</v>
      </c>
      <c r="I77" s="601">
        <v>0.3</v>
      </c>
      <c r="J77" s="602"/>
      <c r="K77" s="657"/>
      <c r="L77" s="506"/>
      <c r="M77" s="506"/>
      <c r="N77" s="608"/>
      <c r="O77" s="608"/>
      <c r="P77" s="511"/>
      <c r="T77" s="584"/>
      <c r="U77" s="584"/>
      <c r="V77" s="584"/>
      <c r="W77" s="584"/>
      <c r="X77" s="584"/>
      <c r="Y77" s="584"/>
      <c r="Z77" s="584"/>
      <c r="AA77" s="584"/>
      <c r="AB77" s="506"/>
      <c r="AC77" s="504"/>
      <c r="AD77" s="540"/>
      <c r="AE77" s="540"/>
      <c r="AF77" s="540"/>
      <c r="AG77" s="540"/>
    </row>
    <row r="78" spans="1:33" ht="16.149999999999999" customHeight="1" x14ac:dyDescent="0.55000000000000004">
      <c r="B78" s="588"/>
      <c r="C78" s="569"/>
      <c r="D78" s="599" t="s">
        <v>116</v>
      </c>
      <c r="E78" s="599" t="s">
        <v>117</v>
      </c>
      <c r="F78" s="599" t="s">
        <v>118</v>
      </c>
      <c r="G78" s="600"/>
      <c r="H78" s="601"/>
      <c r="I78" s="601"/>
      <c r="J78" s="602"/>
      <c r="K78" s="657"/>
      <c r="L78" s="506"/>
      <c r="M78" s="506"/>
      <c r="N78" s="608"/>
      <c r="O78" s="608"/>
      <c r="P78" s="511"/>
      <c r="T78" s="584"/>
      <c r="U78" s="584"/>
      <c r="V78" s="584"/>
      <c r="W78" s="584"/>
      <c r="X78" s="584"/>
      <c r="Y78" s="584"/>
      <c r="Z78" s="584"/>
      <c r="AA78" s="584"/>
      <c r="AB78" s="506"/>
      <c r="AC78" s="504"/>
      <c r="AD78" s="540"/>
      <c r="AE78" s="540"/>
      <c r="AF78" s="540"/>
      <c r="AG78" s="540"/>
    </row>
    <row r="79" spans="1:33" ht="16.149999999999999" customHeight="1" x14ac:dyDescent="0.55000000000000004">
      <c r="B79" s="588"/>
      <c r="C79" s="569"/>
      <c r="D79" s="599" t="s">
        <v>116</v>
      </c>
      <c r="E79" s="599" t="s">
        <v>117</v>
      </c>
      <c r="F79" s="599" t="s">
        <v>118</v>
      </c>
      <c r="G79" s="600"/>
      <c r="H79" s="601"/>
      <c r="I79" s="601"/>
      <c r="J79" s="602"/>
      <c r="K79" s="657"/>
      <c r="L79" s="506"/>
      <c r="M79" s="506"/>
      <c r="N79" s="608"/>
      <c r="O79" s="608"/>
      <c r="P79" s="511"/>
      <c r="T79" s="584"/>
      <c r="U79" s="584"/>
      <c r="V79" s="584"/>
      <c r="W79" s="584"/>
      <c r="X79" s="584"/>
      <c r="Y79" s="584"/>
      <c r="Z79" s="584"/>
      <c r="AA79" s="584"/>
      <c r="AB79" s="506"/>
      <c r="AC79" s="504"/>
      <c r="AD79" s="540"/>
      <c r="AE79" s="540"/>
      <c r="AF79" s="540"/>
      <c r="AG79" s="540"/>
    </row>
    <row r="80" spans="1:33" ht="16.149999999999999" customHeight="1" x14ac:dyDescent="0.55000000000000004">
      <c r="B80" s="588"/>
      <c r="C80" s="569"/>
      <c r="D80" s="599" t="s">
        <v>116</v>
      </c>
      <c r="E80" s="599" t="s">
        <v>117</v>
      </c>
      <c r="F80" s="599" t="s">
        <v>118</v>
      </c>
      <c r="G80" s="600"/>
      <c r="H80" s="601"/>
      <c r="I80" s="601"/>
      <c r="J80" s="602"/>
      <c r="K80" s="657"/>
      <c r="L80" s="506"/>
      <c r="M80" s="506"/>
      <c r="N80" s="608"/>
      <c r="O80" s="608"/>
      <c r="P80" s="511"/>
      <c r="T80" s="584"/>
      <c r="U80" s="584"/>
      <c r="V80" s="584"/>
      <c r="W80" s="584"/>
      <c r="X80" s="584"/>
      <c r="Y80" s="584"/>
      <c r="Z80" s="584"/>
      <c r="AA80" s="584"/>
      <c r="AB80" s="506"/>
      <c r="AC80" s="504"/>
      <c r="AD80" s="540"/>
      <c r="AE80" s="540"/>
      <c r="AF80" s="540"/>
      <c r="AG80" s="540"/>
    </row>
    <row r="81" spans="2:33" ht="16.149999999999999" customHeight="1" x14ac:dyDescent="0.55000000000000004">
      <c r="B81" s="498"/>
      <c r="C81" s="581" t="s">
        <v>121</v>
      </c>
      <c r="D81" s="582" t="s">
        <v>105</v>
      </c>
      <c r="E81" s="583">
        <v>1.5</v>
      </c>
      <c r="F81" s="505" t="s">
        <v>106</v>
      </c>
      <c r="H81" s="584"/>
      <c r="I81" s="584"/>
      <c r="J81" s="535"/>
      <c r="K81" s="657"/>
      <c r="M81" s="506"/>
      <c r="N81" s="608"/>
      <c r="O81" s="608"/>
      <c r="P81" s="511"/>
      <c r="T81" s="584"/>
      <c r="U81" s="584"/>
      <c r="V81" s="584"/>
      <c r="W81" s="584"/>
      <c r="X81" s="584"/>
      <c r="Y81" s="584"/>
      <c r="Z81" s="584"/>
      <c r="AA81" s="584"/>
      <c r="AB81" s="506"/>
      <c r="AC81" s="504"/>
      <c r="AD81" s="540"/>
      <c r="AE81" s="540"/>
      <c r="AF81" s="540"/>
      <c r="AG81" s="540"/>
    </row>
    <row r="82" spans="2:33" ht="16.149999999999999" customHeight="1" x14ac:dyDescent="0.55000000000000004">
      <c r="B82" s="588"/>
      <c r="C82" s="588"/>
      <c r="D82" s="506" t="s">
        <v>108</v>
      </c>
      <c r="E82" s="618">
        <v>2</v>
      </c>
      <c r="F82" s="505"/>
      <c r="H82" s="584"/>
      <c r="I82" s="584"/>
      <c r="K82" s="657"/>
      <c r="M82" s="506"/>
      <c r="N82" s="608"/>
      <c r="O82" s="608"/>
      <c r="P82" s="511"/>
      <c r="T82" s="584"/>
      <c r="U82" s="584"/>
      <c r="V82" s="584"/>
      <c r="W82" s="584"/>
      <c r="X82" s="584"/>
      <c r="Y82" s="584"/>
      <c r="Z82" s="584"/>
      <c r="AA82" s="584"/>
      <c r="AB82" s="506"/>
      <c r="AC82" s="504"/>
      <c r="AD82" s="540"/>
      <c r="AE82" s="540"/>
      <c r="AF82" s="540"/>
      <c r="AG82" s="540"/>
    </row>
    <row r="83" spans="2:33" ht="16.149999999999999" customHeight="1" x14ac:dyDescent="0.55000000000000004">
      <c r="B83" s="588"/>
      <c r="C83" s="588"/>
      <c r="D83" s="506" t="s">
        <v>561</v>
      </c>
      <c r="E83" s="583">
        <v>2.5299999999999998</v>
      </c>
      <c r="F83" s="505" t="s">
        <v>111</v>
      </c>
      <c r="H83" s="584"/>
      <c r="I83" s="584"/>
      <c r="K83" s="657"/>
      <c r="M83" s="506"/>
      <c r="N83" s="608"/>
      <c r="O83" s="608"/>
      <c r="P83" s="511"/>
      <c r="T83" s="584"/>
      <c r="U83" s="584"/>
      <c r="V83" s="584"/>
      <c r="W83" s="584"/>
      <c r="X83" s="584"/>
      <c r="Y83" s="584"/>
      <c r="Z83" s="584"/>
      <c r="AA83" s="584"/>
      <c r="AB83" s="506"/>
      <c r="AC83" s="504"/>
      <c r="AD83" s="540"/>
      <c r="AE83" s="540"/>
      <c r="AF83" s="540"/>
      <c r="AG83" s="540"/>
    </row>
    <row r="84" spans="2:33" ht="16.149999999999999" customHeight="1" x14ac:dyDescent="0.55000000000000004">
      <c r="B84" s="588"/>
      <c r="C84" s="588"/>
      <c r="D84" s="582" t="s">
        <v>113</v>
      </c>
      <c r="E84" s="592">
        <f>E85/E81</f>
        <v>0</v>
      </c>
      <c r="F84" s="505"/>
      <c r="H84" s="593"/>
      <c r="I84" s="593"/>
      <c r="M84" s="506"/>
      <c r="N84" s="608"/>
      <c r="O84" s="608"/>
      <c r="P84" s="511"/>
      <c r="T84" s="584"/>
      <c r="U84" s="584"/>
      <c r="V84" s="584"/>
      <c r="W84" s="584"/>
      <c r="X84" s="584"/>
      <c r="Y84" s="584"/>
      <c r="Z84" s="584"/>
      <c r="AA84" s="584"/>
      <c r="AB84" s="506"/>
      <c r="AC84" s="504"/>
      <c r="AD84" s="540"/>
      <c r="AE84" s="540"/>
      <c r="AF84" s="540"/>
      <c r="AG84" s="540"/>
    </row>
    <row r="85" spans="2:33" ht="16.149999999999999" customHeight="1" x14ac:dyDescent="0.55000000000000004">
      <c r="B85" s="588"/>
      <c r="C85" s="588"/>
      <c r="D85" s="506" t="s">
        <v>562</v>
      </c>
      <c r="E85" s="595">
        <f>G86*H86*J86+G87*H87*J87+G88*H88*J88+G89*H89*J89</f>
        <v>0</v>
      </c>
      <c r="F85" s="505" t="s">
        <v>106</v>
      </c>
      <c r="H85" s="596"/>
      <c r="I85" s="596"/>
      <c r="J85" s="535"/>
      <c r="K85" s="657"/>
      <c r="M85" s="506"/>
      <c r="N85" s="608"/>
      <c r="O85" s="608"/>
      <c r="P85" s="511"/>
      <c r="T85" s="584"/>
      <c r="U85" s="584"/>
      <c r="V85" s="584"/>
      <c r="W85" s="584"/>
      <c r="X85" s="584"/>
      <c r="Y85" s="584"/>
      <c r="Z85" s="584"/>
      <c r="AA85" s="584"/>
      <c r="AB85" s="506"/>
      <c r="AC85" s="504"/>
      <c r="AD85" s="540"/>
      <c r="AE85" s="540"/>
      <c r="AF85" s="540"/>
      <c r="AG85" s="540"/>
    </row>
    <row r="86" spans="2:33" ht="16.149999999999999" customHeight="1" x14ac:dyDescent="0.55000000000000004">
      <c r="B86" s="588"/>
      <c r="C86" s="576" t="s">
        <v>122</v>
      </c>
      <c r="D86" s="599" t="s">
        <v>116</v>
      </c>
      <c r="E86" s="599" t="s">
        <v>117</v>
      </c>
      <c r="F86" s="599" t="s">
        <v>118</v>
      </c>
      <c r="G86" s="600"/>
      <c r="H86" s="601"/>
      <c r="I86" s="601"/>
      <c r="J86" s="602"/>
      <c r="K86" s="657"/>
      <c r="L86" s="506"/>
      <c r="M86" s="506"/>
      <c r="N86" s="608"/>
      <c r="O86" s="608"/>
      <c r="P86" s="511"/>
      <c r="T86" s="584"/>
      <c r="U86" s="584"/>
      <c r="V86" s="584"/>
      <c r="W86" s="584"/>
      <c r="X86" s="584"/>
      <c r="Y86" s="584"/>
      <c r="Z86" s="584"/>
      <c r="AA86" s="584"/>
      <c r="AB86" s="506"/>
      <c r="AC86" s="504"/>
      <c r="AD86" s="540"/>
      <c r="AE86" s="540"/>
      <c r="AF86" s="540"/>
      <c r="AG86" s="540"/>
    </row>
    <row r="87" spans="2:33" ht="16.149999999999999" customHeight="1" x14ac:dyDescent="0.55000000000000004">
      <c r="B87" s="588"/>
      <c r="C87" s="569"/>
      <c r="D87" s="599" t="s">
        <v>116</v>
      </c>
      <c r="E87" s="599" t="s">
        <v>117</v>
      </c>
      <c r="F87" s="599" t="s">
        <v>118</v>
      </c>
      <c r="G87" s="600"/>
      <c r="H87" s="601"/>
      <c r="I87" s="601"/>
      <c r="J87" s="602"/>
      <c r="K87" s="657"/>
      <c r="L87" s="506"/>
      <c r="M87" s="506"/>
      <c r="N87" s="608"/>
      <c r="O87" s="608"/>
      <c r="P87" s="511"/>
      <c r="T87" s="584"/>
      <c r="U87" s="584"/>
      <c r="V87" s="584"/>
      <c r="W87" s="584"/>
      <c r="X87" s="584"/>
      <c r="Y87" s="584"/>
      <c r="Z87" s="584"/>
      <c r="AA87" s="584"/>
      <c r="AB87" s="506"/>
      <c r="AC87" s="504"/>
      <c r="AD87" s="540"/>
      <c r="AE87" s="540"/>
      <c r="AF87" s="540"/>
      <c r="AG87" s="540"/>
    </row>
    <row r="88" spans="2:33" ht="16.149999999999999" customHeight="1" x14ac:dyDescent="0.55000000000000004">
      <c r="B88" s="588"/>
      <c r="C88" s="569"/>
      <c r="D88" s="599" t="s">
        <v>116</v>
      </c>
      <c r="E88" s="599" t="s">
        <v>117</v>
      </c>
      <c r="F88" s="599" t="s">
        <v>118</v>
      </c>
      <c r="G88" s="600"/>
      <c r="H88" s="601"/>
      <c r="I88" s="601"/>
      <c r="J88" s="602"/>
      <c r="K88" s="657"/>
      <c r="L88" s="506"/>
      <c r="M88" s="506"/>
      <c r="N88" s="608"/>
      <c r="O88" s="608"/>
      <c r="P88" s="511"/>
      <c r="T88" s="584"/>
      <c r="U88" s="584"/>
      <c r="V88" s="584"/>
      <c r="W88" s="584"/>
      <c r="X88" s="584"/>
      <c r="Y88" s="584"/>
      <c r="Z88" s="584"/>
      <c r="AA88" s="584"/>
      <c r="AB88" s="506"/>
      <c r="AC88" s="504"/>
      <c r="AD88" s="540"/>
      <c r="AE88" s="540"/>
      <c r="AF88" s="540"/>
      <c r="AG88" s="540"/>
    </row>
    <row r="89" spans="2:33" ht="16.149999999999999" customHeight="1" x14ac:dyDescent="0.55000000000000004">
      <c r="B89" s="588"/>
      <c r="C89" s="569"/>
      <c r="D89" s="599" t="s">
        <v>116</v>
      </c>
      <c r="E89" s="599" t="s">
        <v>117</v>
      </c>
      <c r="F89" s="599" t="s">
        <v>118</v>
      </c>
      <c r="G89" s="600"/>
      <c r="H89" s="601"/>
      <c r="I89" s="601"/>
      <c r="J89" s="602"/>
      <c r="K89" s="657"/>
      <c r="L89" s="506"/>
      <c r="M89" s="506"/>
      <c r="N89" s="608"/>
      <c r="O89" s="608"/>
      <c r="P89" s="511"/>
      <c r="T89" s="584"/>
      <c r="U89" s="584"/>
      <c r="V89" s="584"/>
      <c r="W89" s="584"/>
      <c r="X89" s="584"/>
      <c r="Y89" s="584"/>
      <c r="Z89" s="584"/>
      <c r="AA89" s="584"/>
      <c r="AB89" s="506"/>
      <c r="AC89" s="504"/>
      <c r="AD89" s="540"/>
      <c r="AE89" s="540"/>
      <c r="AF89" s="540"/>
      <c r="AG89" s="540"/>
    </row>
    <row r="90" spans="2:33" ht="16.149999999999999" customHeight="1" x14ac:dyDescent="0.55000000000000004">
      <c r="B90" s="498"/>
      <c r="C90" s="581"/>
      <c r="D90" s="582" t="s">
        <v>105</v>
      </c>
      <c r="E90" s="583"/>
      <c r="F90" s="505" t="s">
        <v>106</v>
      </c>
      <c r="H90" s="584"/>
      <c r="I90" s="584"/>
      <c r="J90" s="535"/>
      <c r="K90" s="657"/>
      <c r="M90" s="506"/>
      <c r="N90" s="608"/>
      <c r="O90" s="608"/>
      <c r="P90" s="511"/>
      <c r="T90" s="584"/>
      <c r="U90" s="584"/>
      <c r="V90" s="584"/>
      <c r="W90" s="584"/>
      <c r="X90" s="584"/>
      <c r="Y90" s="584"/>
      <c r="Z90" s="584"/>
      <c r="AA90" s="584"/>
      <c r="AB90" s="506"/>
      <c r="AC90" s="504"/>
      <c r="AD90" s="540"/>
      <c r="AE90" s="540"/>
      <c r="AF90" s="540"/>
      <c r="AG90" s="540"/>
    </row>
    <row r="91" spans="2:33" ht="16.149999999999999" customHeight="1" x14ac:dyDescent="0.55000000000000004">
      <c r="B91" s="588"/>
      <c r="C91" s="588"/>
      <c r="D91" s="506" t="s">
        <v>108</v>
      </c>
      <c r="E91" s="618"/>
      <c r="F91" s="505"/>
      <c r="H91" s="584"/>
      <c r="I91" s="584"/>
      <c r="K91" s="657"/>
      <c r="M91" s="506"/>
      <c r="N91" s="608"/>
      <c r="O91" s="608"/>
      <c r="P91" s="511"/>
      <c r="T91" s="584"/>
      <c r="U91" s="584"/>
      <c r="V91" s="584"/>
      <c r="W91" s="584"/>
      <c r="X91" s="584"/>
      <c r="Y91" s="584"/>
      <c r="Z91" s="584"/>
      <c r="AA91" s="584"/>
      <c r="AB91" s="506"/>
      <c r="AC91" s="504"/>
      <c r="AD91" s="540"/>
      <c r="AE91" s="540"/>
      <c r="AF91" s="540"/>
      <c r="AG91" s="540"/>
    </row>
    <row r="92" spans="2:33" ht="16.149999999999999" customHeight="1" x14ac:dyDescent="0.55000000000000004">
      <c r="B92" s="588"/>
      <c r="C92" s="588"/>
      <c r="D92" s="506" t="s">
        <v>561</v>
      </c>
      <c r="E92" s="583"/>
      <c r="F92" s="505" t="s">
        <v>111</v>
      </c>
      <c r="H92" s="584"/>
      <c r="I92" s="584"/>
      <c r="K92" s="657"/>
      <c r="M92" s="506"/>
      <c r="N92" s="608"/>
      <c r="O92" s="608"/>
      <c r="P92" s="511"/>
      <c r="T92" s="584"/>
      <c r="U92" s="584"/>
      <c r="V92" s="584"/>
      <c r="W92" s="584"/>
      <c r="X92" s="584"/>
      <c r="Y92" s="584"/>
      <c r="Z92" s="584"/>
      <c r="AA92" s="584"/>
      <c r="AB92" s="506"/>
      <c r="AC92" s="504"/>
      <c r="AD92" s="540"/>
      <c r="AE92" s="540"/>
      <c r="AF92" s="540"/>
      <c r="AG92" s="540"/>
    </row>
    <row r="93" spans="2:33" ht="16.149999999999999" customHeight="1" x14ac:dyDescent="0.55000000000000004">
      <c r="B93" s="588"/>
      <c r="C93" s="588"/>
      <c r="D93" s="582" t="s">
        <v>113</v>
      </c>
      <c r="E93" s="592" t="e">
        <f>E94/E90</f>
        <v>#DIV/0!</v>
      </c>
      <c r="F93" s="505"/>
      <c r="H93" s="593"/>
      <c r="I93" s="593"/>
      <c r="M93" s="506"/>
      <c r="N93" s="608"/>
      <c r="O93" s="608"/>
      <c r="P93" s="511"/>
      <c r="S93" s="504"/>
      <c r="T93" s="584"/>
      <c r="U93" s="584"/>
      <c r="V93" s="584"/>
      <c r="W93" s="584"/>
      <c r="X93" s="584"/>
      <c r="Y93" s="584"/>
      <c r="Z93" s="584"/>
      <c r="AA93" s="584"/>
      <c r="AB93" s="506"/>
      <c r="AC93" s="504"/>
      <c r="AD93" s="540"/>
      <c r="AE93" s="540"/>
      <c r="AF93" s="540"/>
      <c r="AG93" s="540"/>
    </row>
    <row r="94" spans="2:33" ht="16.149999999999999" customHeight="1" x14ac:dyDescent="0.55000000000000004">
      <c r="B94" s="588"/>
      <c r="C94" s="588"/>
      <c r="D94" s="506" t="s">
        <v>562</v>
      </c>
      <c r="E94" s="595">
        <f>G95*H95*J95+G96*H96*J96+G97*H97*J97+G98*H98*J98</f>
        <v>0</v>
      </c>
      <c r="F94" s="505" t="s">
        <v>106</v>
      </c>
      <c r="H94" s="596"/>
      <c r="I94" s="596"/>
      <c r="J94" s="535"/>
      <c r="K94" s="657"/>
      <c r="M94" s="506"/>
      <c r="N94" s="608"/>
      <c r="O94" s="608"/>
      <c r="P94" s="511"/>
      <c r="S94" s="504"/>
      <c r="T94" s="584"/>
      <c r="U94" s="584"/>
      <c r="V94" s="584"/>
      <c r="W94" s="584"/>
      <c r="X94" s="584"/>
      <c r="Y94" s="584"/>
      <c r="Z94" s="584"/>
      <c r="AA94" s="584"/>
      <c r="AB94" s="506"/>
      <c r="AC94" s="504"/>
      <c r="AD94" s="540"/>
      <c r="AE94" s="540"/>
      <c r="AF94" s="540"/>
      <c r="AG94" s="540"/>
    </row>
    <row r="95" spans="2:33" ht="16.149999999999999" customHeight="1" x14ac:dyDescent="0.55000000000000004">
      <c r="B95" s="588"/>
      <c r="C95" s="576"/>
      <c r="D95" s="599" t="s">
        <v>116</v>
      </c>
      <c r="E95" s="599" t="s">
        <v>117</v>
      </c>
      <c r="F95" s="599" t="s">
        <v>118</v>
      </c>
      <c r="G95" s="600"/>
      <c r="H95" s="601"/>
      <c r="I95" s="601"/>
      <c r="J95" s="602"/>
      <c r="K95" s="657"/>
      <c r="L95" s="506"/>
      <c r="M95" s="506"/>
      <c r="N95" s="608"/>
      <c r="O95" s="608"/>
      <c r="P95" s="511"/>
      <c r="S95" s="619"/>
      <c r="T95" s="584"/>
      <c r="U95" s="584"/>
      <c r="V95" s="584"/>
      <c r="W95" s="584"/>
      <c r="X95" s="584"/>
      <c r="Y95" s="584"/>
      <c r="Z95" s="584"/>
      <c r="AA95" s="584"/>
      <c r="AB95" s="506"/>
      <c r="AC95" s="504"/>
      <c r="AD95" s="540"/>
      <c r="AE95" s="540"/>
      <c r="AF95" s="540"/>
      <c r="AG95" s="540"/>
    </row>
    <row r="96" spans="2:33" ht="16.149999999999999" customHeight="1" x14ac:dyDescent="0.55000000000000004">
      <c r="B96" s="588"/>
      <c r="C96" s="576"/>
      <c r="D96" s="599" t="s">
        <v>116</v>
      </c>
      <c r="E96" s="599" t="s">
        <v>117</v>
      </c>
      <c r="F96" s="599" t="s">
        <v>118</v>
      </c>
      <c r="G96" s="600"/>
      <c r="H96" s="601"/>
      <c r="I96" s="601"/>
      <c r="J96" s="602"/>
      <c r="K96" s="657"/>
      <c r="L96" s="506"/>
      <c r="M96" s="506"/>
      <c r="N96" s="608"/>
      <c r="O96" s="608"/>
      <c r="P96" s="511"/>
      <c r="S96" s="619"/>
      <c r="T96" s="584"/>
      <c r="U96" s="584"/>
      <c r="V96" s="584"/>
      <c r="W96" s="584"/>
      <c r="X96" s="584"/>
      <c r="Y96" s="584"/>
      <c r="Z96" s="584"/>
      <c r="AA96" s="584"/>
      <c r="AB96" s="506"/>
      <c r="AC96" s="504"/>
      <c r="AD96" s="540"/>
      <c r="AE96" s="540"/>
      <c r="AF96" s="540"/>
      <c r="AG96" s="540"/>
    </row>
    <row r="97" spans="2:33" ht="16.149999999999999" customHeight="1" x14ac:dyDescent="0.55000000000000004">
      <c r="B97" s="588"/>
      <c r="C97" s="569"/>
      <c r="D97" s="599" t="s">
        <v>116</v>
      </c>
      <c r="E97" s="599" t="s">
        <v>117</v>
      </c>
      <c r="F97" s="599" t="s">
        <v>118</v>
      </c>
      <c r="G97" s="600"/>
      <c r="H97" s="601"/>
      <c r="I97" s="601"/>
      <c r="J97" s="602"/>
      <c r="K97" s="657"/>
      <c r="L97" s="506"/>
      <c r="M97" s="506"/>
      <c r="N97" s="608"/>
      <c r="O97" s="608"/>
      <c r="P97" s="511"/>
      <c r="S97" s="504"/>
      <c r="T97" s="584"/>
      <c r="U97" s="584"/>
      <c r="V97" s="584"/>
      <c r="W97" s="584"/>
      <c r="X97" s="584"/>
      <c r="Y97" s="584"/>
      <c r="Z97" s="584"/>
      <c r="AA97" s="584"/>
      <c r="AB97" s="506"/>
      <c r="AC97" s="504"/>
      <c r="AD97" s="540"/>
      <c r="AE97" s="540"/>
      <c r="AF97" s="540"/>
      <c r="AG97" s="540"/>
    </row>
    <row r="98" spans="2:33" ht="16.149999999999999" customHeight="1" x14ac:dyDescent="0.55000000000000004">
      <c r="B98" s="588"/>
      <c r="C98" s="569"/>
      <c r="D98" s="599" t="s">
        <v>116</v>
      </c>
      <c r="E98" s="599" t="s">
        <v>117</v>
      </c>
      <c r="F98" s="599" t="s">
        <v>118</v>
      </c>
      <c r="G98" s="600"/>
      <c r="H98" s="601"/>
      <c r="I98" s="601"/>
      <c r="J98" s="602"/>
      <c r="K98" s="657"/>
      <c r="L98" s="506"/>
      <c r="M98" s="506"/>
      <c r="N98" s="608"/>
      <c r="O98" s="608"/>
      <c r="P98" s="511"/>
      <c r="T98" s="584"/>
      <c r="U98" s="584"/>
      <c r="V98" s="584"/>
      <c r="W98" s="584"/>
      <c r="X98" s="584"/>
      <c r="Y98" s="584"/>
      <c r="Z98" s="584"/>
      <c r="AA98" s="584"/>
      <c r="AB98" s="506"/>
      <c r="AC98" s="504"/>
      <c r="AD98" s="540"/>
      <c r="AE98" s="540"/>
      <c r="AF98" s="540"/>
      <c r="AG98" s="540"/>
    </row>
    <row r="99" spans="2:33" ht="16.149999999999999" customHeight="1" x14ac:dyDescent="0.55000000000000004">
      <c r="B99" s="498"/>
      <c r="C99" s="581"/>
      <c r="D99" s="582" t="s">
        <v>105</v>
      </c>
      <c r="E99" s="583"/>
      <c r="F99" s="505" t="s">
        <v>106</v>
      </c>
      <c r="H99" s="584"/>
      <c r="I99" s="584"/>
      <c r="J99" s="535"/>
      <c r="K99" s="657"/>
      <c r="M99" s="506"/>
      <c r="N99" s="608"/>
      <c r="O99" s="608"/>
      <c r="P99" s="511"/>
      <c r="T99" s="584"/>
      <c r="U99" s="584"/>
      <c r="V99" s="584"/>
      <c r="W99" s="584"/>
      <c r="X99" s="584"/>
      <c r="Y99" s="584"/>
      <c r="Z99" s="584"/>
      <c r="AA99" s="584"/>
      <c r="AB99" s="506"/>
      <c r="AC99" s="504"/>
      <c r="AD99" s="540"/>
      <c r="AE99" s="540"/>
      <c r="AF99" s="540"/>
      <c r="AG99" s="540"/>
    </row>
    <row r="100" spans="2:33" ht="16.149999999999999" customHeight="1" x14ac:dyDescent="0.55000000000000004">
      <c r="B100" s="588"/>
      <c r="C100" s="588"/>
      <c r="D100" s="506" t="s">
        <v>108</v>
      </c>
      <c r="E100" s="618"/>
      <c r="F100" s="505"/>
      <c r="H100" s="584"/>
      <c r="I100" s="584"/>
      <c r="K100" s="657"/>
      <c r="M100" s="506"/>
      <c r="N100" s="608"/>
      <c r="O100" s="608"/>
      <c r="P100" s="511"/>
      <c r="T100" s="584"/>
      <c r="U100" s="584"/>
      <c r="V100" s="584"/>
      <c r="W100" s="584"/>
      <c r="X100" s="584"/>
      <c r="Y100" s="584"/>
      <c r="Z100" s="584"/>
      <c r="AA100" s="584"/>
      <c r="AB100" s="506"/>
      <c r="AC100" s="504"/>
      <c r="AD100" s="540"/>
      <c r="AE100" s="540"/>
      <c r="AF100" s="540"/>
      <c r="AG100" s="540"/>
    </row>
    <row r="101" spans="2:33" ht="16.149999999999999" customHeight="1" x14ac:dyDescent="0.55000000000000004">
      <c r="B101" s="588"/>
      <c r="C101" s="588"/>
      <c r="D101" s="506" t="s">
        <v>561</v>
      </c>
      <c r="E101" s="583"/>
      <c r="F101" s="505" t="s">
        <v>111</v>
      </c>
      <c r="H101" s="584"/>
      <c r="I101" s="584"/>
      <c r="K101" s="657"/>
      <c r="M101" s="506"/>
      <c r="N101" s="608"/>
      <c r="O101" s="608"/>
      <c r="P101" s="511"/>
      <c r="T101" s="584"/>
      <c r="U101" s="584"/>
      <c r="V101" s="584"/>
      <c r="W101" s="584"/>
      <c r="X101" s="584"/>
      <c r="Y101" s="584"/>
      <c r="Z101" s="584"/>
      <c r="AA101" s="584"/>
      <c r="AB101" s="506"/>
      <c r="AC101" s="504"/>
      <c r="AD101" s="540"/>
      <c r="AE101" s="540"/>
      <c r="AF101" s="540"/>
      <c r="AG101" s="540"/>
    </row>
    <row r="102" spans="2:33" ht="16.149999999999999" customHeight="1" x14ac:dyDescent="0.55000000000000004">
      <c r="B102" s="588"/>
      <c r="C102" s="588"/>
      <c r="D102" s="582" t="s">
        <v>113</v>
      </c>
      <c r="E102" s="592" t="e">
        <f>E103/E99</f>
        <v>#DIV/0!</v>
      </c>
      <c r="F102" s="505"/>
      <c r="H102" s="593"/>
      <c r="I102" s="593"/>
      <c r="M102" s="506"/>
      <c r="N102" s="608"/>
      <c r="O102" s="608"/>
      <c r="P102" s="511"/>
      <c r="T102" s="584"/>
      <c r="U102" s="584"/>
      <c r="V102" s="584"/>
      <c r="W102" s="584"/>
      <c r="X102" s="584"/>
      <c r="Y102" s="584"/>
      <c r="Z102" s="584"/>
      <c r="AA102" s="584"/>
      <c r="AB102" s="506"/>
      <c r="AC102" s="504"/>
      <c r="AD102" s="540"/>
      <c r="AE102" s="540"/>
      <c r="AF102" s="540"/>
      <c r="AG102" s="540"/>
    </row>
    <row r="103" spans="2:33" ht="16.149999999999999" customHeight="1" x14ac:dyDescent="0.55000000000000004">
      <c r="B103" s="588"/>
      <c r="C103" s="588"/>
      <c r="D103" s="506" t="s">
        <v>562</v>
      </c>
      <c r="E103" s="595">
        <f>G104*H104*J104+G105*H105*J105+G106*H106*J106+G107*H107*J107</f>
        <v>0</v>
      </c>
      <c r="F103" s="505" t="s">
        <v>106</v>
      </c>
      <c r="H103" s="596"/>
      <c r="I103" s="596"/>
      <c r="J103" s="535"/>
      <c r="K103" s="657"/>
      <c r="M103" s="506"/>
      <c r="N103" s="608"/>
      <c r="O103" s="608"/>
      <c r="P103" s="511"/>
      <c r="T103" s="584"/>
      <c r="U103" s="584"/>
      <c r="V103" s="584"/>
      <c r="W103" s="584"/>
      <c r="X103" s="584"/>
      <c r="Y103" s="584"/>
      <c r="Z103" s="584"/>
      <c r="AA103" s="584"/>
      <c r="AB103" s="506"/>
      <c r="AC103" s="504"/>
      <c r="AD103" s="540"/>
      <c r="AE103" s="540"/>
      <c r="AF103" s="540"/>
      <c r="AG103" s="540"/>
    </row>
    <row r="104" spans="2:33" ht="16.149999999999999" customHeight="1" x14ac:dyDescent="0.55000000000000004">
      <c r="B104" s="588"/>
      <c r="C104" s="576"/>
      <c r="D104" s="599" t="s">
        <v>116</v>
      </c>
      <c r="E104" s="599" t="s">
        <v>117</v>
      </c>
      <c r="F104" s="599" t="s">
        <v>118</v>
      </c>
      <c r="G104" s="600"/>
      <c r="H104" s="601"/>
      <c r="I104" s="601"/>
      <c r="J104" s="602"/>
      <c r="K104" s="657"/>
      <c r="L104" s="506"/>
      <c r="M104" s="506"/>
      <c r="N104" s="608"/>
      <c r="O104" s="608"/>
      <c r="P104" s="511"/>
      <c r="T104" s="584"/>
      <c r="U104" s="584"/>
      <c r="V104" s="584"/>
      <c r="W104" s="584"/>
      <c r="X104" s="584"/>
      <c r="Y104" s="584"/>
      <c r="Z104" s="584"/>
      <c r="AA104" s="584"/>
      <c r="AB104" s="506"/>
      <c r="AC104" s="504"/>
      <c r="AD104" s="540"/>
      <c r="AE104" s="540"/>
      <c r="AF104" s="540"/>
      <c r="AG104" s="540"/>
    </row>
    <row r="105" spans="2:33" ht="16.149999999999999" customHeight="1" x14ac:dyDescent="0.55000000000000004">
      <c r="B105" s="588"/>
      <c r="C105" s="576"/>
      <c r="D105" s="599" t="s">
        <v>116</v>
      </c>
      <c r="E105" s="599" t="s">
        <v>117</v>
      </c>
      <c r="F105" s="599" t="s">
        <v>118</v>
      </c>
      <c r="G105" s="600"/>
      <c r="H105" s="601"/>
      <c r="I105" s="601"/>
      <c r="J105" s="602"/>
      <c r="K105" s="657"/>
      <c r="L105" s="506"/>
      <c r="M105" s="506"/>
      <c r="N105" s="608"/>
      <c r="O105" s="608"/>
      <c r="P105" s="511"/>
      <c r="T105" s="584"/>
      <c r="U105" s="584"/>
      <c r="V105" s="584"/>
      <c r="W105" s="584"/>
      <c r="X105" s="584"/>
      <c r="Y105" s="584"/>
      <c r="Z105" s="584"/>
      <c r="AA105" s="584"/>
      <c r="AB105" s="506"/>
      <c r="AC105" s="504"/>
      <c r="AD105" s="540"/>
      <c r="AE105" s="540"/>
      <c r="AF105" s="540"/>
      <c r="AG105" s="540"/>
    </row>
    <row r="106" spans="2:33" ht="16.149999999999999" customHeight="1" x14ac:dyDescent="0.55000000000000004">
      <c r="B106" s="588"/>
      <c r="C106" s="569"/>
      <c r="D106" s="599" t="s">
        <v>116</v>
      </c>
      <c r="E106" s="599" t="s">
        <v>117</v>
      </c>
      <c r="F106" s="599" t="s">
        <v>118</v>
      </c>
      <c r="G106" s="600"/>
      <c r="H106" s="601"/>
      <c r="I106" s="601"/>
      <c r="J106" s="602"/>
      <c r="K106" s="657"/>
      <c r="L106" s="506"/>
      <c r="M106" s="506"/>
      <c r="N106" s="608"/>
      <c r="O106" s="608"/>
      <c r="P106" s="511"/>
      <c r="T106" s="584"/>
      <c r="U106" s="584"/>
      <c r="V106" s="584"/>
      <c r="W106" s="584"/>
      <c r="X106" s="584"/>
      <c r="Y106" s="584"/>
      <c r="Z106" s="584"/>
      <c r="AA106" s="584"/>
      <c r="AB106" s="506"/>
      <c r="AC106" s="504"/>
      <c r="AD106" s="540"/>
      <c r="AE106" s="540"/>
      <c r="AF106" s="540"/>
      <c r="AG106" s="540"/>
    </row>
    <row r="107" spans="2:33" ht="16.149999999999999" customHeight="1" x14ac:dyDescent="0.55000000000000004">
      <c r="B107" s="588"/>
      <c r="C107" s="569"/>
      <c r="D107" s="599" t="s">
        <v>116</v>
      </c>
      <c r="E107" s="599" t="s">
        <v>117</v>
      </c>
      <c r="F107" s="599" t="s">
        <v>118</v>
      </c>
      <c r="G107" s="600"/>
      <c r="H107" s="601"/>
      <c r="I107" s="601"/>
      <c r="J107" s="602"/>
      <c r="K107" s="657"/>
      <c r="L107" s="506"/>
      <c r="M107" s="506"/>
      <c r="N107" s="608"/>
      <c r="O107" s="608"/>
      <c r="P107" s="511"/>
      <c r="T107" s="584"/>
      <c r="U107" s="584"/>
      <c r="V107" s="584"/>
      <c r="W107" s="584"/>
      <c r="X107" s="584"/>
      <c r="Y107" s="584"/>
      <c r="Z107" s="584"/>
      <c r="AA107" s="584"/>
      <c r="AB107" s="506"/>
      <c r="AC107" s="504"/>
      <c r="AD107" s="540"/>
      <c r="AE107" s="540"/>
      <c r="AF107" s="540"/>
      <c r="AG107" s="540"/>
    </row>
    <row r="108" spans="2:33" ht="16.149999999999999" customHeight="1" x14ac:dyDescent="0.55000000000000004">
      <c r="B108" s="498"/>
      <c r="C108" s="581"/>
      <c r="D108" s="582" t="s">
        <v>105</v>
      </c>
      <c r="E108" s="583"/>
      <c r="F108" s="505" t="s">
        <v>106</v>
      </c>
      <c r="H108" s="584"/>
      <c r="I108" s="584"/>
      <c r="J108" s="535"/>
      <c r="K108" s="657"/>
      <c r="M108" s="506"/>
      <c r="N108" s="608"/>
      <c r="O108" s="608"/>
      <c r="P108" s="511"/>
      <c r="T108" s="584"/>
      <c r="U108" s="584"/>
      <c r="V108" s="584"/>
      <c r="W108" s="584"/>
      <c r="X108" s="584"/>
      <c r="Y108" s="584"/>
      <c r="Z108" s="584"/>
      <c r="AA108" s="584"/>
      <c r="AB108" s="506"/>
      <c r="AC108" s="504"/>
      <c r="AD108" s="540"/>
      <c r="AE108" s="540"/>
      <c r="AF108" s="540"/>
      <c r="AG108" s="540"/>
    </row>
    <row r="109" spans="2:33" ht="16.149999999999999" customHeight="1" x14ac:dyDescent="0.55000000000000004">
      <c r="B109" s="588"/>
      <c r="C109" s="588"/>
      <c r="D109" s="506" t="s">
        <v>108</v>
      </c>
      <c r="E109" s="618"/>
      <c r="F109" s="505"/>
      <c r="H109" s="584"/>
      <c r="I109" s="584"/>
      <c r="K109" s="657"/>
      <c r="M109" s="506"/>
      <c r="N109" s="608"/>
      <c r="O109" s="608"/>
      <c r="P109" s="511"/>
      <c r="T109" s="584"/>
      <c r="U109" s="584"/>
      <c r="V109" s="584"/>
      <c r="W109" s="584"/>
      <c r="X109" s="584"/>
      <c r="Y109" s="584"/>
      <c r="Z109" s="584"/>
      <c r="AA109" s="584"/>
      <c r="AB109" s="506"/>
      <c r="AC109" s="504"/>
      <c r="AD109" s="540"/>
      <c r="AE109" s="540"/>
      <c r="AF109" s="540"/>
      <c r="AG109" s="540"/>
    </row>
    <row r="110" spans="2:33" ht="16.149999999999999" customHeight="1" x14ac:dyDescent="0.55000000000000004">
      <c r="B110" s="588"/>
      <c r="C110" s="588"/>
      <c r="D110" s="506" t="s">
        <v>561</v>
      </c>
      <c r="E110" s="583"/>
      <c r="F110" s="505" t="s">
        <v>111</v>
      </c>
      <c r="H110" s="584"/>
      <c r="I110" s="584"/>
      <c r="K110" s="657"/>
      <c r="M110" s="506"/>
      <c r="N110" s="608"/>
      <c r="O110" s="608"/>
      <c r="P110" s="511"/>
      <c r="T110" s="584"/>
      <c r="U110" s="584"/>
      <c r="V110" s="584"/>
      <c r="W110" s="584"/>
      <c r="X110" s="584"/>
      <c r="Y110" s="584"/>
      <c r="Z110" s="584"/>
      <c r="AA110" s="584"/>
      <c r="AB110" s="506"/>
      <c r="AC110" s="504"/>
      <c r="AD110" s="540"/>
      <c r="AE110" s="540"/>
      <c r="AF110" s="540"/>
      <c r="AG110" s="540"/>
    </row>
    <row r="111" spans="2:33" ht="16.149999999999999" customHeight="1" x14ac:dyDescent="0.55000000000000004">
      <c r="B111" s="588"/>
      <c r="C111" s="588"/>
      <c r="D111" s="582" t="s">
        <v>113</v>
      </c>
      <c r="E111" s="592" t="e">
        <f>E112/E108</f>
        <v>#DIV/0!</v>
      </c>
      <c r="F111" s="505"/>
      <c r="H111" s="593"/>
      <c r="I111" s="593"/>
      <c r="M111" s="506"/>
      <c r="N111" s="608"/>
      <c r="O111" s="608"/>
      <c r="P111" s="511"/>
      <c r="T111" s="584"/>
      <c r="U111" s="584"/>
      <c r="V111" s="584"/>
      <c r="W111" s="584"/>
      <c r="X111" s="584"/>
      <c r="Y111" s="584"/>
      <c r="Z111" s="584"/>
      <c r="AA111" s="584"/>
      <c r="AB111" s="506"/>
      <c r="AC111" s="504"/>
      <c r="AD111" s="540"/>
      <c r="AE111" s="540"/>
      <c r="AF111" s="540"/>
      <c r="AG111" s="540"/>
    </row>
    <row r="112" spans="2:33" ht="16.149999999999999" customHeight="1" x14ac:dyDescent="0.55000000000000004">
      <c r="B112" s="588"/>
      <c r="C112" s="588"/>
      <c r="D112" s="506" t="s">
        <v>562</v>
      </c>
      <c r="E112" s="595">
        <f>G113*H113*J113+G114*H114*J114+G115*H115*J115+G116*H116*J116</f>
        <v>0</v>
      </c>
      <c r="F112" s="505" t="s">
        <v>106</v>
      </c>
      <c r="H112" s="596"/>
      <c r="I112" s="596"/>
      <c r="J112" s="535"/>
      <c r="K112" s="657"/>
      <c r="M112" s="506"/>
      <c r="N112" s="608"/>
      <c r="O112" s="608"/>
      <c r="P112" s="511"/>
      <c r="T112" s="584"/>
      <c r="U112" s="584"/>
      <c r="V112" s="584"/>
      <c r="W112" s="584"/>
      <c r="X112" s="584"/>
      <c r="Y112" s="584"/>
      <c r="Z112" s="584"/>
      <c r="AA112" s="584"/>
      <c r="AB112" s="506"/>
      <c r="AC112" s="504"/>
      <c r="AD112" s="540"/>
      <c r="AE112" s="540"/>
      <c r="AF112" s="540"/>
      <c r="AG112" s="540"/>
    </row>
    <row r="113" spans="1:33" ht="16.149999999999999" customHeight="1" x14ac:dyDescent="0.55000000000000004">
      <c r="B113" s="588"/>
      <c r="C113" s="576"/>
      <c r="D113" s="599" t="s">
        <v>116</v>
      </c>
      <c r="E113" s="599" t="s">
        <v>117</v>
      </c>
      <c r="F113" s="599" t="s">
        <v>118</v>
      </c>
      <c r="G113" s="600"/>
      <c r="H113" s="601"/>
      <c r="I113" s="601"/>
      <c r="J113" s="602"/>
      <c r="K113" s="657"/>
      <c r="L113" s="506"/>
      <c r="M113" s="506"/>
      <c r="N113" s="608"/>
      <c r="O113" s="608"/>
      <c r="P113" s="511"/>
      <c r="T113" s="584"/>
      <c r="U113" s="584"/>
      <c r="V113" s="584"/>
      <c r="W113" s="584"/>
      <c r="X113" s="584"/>
      <c r="Y113" s="584"/>
      <c r="Z113" s="584"/>
      <c r="AA113" s="584"/>
      <c r="AB113" s="506"/>
      <c r="AC113" s="504"/>
      <c r="AD113" s="540"/>
      <c r="AE113" s="540"/>
      <c r="AF113" s="540"/>
      <c r="AG113" s="540"/>
    </row>
    <row r="114" spans="1:33" ht="16.149999999999999" customHeight="1" x14ac:dyDescent="0.55000000000000004">
      <c r="B114" s="588"/>
      <c r="C114" s="576"/>
      <c r="D114" s="599" t="s">
        <v>116</v>
      </c>
      <c r="E114" s="599" t="s">
        <v>117</v>
      </c>
      <c r="F114" s="599" t="s">
        <v>118</v>
      </c>
      <c r="G114" s="600"/>
      <c r="H114" s="601"/>
      <c r="I114" s="601"/>
      <c r="J114" s="602"/>
      <c r="K114" s="657"/>
      <c r="L114" s="506"/>
      <c r="M114" s="506"/>
      <c r="N114" s="608"/>
      <c r="O114" s="608"/>
      <c r="P114" s="511"/>
      <c r="T114" s="584"/>
      <c r="U114" s="584"/>
      <c r="V114" s="584"/>
      <c r="W114" s="584"/>
      <c r="X114" s="584"/>
      <c r="Y114" s="584"/>
      <c r="Z114" s="584"/>
      <c r="AA114" s="584"/>
      <c r="AB114" s="506"/>
      <c r="AC114" s="504"/>
      <c r="AD114" s="540"/>
      <c r="AE114" s="540"/>
      <c r="AF114" s="540"/>
      <c r="AG114" s="540"/>
    </row>
    <row r="115" spans="1:33" ht="16.149999999999999" customHeight="1" x14ac:dyDescent="0.55000000000000004">
      <c r="B115" s="588"/>
      <c r="C115" s="569"/>
      <c r="D115" s="599" t="s">
        <v>116</v>
      </c>
      <c r="E115" s="599" t="s">
        <v>117</v>
      </c>
      <c r="F115" s="599" t="s">
        <v>118</v>
      </c>
      <c r="G115" s="600"/>
      <c r="H115" s="601"/>
      <c r="I115" s="601"/>
      <c r="J115" s="602"/>
      <c r="K115" s="657"/>
      <c r="L115" s="506"/>
      <c r="M115" s="506"/>
      <c r="N115" s="608"/>
      <c r="O115" s="608"/>
      <c r="P115" s="511"/>
      <c r="T115" s="584"/>
      <c r="U115" s="584"/>
      <c r="V115" s="584"/>
      <c r="W115" s="584"/>
      <c r="X115" s="584"/>
      <c r="Y115" s="584"/>
      <c r="Z115" s="584"/>
      <c r="AA115" s="584"/>
      <c r="AB115" s="506"/>
      <c r="AC115" s="504"/>
      <c r="AD115" s="540"/>
      <c r="AE115" s="540"/>
      <c r="AF115" s="540"/>
      <c r="AG115" s="540"/>
    </row>
    <row r="116" spans="1:33" ht="16.149999999999999" customHeight="1" x14ac:dyDescent="0.55000000000000004">
      <c r="B116" s="588"/>
      <c r="C116" s="569"/>
      <c r="D116" s="599" t="s">
        <v>116</v>
      </c>
      <c r="E116" s="599" t="s">
        <v>117</v>
      </c>
      <c r="F116" s="599" t="s">
        <v>118</v>
      </c>
      <c r="G116" s="600"/>
      <c r="H116" s="601"/>
      <c r="I116" s="601"/>
      <c r="J116" s="602"/>
      <c r="K116" s="657"/>
      <c r="L116" s="506"/>
      <c r="M116" s="506"/>
      <c r="N116" s="608"/>
      <c r="O116" s="608"/>
      <c r="P116" s="511"/>
      <c r="T116" s="584"/>
      <c r="U116" s="584"/>
      <c r="V116" s="584"/>
      <c r="W116" s="584"/>
      <c r="X116" s="584"/>
      <c r="Y116" s="584"/>
      <c r="Z116" s="584"/>
      <c r="AA116" s="584"/>
      <c r="AB116" s="506"/>
      <c r="AC116" s="504"/>
      <c r="AD116" s="540"/>
      <c r="AE116" s="540"/>
      <c r="AF116" s="540"/>
      <c r="AG116" s="540"/>
    </row>
    <row r="117" spans="1:33" ht="16.149999999999999" customHeight="1" x14ac:dyDescent="0.55000000000000004">
      <c r="B117" s="498"/>
      <c r="C117" s="581"/>
      <c r="D117" s="582" t="s">
        <v>105</v>
      </c>
      <c r="E117" s="583"/>
      <c r="F117" s="505" t="s">
        <v>106</v>
      </c>
      <c r="H117" s="584"/>
      <c r="I117" s="584"/>
      <c r="J117" s="535"/>
      <c r="K117" s="657"/>
      <c r="M117" s="506"/>
      <c r="N117" s="608"/>
      <c r="O117" s="608"/>
      <c r="P117" s="511"/>
      <c r="T117" s="584"/>
      <c r="U117" s="584"/>
      <c r="V117" s="584"/>
      <c r="W117" s="584"/>
      <c r="X117" s="584"/>
      <c r="Y117" s="584"/>
      <c r="Z117" s="584"/>
      <c r="AA117" s="584"/>
      <c r="AB117" s="506"/>
      <c r="AC117" s="504"/>
      <c r="AD117" s="540"/>
      <c r="AE117" s="540"/>
      <c r="AF117" s="540"/>
      <c r="AG117" s="540"/>
    </row>
    <row r="118" spans="1:33" ht="16.149999999999999" customHeight="1" x14ac:dyDescent="0.55000000000000004">
      <c r="B118" s="588"/>
      <c r="C118" s="588"/>
      <c r="D118" s="506" t="s">
        <v>108</v>
      </c>
      <c r="E118" s="618"/>
      <c r="F118" s="505"/>
      <c r="H118" s="584"/>
      <c r="I118" s="584"/>
      <c r="K118" s="657"/>
      <c r="M118" s="506"/>
      <c r="N118" s="608"/>
      <c r="O118" s="608"/>
      <c r="P118" s="511"/>
      <c r="T118" s="584"/>
      <c r="U118" s="584"/>
      <c r="V118" s="584"/>
      <c r="W118" s="584"/>
      <c r="X118" s="584"/>
      <c r="Y118" s="584"/>
      <c r="Z118" s="584"/>
      <c r="AA118" s="584"/>
      <c r="AB118" s="506"/>
      <c r="AC118" s="504"/>
      <c r="AD118" s="540"/>
      <c r="AE118" s="540"/>
      <c r="AF118" s="540"/>
      <c r="AG118" s="540"/>
    </row>
    <row r="119" spans="1:33" ht="16.149999999999999" customHeight="1" x14ac:dyDescent="0.55000000000000004">
      <c r="B119" s="588"/>
      <c r="C119" s="588"/>
      <c r="D119" s="506" t="s">
        <v>561</v>
      </c>
      <c r="E119" s="583"/>
      <c r="F119" s="505" t="s">
        <v>111</v>
      </c>
      <c r="H119" s="584"/>
      <c r="I119" s="584"/>
      <c r="K119" s="657"/>
      <c r="M119" s="506"/>
      <c r="N119" s="608"/>
      <c r="O119" s="608"/>
      <c r="P119" s="511"/>
      <c r="T119" s="584"/>
      <c r="U119" s="584"/>
      <c r="V119" s="584"/>
      <c r="W119" s="584"/>
      <c r="X119" s="584"/>
      <c r="Y119" s="584"/>
      <c r="Z119" s="584"/>
      <c r="AA119" s="584"/>
      <c r="AB119" s="506"/>
      <c r="AC119" s="504"/>
      <c r="AD119" s="540"/>
      <c r="AE119" s="540"/>
      <c r="AF119" s="540"/>
      <c r="AG119" s="540"/>
    </row>
    <row r="120" spans="1:33" ht="16.149999999999999" customHeight="1" x14ac:dyDescent="0.55000000000000004">
      <c r="B120" s="588"/>
      <c r="C120" s="588"/>
      <c r="D120" s="582" t="s">
        <v>113</v>
      </c>
      <c r="E120" s="592" t="e">
        <f>E121/E117</f>
        <v>#DIV/0!</v>
      </c>
      <c r="F120" s="505"/>
      <c r="H120" s="593"/>
      <c r="I120" s="593"/>
      <c r="M120" s="506"/>
      <c r="N120" s="608"/>
      <c r="O120" s="608"/>
      <c r="P120" s="511"/>
      <c r="T120" s="584"/>
      <c r="U120" s="584"/>
      <c r="V120" s="584"/>
      <c r="W120" s="584"/>
      <c r="X120" s="584"/>
      <c r="Y120" s="584"/>
      <c r="Z120" s="584"/>
      <c r="AA120" s="584"/>
      <c r="AB120" s="506"/>
      <c r="AC120" s="504"/>
      <c r="AD120" s="540"/>
      <c r="AE120" s="540"/>
      <c r="AF120" s="540"/>
      <c r="AG120" s="540"/>
    </row>
    <row r="121" spans="1:33" ht="16.149999999999999" customHeight="1" x14ac:dyDescent="0.55000000000000004">
      <c r="B121" s="588"/>
      <c r="C121" s="588"/>
      <c r="D121" s="506" t="s">
        <v>562</v>
      </c>
      <c r="E121" s="595">
        <f>G122*H122*J122+G123*H123*J123+G124*H124*J124+G125*H125*J125</f>
        <v>0</v>
      </c>
      <c r="F121" s="505" t="s">
        <v>106</v>
      </c>
      <c r="H121" s="596"/>
      <c r="I121" s="596"/>
      <c r="J121" s="535"/>
      <c r="K121" s="657"/>
      <c r="M121" s="506"/>
      <c r="N121" s="608"/>
      <c r="O121" s="608"/>
      <c r="P121" s="511"/>
      <c r="T121" s="584"/>
      <c r="U121" s="584"/>
      <c r="V121" s="584"/>
      <c r="W121" s="584"/>
      <c r="X121" s="584"/>
      <c r="Y121" s="584"/>
      <c r="Z121" s="584"/>
      <c r="AA121" s="584"/>
      <c r="AB121" s="506"/>
      <c r="AC121" s="504"/>
      <c r="AD121" s="540"/>
      <c r="AE121" s="540"/>
      <c r="AF121" s="540"/>
      <c r="AG121" s="540"/>
    </row>
    <row r="122" spans="1:33" ht="16.149999999999999" customHeight="1" x14ac:dyDescent="0.55000000000000004">
      <c r="B122" s="588"/>
      <c r="C122" s="576"/>
      <c r="D122" s="599" t="s">
        <v>116</v>
      </c>
      <c r="E122" s="599" t="s">
        <v>117</v>
      </c>
      <c r="F122" s="599" t="s">
        <v>118</v>
      </c>
      <c r="G122" s="600"/>
      <c r="H122" s="601"/>
      <c r="I122" s="601"/>
      <c r="J122" s="602"/>
      <c r="K122" s="657"/>
      <c r="L122" s="506"/>
      <c r="M122" s="506"/>
      <c r="N122" s="608"/>
      <c r="O122" s="608"/>
      <c r="P122" s="511"/>
      <c r="T122" s="584"/>
      <c r="U122" s="584"/>
      <c r="V122" s="584"/>
      <c r="W122" s="584"/>
      <c r="X122" s="584"/>
      <c r="Y122" s="584"/>
      <c r="Z122" s="584"/>
      <c r="AA122" s="584"/>
      <c r="AB122" s="506"/>
      <c r="AC122" s="504"/>
      <c r="AD122" s="540"/>
      <c r="AE122" s="540"/>
      <c r="AF122" s="540"/>
      <c r="AG122" s="540"/>
    </row>
    <row r="123" spans="1:33" ht="16.149999999999999" customHeight="1" x14ac:dyDescent="0.55000000000000004">
      <c r="B123" s="588"/>
      <c r="C123" s="576"/>
      <c r="D123" s="599" t="s">
        <v>116</v>
      </c>
      <c r="E123" s="599" t="s">
        <v>117</v>
      </c>
      <c r="F123" s="599" t="s">
        <v>118</v>
      </c>
      <c r="G123" s="600"/>
      <c r="H123" s="601"/>
      <c r="I123" s="601"/>
      <c r="J123" s="602"/>
      <c r="K123" s="657"/>
      <c r="L123" s="506"/>
      <c r="M123" s="506"/>
      <c r="N123" s="608"/>
      <c r="O123" s="608"/>
      <c r="P123" s="511"/>
      <c r="T123" s="584"/>
      <c r="U123" s="584"/>
      <c r="V123" s="584"/>
      <c r="W123" s="584"/>
      <c r="X123" s="584"/>
      <c r="Y123" s="584"/>
      <c r="Z123" s="584"/>
      <c r="AA123" s="584"/>
      <c r="AB123" s="506"/>
      <c r="AC123" s="504"/>
      <c r="AD123" s="540"/>
      <c r="AE123" s="540"/>
      <c r="AF123" s="540"/>
      <c r="AG123" s="540"/>
    </row>
    <row r="124" spans="1:33" ht="16.149999999999999" customHeight="1" x14ac:dyDescent="0.55000000000000004">
      <c r="B124" s="588"/>
      <c r="C124" s="569"/>
      <c r="D124" s="599" t="s">
        <v>116</v>
      </c>
      <c r="E124" s="599" t="s">
        <v>117</v>
      </c>
      <c r="F124" s="599" t="s">
        <v>118</v>
      </c>
      <c r="G124" s="600"/>
      <c r="H124" s="601"/>
      <c r="I124" s="601"/>
      <c r="J124" s="602"/>
      <c r="K124" s="657"/>
      <c r="L124" s="506"/>
      <c r="M124" s="506"/>
      <c r="N124" s="608"/>
      <c r="O124" s="608"/>
      <c r="P124" s="511"/>
      <c r="T124" s="584"/>
      <c r="U124" s="584"/>
      <c r="V124" s="584"/>
      <c r="W124" s="584"/>
      <c r="X124" s="584"/>
      <c r="Y124" s="584"/>
      <c r="Z124" s="584"/>
      <c r="AA124" s="584"/>
      <c r="AB124" s="506"/>
      <c r="AC124" s="504"/>
      <c r="AD124" s="540"/>
      <c r="AE124" s="540"/>
      <c r="AF124" s="540"/>
      <c r="AG124" s="540"/>
    </row>
    <row r="125" spans="1:33" ht="16.149999999999999" customHeight="1" x14ac:dyDescent="0.55000000000000004">
      <c r="B125" s="588"/>
      <c r="C125" s="569"/>
      <c r="D125" s="599" t="s">
        <v>116</v>
      </c>
      <c r="E125" s="599" t="s">
        <v>117</v>
      </c>
      <c r="F125" s="599" t="s">
        <v>118</v>
      </c>
      <c r="G125" s="600"/>
      <c r="H125" s="601"/>
      <c r="I125" s="601"/>
      <c r="J125" s="602"/>
      <c r="K125" s="657"/>
      <c r="L125" s="506"/>
      <c r="M125" s="506"/>
      <c r="N125" s="608"/>
      <c r="O125" s="608"/>
      <c r="P125" s="511"/>
      <c r="T125" s="584"/>
      <c r="U125" s="584"/>
      <c r="V125" s="584"/>
      <c r="W125" s="584"/>
      <c r="X125" s="584"/>
      <c r="Y125" s="584"/>
      <c r="Z125" s="584"/>
      <c r="AA125" s="584"/>
      <c r="AB125" s="506"/>
      <c r="AC125" s="504"/>
      <c r="AD125" s="540"/>
      <c r="AE125" s="540"/>
      <c r="AF125" s="540"/>
      <c r="AG125" s="540"/>
    </row>
    <row r="126" spans="1:33" s="504" customFormat="1" ht="16.149999999999999" customHeight="1" x14ac:dyDescent="0.55000000000000004">
      <c r="A126" s="511"/>
      <c r="B126" s="588"/>
      <c r="C126" s="578" t="s">
        <v>129</v>
      </c>
      <c r="E126" s="595">
        <f>E72+E81+E90+E99+E108+E117</f>
        <v>3.4</v>
      </c>
      <c r="F126" s="506" t="s">
        <v>106</v>
      </c>
      <c r="H126" s="607"/>
      <c r="I126" s="607"/>
      <c r="K126" s="657"/>
      <c r="M126" s="506"/>
      <c r="N126" s="620"/>
      <c r="O126" s="620"/>
      <c r="P126" s="501"/>
      <c r="R126" s="506"/>
      <c r="T126" s="584"/>
      <c r="U126" s="584"/>
      <c r="V126" s="584"/>
      <c r="W126" s="584"/>
      <c r="X126" s="584"/>
      <c r="Y126" s="584"/>
      <c r="Z126" s="584"/>
      <c r="AA126" s="584"/>
      <c r="AB126" s="506"/>
      <c r="AD126" s="540"/>
      <c r="AE126" s="540"/>
      <c r="AF126" s="540"/>
      <c r="AG126" s="540"/>
    </row>
    <row r="127" spans="1:33" s="616" customFormat="1" ht="16.149999999999999" customHeight="1" x14ac:dyDescent="0.55000000000000004">
      <c r="A127" s="621"/>
      <c r="B127" s="669"/>
      <c r="D127" s="611"/>
      <c r="E127" s="611"/>
      <c r="F127" s="611"/>
      <c r="G127" s="611"/>
      <c r="H127" s="611"/>
      <c r="I127" s="611"/>
      <c r="J127" s="612"/>
      <c r="K127" s="670"/>
      <c r="L127" s="613"/>
      <c r="M127" s="613"/>
      <c r="N127" s="614"/>
      <c r="O127" s="614"/>
      <c r="P127" s="621"/>
      <c r="R127" s="613"/>
      <c r="T127" s="611"/>
      <c r="U127" s="611"/>
      <c r="V127" s="611"/>
      <c r="W127" s="611"/>
      <c r="X127" s="611"/>
      <c r="Y127" s="611"/>
      <c r="Z127" s="611"/>
      <c r="AA127" s="611"/>
      <c r="AB127" s="613"/>
      <c r="AD127" s="617"/>
      <c r="AE127" s="617"/>
      <c r="AF127" s="617"/>
      <c r="AG127" s="617"/>
    </row>
    <row r="128" spans="1:33" s="548" customFormat="1" ht="16.149999999999999" customHeight="1" x14ac:dyDescent="0.45">
      <c r="A128" s="547" t="s">
        <v>130</v>
      </c>
      <c r="B128" s="574" t="s">
        <v>34</v>
      </c>
      <c r="C128" s="575" t="s">
        <v>131</v>
      </c>
      <c r="E128" s="538"/>
      <c r="F128" s="538"/>
      <c r="G128" s="538"/>
      <c r="H128" s="538"/>
      <c r="I128" s="538"/>
      <c r="J128" s="538"/>
      <c r="K128" s="654"/>
      <c r="L128" s="538"/>
      <c r="M128" s="539"/>
      <c r="P128" s="540"/>
      <c r="S128" s="539"/>
      <c r="AC128" s="540"/>
    </row>
    <row r="129" spans="1:33" s="504" customFormat="1" x14ac:dyDescent="0.55000000000000004">
      <c r="A129" s="511"/>
      <c r="B129" s="649" t="str">
        <f>IF(C129="(note)","","%")</f>
        <v>%</v>
      </c>
      <c r="C129" s="576" t="s">
        <v>132</v>
      </c>
      <c r="D129" s="577"/>
      <c r="E129" s="573"/>
      <c r="F129" s="573"/>
      <c r="G129" s="573"/>
      <c r="H129" s="573"/>
      <c r="I129" s="573"/>
      <c r="J129" s="573"/>
      <c r="K129" s="655"/>
      <c r="L129" s="573"/>
      <c r="M129" s="573"/>
    </row>
    <row r="130" spans="1:33" s="504" customFormat="1" x14ac:dyDescent="0.55000000000000004">
      <c r="A130" s="511"/>
      <c r="B130" s="498"/>
      <c r="C130" s="668" t="s">
        <v>136</v>
      </c>
      <c r="D130" s="573"/>
      <c r="E130" s="573"/>
      <c r="F130" s="573"/>
      <c r="G130" s="573"/>
      <c r="H130" s="573"/>
      <c r="I130" s="573"/>
      <c r="J130" s="573"/>
      <c r="K130" s="655"/>
      <c r="L130" s="573"/>
      <c r="M130" s="573"/>
    </row>
    <row r="131" spans="1:33" ht="16.149999999999999" customHeight="1" x14ac:dyDescent="0.55000000000000004">
      <c r="B131" s="574" t="s">
        <v>34</v>
      </c>
      <c r="C131" s="512" t="s">
        <v>138</v>
      </c>
      <c r="D131" s="568"/>
      <c r="E131" s="568"/>
      <c r="F131" s="568"/>
      <c r="G131" s="568"/>
      <c r="H131" s="568"/>
      <c r="I131" s="568"/>
      <c r="J131" s="570"/>
      <c r="K131" s="656"/>
      <c r="L131" s="568"/>
      <c r="M131" s="539"/>
      <c r="AC131" s="504"/>
      <c r="AD131" s="540"/>
      <c r="AE131" s="540"/>
      <c r="AF131" s="540"/>
      <c r="AG131" s="540"/>
    </row>
    <row r="132" spans="1:33" ht="16.149999999999999" customHeight="1" x14ac:dyDescent="0.55000000000000004">
      <c r="B132" s="574"/>
      <c r="C132" s="512" t="s">
        <v>139</v>
      </c>
      <c r="D132" s="568"/>
      <c r="E132" s="568"/>
      <c r="F132" s="568"/>
      <c r="G132" s="568"/>
      <c r="H132" s="568"/>
      <c r="I132" s="568"/>
      <c r="J132" s="570"/>
      <c r="K132" s="656"/>
      <c r="L132" s="568"/>
      <c r="M132" s="539"/>
      <c r="AC132" s="504"/>
      <c r="AD132" s="540"/>
      <c r="AE132" s="540"/>
      <c r="AF132" s="540"/>
      <c r="AG132" s="540"/>
    </row>
    <row r="133" spans="1:33" ht="16.149999999999999" customHeight="1" x14ac:dyDescent="0.55000000000000004">
      <c r="B133" s="649" t="str">
        <f>IF(D133="","","%")</f>
        <v>%</v>
      </c>
      <c r="C133" s="578" t="s">
        <v>103</v>
      </c>
      <c r="D133" s="579">
        <v>4</v>
      </c>
      <c r="G133" s="568"/>
      <c r="H133" s="568"/>
      <c r="I133" s="568"/>
      <c r="K133" s="656"/>
      <c r="L133" s="568"/>
      <c r="M133" s="539"/>
      <c r="AC133" s="504"/>
      <c r="AD133" s="540"/>
      <c r="AE133" s="540"/>
      <c r="AF133" s="540"/>
      <c r="AG133" s="540"/>
    </row>
    <row r="134" spans="1:33" ht="16.149999999999999" customHeight="1" x14ac:dyDescent="0.55000000000000004">
      <c r="B134" s="498"/>
      <c r="C134" s="581" t="s">
        <v>141</v>
      </c>
      <c r="D134" s="574" t="s">
        <v>140</v>
      </c>
      <c r="E134" s="583">
        <v>15.3</v>
      </c>
      <c r="F134" s="506" t="s">
        <v>106</v>
      </c>
      <c r="H134" s="584"/>
      <c r="I134" s="584"/>
      <c r="J134" s="535"/>
      <c r="K134" s="658"/>
      <c r="M134" s="506"/>
      <c r="AC134" s="504"/>
      <c r="AD134" s="540"/>
      <c r="AE134" s="540"/>
      <c r="AF134" s="540"/>
      <c r="AG134" s="540"/>
    </row>
    <row r="135" spans="1:33" ht="16.149999999999999" customHeight="1" x14ac:dyDescent="0.55000000000000004">
      <c r="C135" s="588"/>
      <c r="D135" s="506" t="s">
        <v>108</v>
      </c>
      <c r="E135" s="618">
        <v>0</v>
      </c>
      <c r="F135" s="506"/>
      <c r="H135" s="584"/>
      <c r="I135" s="584"/>
      <c r="J135" s="535"/>
      <c r="K135" s="658"/>
      <c r="M135" s="506"/>
      <c r="N135" s="608"/>
      <c r="O135" s="608"/>
      <c r="P135" s="511"/>
      <c r="T135" s="584"/>
      <c r="U135" s="584"/>
      <c r="V135" s="584"/>
      <c r="W135" s="584"/>
      <c r="X135" s="584"/>
      <c r="Y135" s="584"/>
      <c r="Z135" s="584"/>
      <c r="AA135" s="584"/>
      <c r="AB135" s="506"/>
      <c r="AC135" s="504"/>
      <c r="AD135" s="540"/>
      <c r="AE135" s="540"/>
      <c r="AF135" s="540"/>
      <c r="AG135" s="540"/>
    </row>
    <row r="136" spans="1:33" ht="16.149999999999999" customHeight="1" x14ac:dyDescent="0.55000000000000004">
      <c r="C136" s="588"/>
      <c r="D136" s="506" t="s">
        <v>561</v>
      </c>
      <c r="E136" s="583">
        <v>2.75</v>
      </c>
      <c r="F136" s="506" t="s">
        <v>111</v>
      </c>
      <c r="H136" s="584"/>
      <c r="I136" s="584"/>
      <c r="J136" s="535"/>
      <c r="K136" s="657"/>
      <c r="M136" s="506"/>
      <c r="N136" s="608"/>
      <c r="O136" s="608"/>
      <c r="P136" s="511"/>
      <c r="T136" s="584"/>
      <c r="U136" s="584"/>
      <c r="V136" s="584"/>
      <c r="W136" s="584"/>
      <c r="X136" s="584"/>
      <c r="Y136" s="584"/>
      <c r="Z136" s="584"/>
      <c r="AA136" s="584"/>
      <c r="AB136" s="506"/>
      <c r="AC136" s="504"/>
      <c r="AD136" s="540"/>
      <c r="AE136" s="540"/>
      <c r="AF136" s="540"/>
      <c r="AG136" s="540"/>
    </row>
    <row r="137" spans="1:33" ht="16.149999999999999" customHeight="1" x14ac:dyDescent="0.55000000000000004">
      <c r="C137" s="588"/>
      <c r="D137" s="582" t="s">
        <v>113</v>
      </c>
      <c r="E137" s="592">
        <f>E138/E134</f>
        <v>0</v>
      </c>
      <c r="F137" s="506"/>
      <c r="H137" s="593"/>
      <c r="I137" s="593"/>
      <c r="J137" s="535"/>
      <c r="K137" s="659"/>
      <c r="M137" s="506"/>
      <c r="N137" s="608"/>
      <c r="O137" s="608"/>
      <c r="P137" s="511"/>
      <c r="T137" s="584"/>
      <c r="U137" s="584"/>
      <c r="V137" s="584"/>
      <c r="W137" s="584"/>
      <c r="X137" s="584"/>
      <c r="Y137" s="584"/>
      <c r="Z137" s="584"/>
      <c r="AA137" s="584"/>
      <c r="AB137" s="506"/>
      <c r="AC137" s="504"/>
      <c r="AD137" s="540"/>
      <c r="AE137" s="540"/>
      <c r="AF137" s="540"/>
      <c r="AG137" s="540"/>
    </row>
    <row r="138" spans="1:33" ht="16.149999999999999" customHeight="1" x14ac:dyDescent="0.55000000000000004">
      <c r="C138" s="588"/>
      <c r="D138" s="506" t="s">
        <v>562</v>
      </c>
      <c r="E138" s="595">
        <f>G139*H139*I139+G140*H140*I140+G141*H141*I141+G142*H142*I142</f>
        <v>0</v>
      </c>
      <c r="F138" s="506" t="s">
        <v>106</v>
      </c>
      <c r="H138" s="622"/>
      <c r="I138" s="622"/>
      <c r="J138" s="535"/>
      <c r="K138" s="657"/>
      <c r="M138" s="506"/>
      <c r="N138" s="608"/>
      <c r="O138" s="608"/>
      <c r="P138" s="511"/>
      <c r="T138" s="584"/>
      <c r="U138" s="584"/>
      <c r="V138" s="584"/>
      <c r="W138" s="584"/>
      <c r="X138" s="584"/>
      <c r="Y138" s="584"/>
      <c r="Z138" s="584"/>
      <c r="AA138" s="584"/>
      <c r="AB138" s="506"/>
      <c r="AC138" s="504"/>
      <c r="AD138" s="540"/>
      <c r="AE138" s="540"/>
      <c r="AF138" s="540"/>
      <c r="AG138" s="540"/>
    </row>
    <row r="139" spans="1:33" ht="16.149999999999999" customHeight="1" x14ac:dyDescent="0.55000000000000004">
      <c r="C139" s="569" t="s">
        <v>144</v>
      </c>
      <c r="D139" s="599" t="s">
        <v>116</v>
      </c>
      <c r="E139" s="599" t="s">
        <v>117</v>
      </c>
      <c r="F139" s="599" t="s">
        <v>118</v>
      </c>
      <c r="G139" s="600"/>
      <c r="H139" s="601"/>
      <c r="I139" s="601"/>
      <c r="J139" s="602"/>
      <c r="K139" s="657"/>
      <c r="L139" s="506"/>
      <c r="M139" s="506"/>
      <c r="AC139" s="504"/>
      <c r="AD139" s="540"/>
      <c r="AE139" s="540"/>
      <c r="AF139" s="540"/>
      <c r="AG139" s="540"/>
    </row>
    <row r="140" spans="1:33" ht="16.149999999999999" customHeight="1" x14ac:dyDescent="0.55000000000000004">
      <c r="C140" s="576"/>
      <c r="D140" s="599" t="s">
        <v>116</v>
      </c>
      <c r="E140" s="599" t="s">
        <v>117</v>
      </c>
      <c r="F140" s="599" t="s">
        <v>118</v>
      </c>
      <c r="G140" s="600"/>
      <c r="H140" s="601"/>
      <c r="I140" s="601"/>
      <c r="J140" s="602"/>
      <c r="K140" s="657"/>
      <c r="L140" s="506"/>
      <c r="M140" s="506"/>
      <c r="AC140" s="504"/>
      <c r="AD140" s="540"/>
      <c r="AE140" s="540"/>
      <c r="AF140" s="540"/>
      <c r="AG140" s="540"/>
    </row>
    <row r="141" spans="1:33" ht="16.149999999999999" customHeight="1" x14ac:dyDescent="0.55000000000000004">
      <c r="C141" s="623"/>
      <c r="D141" s="599" t="s">
        <v>116</v>
      </c>
      <c r="E141" s="599" t="s">
        <v>117</v>
      </c>
      <c r="F141" s="599" t="s">
        <v>118</v>
      </c>
      <c r="G141" s="600"/>
      <c r="H141" s="601"/>
      <c r="I141" s="601"/>
      <c r="J141" s="602"/>
      <c r="K141" s="657"/>
      <c r="L141" s="506"/>
      <c r="M141" s="506"/>
      <c r="AC141" s="504"/>
      <c r="AD141" s="540"/>
      <c r="AE141" s="540"/>
      <c r="AF141" s="540"/>
      <c r="AG141" s="540"/>
    </row>
    <row r="142" spans="1:33" ht="16.149999999999999" customHeight="1" x14ac:dyDescent="0.55000000000000004">
      <c r="C142" s="623"/>
      <c r="D142" s="599" t="s">
        <v>116</v>
      </c>
      <c r="E142" s="599" t="s">
        <v>117</v>
      </c>
      <c r="F142" s="599" t="s">
        <v>118</v>
      </c>
      <c r="G142" s="600"/>
      <c r="H142" s="601"/>
      <c r="I142" s="601"/>
      <c r="J142" s="602"/>
      <c r="K142" s="657"/>
      <c r="L142" s="506"/>
      <c r="M142" s="506"/>
      <c r="AC142" s="504"/>
      <c r="AD142" s="540"/>
      <c r="AE142" s="540"/>
      <c r="AF142" s="540"/>
      <c r="AG142" s="540"/>
    </row>
    <row r="143" spans="1:33" ht="16.149999999999999" customHeight="1" x14ac:dyDescent="0.55000000000000004">
      <c r="B143" s="498"/>
      <c r="C143" s="581" t="s">
        <v>151</v>
      </c>
      <c r="D143" s="574" t="s">
        <v>140</v>
      </c>
      <c r="E143" s="583">
        <v>12.49</v>
      </c>
      <c r="F143" s="506" t="s">
        <v>106</v>
      </c>
      <c r="H143" s="584"/>
      <c r="I143" s="584"/>
      <c r="J143" s="535"/>
      <c r="K143" s="658"/>
      <c r="M143" s="506"/>
      <c r="AC143" s="504"/>
      <c r="AD143" s="540"/>
      <c r="AE143" s="540"/>
      <c r="AF143" s="540"/>
      <c r="AG143" s="540"/>
    </row>
    <row r="144" spans="1:33" ht="16.149999999999999" customHeight="1" x14ac:dyDescent="0.55000000000000004">
      <c r="C144" s="588"/>
      <c r="D144" s="506" t="s">
        <v>108</v>
      </c>
      <c r="E144" s="618">
        <v>0</v>
      </c>
      <c r="F144" s="506"/>
      <c r="H144" s="584"/>
      <c r="I144" s="584"/>
      <c r="J144" s="535"/>
      <c r="K144" s="658"/>
      <c r="M144" s="506"/>
      <c r="N144" s="608"/>
      <c r="O144" s="608"/>
      <c r="P144" s="511"/>
      <c r="T144" s="584"/>
      <c r="U144" s="584"/>
      <c r="V144" s="584"/>
      <c r="W144" s="584"/>
      <c r="X144" s="584"/>
      <c r="Y144" s="584"/>
      <c r="Z144" s="584"/>
      <c r="AA144" s="584"/>
      <c r="AB144" s="506"/>
      <c r="AC144" s="504"/>
      <c r="AD144" s="540"/>
      <c r="AE144" s="540"/>
      <c r="AF144" s="540"/>
      <c r="AG144" s="540"/>
    </row>
    <row r="145" spans="2:33" ht="16.149999999999999" customHeight="1" x14ac:dyDescent="0.55000000000000004">
      <c r="C145" s="588"/>
      <c r="D145" s="506" t="s">
        <v>561</v>
      </c>
      <c r="E145" s="583">
        <v>2.4</v>
      </c>
      <c r="F145" s="506" t="s">
        <v>111</v>
      </c>
      <c r="H145" s="584"/>
      <c r="I145" s="584"/>
      <c r="J145" s="535"/>
      <c r="K145" s="657"/>
      <c r="M145" s="506"/>
      <c r="N145" s="608"/>
      <c r="O145" s="608"/>
      <c r="P145" s="511"/>
      <c r="T145" s="584"/>
      <c r="U145" s="584"/>
      <c r="V145" s="584"/>
      <c r="W145" s="584"/>
      <c r="X145" s="584"/>
      <c r="Y145" s="584"/>
      <c r="Z145" s="584"/>
      <c r="AA145" s="584"/>
      <c r="AB145" s="506"/>
      <c r="AC145" s="504"/>
      <c r="AD145" s="540"/>
      <c r="AE145" s="540"/>
      <c r="AF145" s="540"/>
      <c r="AG145" s="540"/>
    </row>
    <row r="146" spans="2:33" ht="16.149999999999999" customHeight="1" x14ac:dyDescent="0.55000000000000004">
      <c r="C146" s="588"/>
      <c r="D146" s="582" t="s">
        <v>113</v>
      </c>
      <c r="E146" s="592">
        <f>E147/E143</f>
        <v>2.0016012810248198E-2</v>
      </c>
      <c r="F146" s="506"/>
      <c r="H146" s="593"/>
      <c r="I146" s="593"/>
      <c r="J146" s="535"/>
      <c r="K146" s="659"/>
      <c r="M146" s="506"/>
      <c r="N146" s="608"/>
      <c r="O146" s="608"/>
      <c r="P146" s="511"/>
      <c r="T146" s="584"/>
      <c r="U146" s="584"/>
      <c r="V146" s="584"/>
      <c r="W146" s="584"/>
      <c r="X146" s="584"/>
      <c r="Y146" s="584"/>
      <c r="Z146" s="584"/>
      <c r="AA146" s="584"/>
      <c r="AB146" s="506"/>
      <c r="AC146" s="504"/>
      <c r="AD146" s="540"/>
      <c r="AE146" s="540"/>
      <c r="AF146" s="540"/>
      <c r="AG146" s="540"/>
    </row>
    <row r="147" spans="2:33" ht="16.149999999999999" customHeight="1" x14ac:dyDescent="0.55000000000000004">
      <c r="C147" s="588"/>
      <c r="D147" s="506" t="s">
        <v>562</v>
      </c>
      <c r="E147" s="595">
        <f>G148*H148*I148+G149*H149*I149+G150*H150*I150+G151*H151*I151</f>
        <v>0.25</v>
      </c>
      <c r="F147" s="506" t="s">
        <v>106</v>
      </c>
      <c r="H147" s="622"/>
      <c r="I147" s="622"/>
      <c r="J147" s="535"/>
      <c r="K147" s="657"/>
      <c r="M147" s="506"/>
      <c r="N147" s="608"/>
      <c r="O147" s="608"/>
      <c r="P147" s="511"/>
      <c r="T147" s="584"/>
      <c r="U147" s="584"/>
      <c r="V147" s="584"/>
      <c r="W147" s="584"/>
      <c r="X147" s="584"/>
      <c r="Y147" s="584"/>
      <c r="Z147" s="584"/>
      <c r="AA147" s="584"/>
      <c r="AB147" s="506"/>
      <c r="AC147" s="504"/>
      <c r="AD147" s="540"/>
      <c r="AE147" s="540"/>
      <c r="AF147" s="540"/>
      <c r="AG147" s="540"/>
    </row>
    <row r="148" spans="2:33" ht="16.149999999999999" customHeight="1" x14ac:dyDescent="0.55000000000000004">
      <c r="C148" s="569" t="s">
        <v>156</v>
      </c>
      <c r="D148" s="599" t="s">
        <v>116</v>
      </c>
      <c r="E148" s="599" t="s">
        <v>117</v>
      </c>
      <c r="F148" s="599" t="s">
        <v>118</v>
      </c>
      <c r="G148" s="600">
        <v>1</v>
      </c>
      <c r="H148" s="601">
        <v>0.5</v>
      </c>
      <c r="I148" s="601">
        <v>0.5</v>
      </c>
      <c r="J148" s="602"/>
      <c r="K148" s="657"/>
      <c r="L148" s="506"/>
      <c r="M148" s="506"/>
      <c r="AC148" s="504"/>
      <c r="AD148" s="540"/>
      <c r="AE148" s="540"/>
      <c r="AF148" s="540"/>
      <c r="AG148" s="540"/>
    </row>
    <row r="149" spans="2:33" ht="16.149999999999999" customHeight="1" x14ac:dyDescent="0.55000000000000004">
      <c r="C149" s="576"/>
      <c r="D149" s="599" t="s">
        <v>116</v>
      </c>
      <c r="E149" s="599" t="s">
        <v>117</v>
      </c>
      <c r="F149" s="599" t="s">
        <v>118</v>
      </c>
      <c r="G149" s="600"/>
      <c r="H149" s="601"/>
      <c r="I149" s="601"/>
      <c r="J149" s="602"/>
      <c r="K149" s="657"/>
      <c r="L149" s="506"/>
      <c r="M149" s="506"/>
      <c r="AC149" s="504"/>
      <c r="AD149" s="540"/>
      <c r="AE149" s="540"/>
      <c r="AF149" s="540"/>
      <c r="AG149" s="540"/>
    </row>
    <row r="150" spans="2:33" ht="16.149999999999999" customHeight="1" x14ac:dyDescent="0.55000000000000004">
      <c r="C150" s="576"/>
      <c r="D150" s="599" t="s">
        <v>116</v>
      </c>
      <c r="E150" s="599" t="s">
        <v>117</v>
      </c>
      <c r="F150" s="599" t="s">
        <v>118</v>
      </c>
      <c r="G150" s="600"/>
      <c r="H150" s="601"/>
      <c r="I150" s="601"/>
      <c r="J150" s="602"/>
      <c r="K150" s="657"/>
      <c r="L150" s="506"/>
      <c r="M150" s="506"/>
      <c r="AC150" s="504"/>
      <c r="AD150" s="540"/>
      <c r="AE150" s="540"/>
      <c r="AF150" s="540"/>
      <c r="AG150" s="540"/>
    </row>
    <row r="151" spans="2:33" ht="16.149999999999999" customHeight="1" x14ac:dyDescent="0.55000000000000004">
      <c r="C151" s="576"/>
      <c r="D151" s="599" t="s">
        <v>116</v>
      </c>
      <c r="E151" s="599" t="s">
        <v>117</v>
      </c>
      <c r="F151" s="599" t="s">
        <v>118</v>
      </c>
      <c r="G151" s="600"/>
      <c r="H151" s="601"/>
      <c r="I151" s="601"/>
      <c r="J151" s="602"/>
      <c r="K151" s="657"/>
      <c r="L151" s="506"/>
      <c r="M151" s="506"/>
      <c r="AC151" s="504"/>
      <c r="AD151" s="540"/>
      <c r="AE151" s="540"/>
      <c r="AF151" s="540"/>
      <c r="AG151" s="540"/>
    </row>
    <row r="152" spans="2:33" ht="16.149999999999999" customHeight="1" x14ac:dyDescent="0.55000000000000004">
      <c r="B152" s="498"/>
      <c r="C152" s="581" t="s">
        <v>162</v>
      </c>
      <c r="D152" s="574" t="s">
        <v>140</v>
      </c>
      <c r="E152" s="583">
        <v>3.83</v>
      </c>
      <c r="F152" s="506" t="s">
        <v>106</v>
      </c>
      <c r="H152" s="584"/>
      <c r="I152" s="584"/>
      <c r="J152" s="535"/>
      <c r="K152" s="658"/>
      <c r="M152" s="506"/>
      <c r="AC152" s="504"/>
      <c r="AD152" s="540"/>
      <c r="AE152" s="540"/>
      <c r="AF152" s="540"/>
      <c r="AG152" s="540"/>
    </row>
    <row r="153" spans="2:33" ht="16.149999999999999" customHeight="1" x14ac:dyDescent="0.55000000000000004">
      <c r="B153" s="588"/>
      <c r="C153" s="588"/>
      <c r="D153" s="506" t="s">
        <v>108</v>
      </c>
      <c r="E153" s="618">
        <v>3</v>
      </c>
      <c r="F153" s="506"/>
      <c r="H153" s="584"/>
      <c r="I153" s="584"/>
      <c r="J153" s="535"/>
      <c r="K153" s="658"/>
      <c r="M153" s="506"/>
      <c r="N153" s="608"/>
      <c r="O153" s="608"/>
      <c r="P153" s="511"/>
      <c r="T153" s="584"/>
      <c r="U153" s="584"/>
      <c r="V153" s="584"/>
      <c r="W153" s="584"/>
      <c r="X153" s="584"/>
      <c r="Y153" s="584"/>
      <c r="Z153" s="584"/>
      <c r="AA153" s="584"/>
      <c r="AB153" s="506"/>
      <c r="AC153" s="504"/>
      <c r="AD153" s="540"/>
      <c r="AE153" s="540"/>
      <c r="AF153" s="540"/>
      <c r="AG153" s="540"/>
    </row>
    <row r="154" spans="2:33" ht="16.149999999999999" customHeight="1" x14ac:dyDescent="0.55000000000000004">
      <c r="B154" s="588"/>
      <c r="C154" s="588"/>
      <c r="D154" s="506" t="s">
        <v>561</v>
      </c>
      <c r="E154" s="583">
        <v>1.85</v>
      </c>
      <c r="F154" s="506" t="s">
        <v>111</v>
      </c>
      <c r="H154" s="584"/>
      <c r="I154" s="584"/>
      <c r="J154" s="535"/>
      <c r="K154" s="657"/>
      <c r="M154" s="506"/>
      <c r="N154" s="608"/>
      <c r="O154" s="608"/>
      <c r="P154" s="511"/>
      <c r="T154" s="584"/>
      <c r="U154" s="584"/>
      <c r="V154" s="584"/>
      <c r="W154" s="584"/>
      <c r="X154" s="584"/>
      <c r="Y154" s="584"/>
      <c r="Z154" s="584"/>
      <c r="AA154" s="584"/>
      <c r="AB154" s="506"/>
      <c r="AC154" s="504"/>
      <c r="AD154" s="540"/>
      <c r="AE154" s="540"/>
      <c r="AF154" s="540"/>
      <c r="AG154" s="540"/>
    </row>
    <row r="155" spans="2:33" ht="16.149999999999999" customHeight="1" x14ac:dyDescent="0.55000000000000004">
      <c r="B155" s="588"/>
      <c r="C155" s="588"/>
      <c r="D155" s="582" t="s">
        <v>113</v>
      </c>
      <c r="E155" s="592">
        <f>E156/E152</f>
        <v>0.13054830287206265</v>
      </c>
      <c r="F155" s="506"/>
      <c r="H155" s="593"/>
      <c r="I155" s="593"/>
      <c r="J155" s="535"/>
      <c r="K155" s="659"/>
      <c r="M155" s="506"/>
      <c r="N155" s="608"/>
      <c r="O155" s="608"/>
      <c r="P155" s="511"/>
      <c r="T155" s="584"/>
      <c r="U155" s="584"/>
      <c r="V155" s="584"/>
      <c r="W155" s="584"/>
      <c r="X155" s="584"/>
      <c r="Y155" s="584"/>
      <c r="Z155" s="584"/>
      <c r="AA155" s="584"/>
      <c r="AB155" s="506"/>
      <c r="AC155" s="504"/>
      <c r="AD155" s="540"/>
      <c r="AE155" s="540"/>
      <c r="AF155" s="540"/>
      <c r="AG155" s="540"/>
    </row>
    <row r="156" spans="2:33" ht="16.149999999999999" customHeight="1" x14ac:dyDescent="0.55000000000000004">
      <c r="B156" s="588"/>
      <c r="C156" s="588"/>
      <c r="D156" s="506" t="s">
        <v>562</v>
      </c>
      <c r="E156" s="595">
        <f>G157*H157*I157+G158*H158*I158+G159*H159*I159+G160*H160*I160</f>
        <v>0.5</v>
      </c>
      <c r="F156" s="506" t="s">
        <v>106</v>
      </c>
      <c r="H156" s="622"/>
      <c r="I156" s="622"/>
      <c r="J156" s="535"/>
      <c r="K156" s="657"/>
      <c r="M156" s="506"/>
      <c r="N156" s="608"/>
      <c r="O156" s="608"/>
      <c r="P156" s="511"/>
      <c r="T156" s="584"/>
      <c r="U156" s="584"/>
      <c r="V156" s="584"/>
      <c r="W156" s="584"/>
      <c r="X156" s="584"/>
      <c r="Y156" s="584"/>
      <c r="Z156" s="584"/>
      <c r="AA156" s="584"/>
      <c r="AB156" s="506"/>
      <c r="AC156" s="504"/>
      <c r="AD156" s="540"/>
      <c r="AE156" s="540"/>
      <c r="AF156" s="540"/>
      <c r="AG156" s="540"/>
    </row>
    <row r="157" spans="2:33" ht="16.149999999999999" customHeight="1" x14ac:dyDescent="0.55000000000000004">
      <c r="B157" s="588"/>
      <c r="C157" s="569" t="s">
        <v>156</v>
      </c>
      <c r="D157" s="599" t="s">
        <v>116</v>
      </c>
      <c r="E157" s="599" t="s">
        <v>117</v>
      </c>
      <c r="F157" s="599" t="s">
        <v>118</v>
      </c>
      <c r="G157" s="600">
        <v>1</v>
      </c>
      <c r="H157" s="601">
        <v>1</v>
      </c>
      <c r="I157" s="601">
        <v>0.5</v>
      </c>
      <c r="J157" s="602"/>
      <c r="K157" s="657"/>
      <c r="L157" s="506"/>
      <c r="M157" s="506"/>
      <c r="AC157" s="504"/>
      <c r="AD157" s="540"/>
      <c r="AE157" s="540"/>
      <c r="AF157" s="540"/>
      <c r="AG157" s="540"/>
    </row>
    <row r="158" spans="2:33" ht="16.149999999999999" customHeight="1" x14ac:dyDescent="0.55000000000000004">
      <c r="B158" s="588"/>
      <c r="C158" s="569"/>
      <c r="D158" s="599" t="s">
        <v>116</v>
      </c>
      <c r="E158" s="599" t="s">
        <v>117</v>
      </c>
      <c r="F158" s="599" t="s">
        <v>118</v>
      </c>
      <c r="G158" s="600"/>
      <c r="H158" s="601"/>
      <c r="I158" s="601"/>
      <c r="J158" s="602"/>
      <c r="K158" s="657"/>
      <c r="L158" s="506"/>
      <c r="M158" s="506"/>
      <c r="AC158" s="504"/>
      <c r="AD158" s="540"/>
      <c r="AE158" s="540"/>
      <c r="AF158" s="540"/>
      <c r="AG158" s="540"/>
    </row>
    <row r="159" spans="2:33" ht="16.149999999999999" customHeight="1" x14ac:dyDescent="0.55000000000000004">
      <c r="B159" s="588"/>
      <c r="C159" s="569"/>
      <c r="D159" s="599" t="s">
        <v>116</v>
      </c>
      <c r="E159" s="599" t="s">
        <v>117</v>
      </c>
      <c r="F159" s="599" t="s">
        <v>118</v>
      </c>
      <c r="G159" s="600"/>
      <c r="H159" s="601"/>
      <c r="I159" s="601"/>
      <c r="J159" s="602"/>
      <c r="K159" s="657"/>
      <c r="L159" s="506"/>
      <c r="M159" s="506"/>
      <c r="AC159" s="504"/>
      <c r="AD159" s="540"/>
      <c r="AE159" s="540"/>
      <c r="AF159" s="540"/>
      <c r="AG159" s="540"/>
    </row>
    <row r="160" spans="2:33" ht="16.149999999999999" customHeight="1" x14ac:dyDescent="0.55000000000000004">
      <c r="B160" s="588"/>
      <c r="C160" s="569"/>
      <c r="D160" s="599" t="s">
        <v>116</v>
      </c>
      <c r="E160" s="599" t="s">
        <v>117</v>
      </c>
      <c r="F160" s="599" t="s">
        <v>118</v>
      </c>
      <c r="G160" s="600"/>
      <c r="H160" s="601"/>
      <c r="I160" s="601"/>
      <c r="J160" s="602"/>
      <c r="K160" s="657"/>
      <c r="L160" s="506"/>
      <c r="M160" s="506"/>
      <c r="AC160" s="504"/>
      <c r="AD160" s="540"/>
      <c r="AE160" s="540"/>
      <c r="AF160" s="540"/>
      <c r="AG160" s="540"/>
    </row>
    <row r="161" spans="2:34" ht="16.149999999999999" customHeight="1" x14ac:dyDescent="0.55000000000000004">
      <c r="B161" s="498"/>
      <c r="C161" s="581"/>
      <c r="D161" s="574"/>
      <c r="E161" s="583"/>
      <c r="F161" s="506" t="s">
        <v>106</v>
      </c>
      <c r="H161" s="584"/>
      <c r="I161" s="584"/>
      <c r="J161" s="535"/>
      <c r="K161" s="658"/>
      <c r="M161" s="506"/>
      <c r="AC161" s="504"/>
      <c r="AD161" s="540"/>
      <c r="AE161" s="540"/>
      <c r="AF161" s="540"/>
      <c r="AG161" s="540"/>
    </row>
    <row r="162" spans="2:34" ht="16.149999999999999" customHeight="1" x14ac:dyDescent="0.55000000000000004">
      <c r="B162" s="588"/>
      <c r="C162" s="588"/>
      <c r="D162" s="506" t="s">
        <v>108</v>
      </c>
      <c r="E162" s="618"/>
      <c r="F162" s="506"/>
      <c r="H162" s="584"/>
      <c r="I162" s="584"/>
      <c r="J162" s="535"/>
      <c r="K162" s="658"/>
      <c r="M162" s="506"/>
      <c r="N162" s="608"/>
      <c r="O162" s="608"/>
      <c r="P162" s="511"/>
      <c r="T162" s="584"/>
      <c r="U162" s="584"/>
      <c r="V162" s="584"/>
      <c r="W162" s="584"/>
      <c r="X162" s="584"/>
      <c r="Y162" s="584"/>
      <c r="Z162" s="584"/>
      <c r="AA162" s="584"/>
      <c r="AB162" s="506"/>
      <c r="AC162" s="504"/>
      <c r="AD162" s="540"/>
      <c r="AE162" s="540"/>
      <c r="AF162" s="540"/>
      <c r="AG162" s="540"/>
    </row>
    <row r="163" spans="2:34" ht="16.149999999999999" customHeight="1" x14ac:dyDescent="0.55000000000000004">
      <c r="B163" s="588"/>
      <c r="C163" s="588"/>
      <c r="D163" s="506" t="s">
        <v>561</v>
      </c>
      <c r="E163" s="583"/>
      <c r="F163" s="506" t="s">
        <v>111</v>
      </c>
      <c r="H163" s="584"/>
      <c r="I163" s="584"/>
      <c r="J163" s="535"/>
      <c r="K163" s="657"/>
      <c r="M163" s="506"/>
      <c r="N163" s="608"/>
      <c r="O163" s="608"/>
      <c r="P163" s="511"/>
      <c r="T163" s="584"/>
      <c r="U163" s="584"/>
      <c r="V163" s="584"/>
      <c r="W163" s="584"/>
      <c r="X163" s="584"/>
      <c r="Y163" s="584"/>
      <c r="Z163" s="584"/>
      <c r="AA163" s="584"/>
      <c r="AB163" s="506"/>
      <c r="AC163" s="504"/>
      <c r="AD163" s="540"/>
      <c r="AE163" s="540"/>
      <c r="AF163" s="540"/>
      <c r="AG163" s="540"/>
    </row>
    <row r="164" spans="2:34" ht="16.149999999999999" customHeight="1" x14ac:dyDescent="0.55000000000000004">
      <c r="B164" s="588"/>
      <c r="C164" s="588"/>
      <c r="D164" s="582" t="s">
        <v>113</v>
      </c>
      <c r="E164" s="592" t="e">
        <f>E165/E161</f>
        <v>#DIV/0!</v>
      </c>
      <c r="F164" s="506"/>
      <c r="H164" s="593"/>
      <c r="I164" s="593"/>
      <c r="J164" s="535"/>
      <c r="K164" s="659"/>
      <c r="M164" s="506"/>
      <c r="N164" s="608"/>
      <c r="O164" s="608"/>
      <c r="P164" s="511"/>
      <c r="T164" s="584"/>
      <c r="U164" s="584"/>
      <c r="V164" s="584"/>
      <c r="W164" s="584"/>
      <c r="X164" s="584"/>
      <c r="Y164" s="584"/>
      <c r="Z164" s="584"/>
      <c r="AA164" s="584"/>
      <c r="AB164" s="506"/>
      <c r="AC164" s="504"/>
      <c r="AD164" s="540"/>
      <c r="AE164" s="540"/>
      <c r="AF164" s="540"/>
      <c r="AG164" s="540"/>
    </row>
    <row r="165" spans="2:34" ht="16.149999999999999" customHeight="1" x14ac:dyDescent="0.55000000000000004">
      <c r="B165" s="588"/>
      <c r="C165" s="588"/>
      <c r="D165" s="506" t="s">
        <v>562</v>
      </c>
      <c r="E165" s="595">
        <f>G166*H166*I166+G167*H167*I167+G168*H168*I168+G169*H169*I169</f>
        <v>0</v>
      </c>
      <c r="F165" s="506" t="s">
        <v>106</v>
      </c>
      <c r="H165" s="622"/>
      <c r="I165" s="622"/>
      <c r="J165" s="535"/>
      <c r="K165" s="657"/>
      <c r="M165" s="506"/>
      <c r="N165" s="608"/>
      <c r="O165" s="608"/>
      <c r="P165" s="511"/>
      <c r="T165" s="584"/>
      <c r="U165" s="584"/>
      <c r="V165" s="584"/>
      <c r="W165" s="584"/>
      <c r="X165" s="584"/>
      <c r="Y165" s="584"/>
      <c r="Z165" s="584"/>
      <c r="AA165" s="584"/>
      <c r="AB165" s="506"/>
      <c r="AC165" s="504"/>
      <c r="AD165" s="540"/>
      <c r="AE165" s="540"/>
      <c r="AF165" s="540"/>
      <c r="AG165" s="540"/>
    </row>
    <row r="166" spans="2:34" ht="16.149999999999999" customHeight="1" x14ac:dyDescent="0.55000000000000004">
      <c r="B166" s="588"/>
      <c r="C166" s="569"/>
      <c r="D166" s="599" t="s">
        <v>116</v>
      </c>
      <c r="E166" s="599" t="s">
        <v>117</v>
      </c>
      <c r="F166" s="599" t="s">
        <v>118</v>
      </c>
      <c r="G166" s="600"/>
      <c r="H166" s="601"/>
      <c r="I166" s="601"/>
      <c r="J166" s="602"/>
      <c r="K166" s="657"/>
      <c r="L166" s="506"/>
      <c r="M166" s="506"/>
      <c r="AC166" s="504"/>
      <c r="AD166" s="540"/>
      <c r="AE166" s="540"/>
      <c r="AF166" s="540"/>
      <c r="AG166" s="540"/>
    </row>
    <row r="167" spans="2:34" ht="16.149999999999999" customHeight="1" x14ac:dyDescent="0.55000000000000004">
      <c r="B167" s="588"/>
      <c r="C167" s="569"/>
      <c r="D167" s="599" t="s">
        <v>116</v>
      </c>
      <c r="E167" s="599" t="s">
        <v>117</v>
      </c>
      <c r="F167" s="599" t="s">
        <v>118</v>
      </c>
      <c r="G167" s="600"/>
      <c r="H167" s="601"/>
      <c r="I167" s="601"/>
      <c r="J167" s="602"/>
      <c r="K167" s="657"/>
      <c r="L167" s="506"/>
      <c r="M167" s="506"/>
      <c r="AC167" s="504"/>
      <c r="AD167" s="540"/>
      <c r="AE167" s="540"/>
      <c r="AF167" s="540"/>
      <c r="AG167" s="540"/>
    </row>
    <row r="168" spans="2:34" ht="16.149999999999999" customHeight="1" x14ac:dyDescent="0.55000000000000004">
      <c r="B168" s="588"/>
      <c r="C168" s="569"/>
      <c r="D168" s="599" t="s">
        <v>116</v>
      </c>
      <c r="E168" s="599" t="s">
        <v>117</v>
      </c>
      <c r="F168" s="599" t="s">
        <v>118</v>
      </c>
      <c r="G168" s="600"/>
      <c r="H168" s="601"/>
      <c r="I168" s="601"/>
      <c r="J168" s="602"/>
      <c r="K168" s="657"/>
      <c r="L168" s="506"/>
      <c r="M168" s="506"/>
      <c r="AC168" s="504"/>
      <c r="AD168" s="540"/>
      <c r="AE168" s="540"/>
      <c r="AF168" s="540"/>
      <c r="AG168" s="540"/>
    </row>
    <row r="169" spans="2:34" ht="16.149999999999999" customHeight="1" x14ac:dyDescent="0.55000000000000004">
      <c r="B169" s="588"/>
      <c r="C169" s="569"/>
      <c r="D169" s="599" t="s">
        <v>116</v>
      </c>
      <c r="E169" s="599" t="s">
        <v>117</v>
      </c>
      <c r="F169" s="599" t="s">
        <v>118</v>
      </c>
      <c r="G169" s="600"/>
      <c r="H169" s="601"/>
      <c r="I169" s="601"/>
      <c r="J169" s="602"/>
      <c r="K169" s="657"/>
      <c r="L169" s="506"/>
      <c r="M169" s="506"/>
      <c r="AC169" s="504"/>
      <c r="AD169" s="540"/>
      <c r="AE169" s="540"/>
      <c r="AF169" s="540"/>
      <c r="AG169" s="540"/>
    </row>
    <row r="170" spans="2:34" ht="16.149999999999999" customHeight="1" x14ac:dyDescent="0.55000000000000004">
      <c r="B170" s="498"/>
      <c r="C170" s="581"/>
      <c r="D170" s="574"/>
      <c r="E170" s="583"/>
      <c r="F170" s="506" t="s">
        <v>106</v>
      </c>
      <c r="H170" s="584"/>
      <c r="I170" s="584"/>
      <c r="J170" s="535"/>
      <c r="K170" s="658"/>
      <c r="M170" s="506"/>
      <c r="P170" s="511"/>
      <c r="Q170" s="500"/>
      <c r="AC170" s="504"/>
      <c r="AD170" s="540"/>
      <c r="AE170" s="540"/>
      <c r="AF170" s="540"/>
      <c r="AG170" s="540"/>
    </row>
    <row r="171" spans="2:34" ht="16.149999999999999" customHeight="1" x14ac:dyDescent="0.55000000000000004">
      <c r="B171" s="588"/>
      <c r="C171" s="588"/>
      <c r="D171" s="506" t="s">
        <v>108</v>
      </c>
      <c r="E171" s="618"/>
      <c r="F171" s="506"/>
      <c r="H171" s="584"/>
      <c r="I171" s="584"/>
      <c r="J171" s="535"/>
      <c r="K171" s="658"/>
      <c r="M171" s="506"/>
      <c r="P171" s="511"/>
      <c r="Q171" s="500"/>
      <c r="R171" s="624"/>
      <c r="S171" s="624"/>
      <c r="T171" s="624"/>
      <c r="U171" s="624"/>
      <c r="V171" s="624"/>
      <c r="W171" s="624"/>
      <c r="X171" s="624"/>
      <c r="Y171" s="624"/>
      <c r="Z171" s="624"/>
      <c r="AA171" s="624"/>
      <c r="AB171" s="624"/>
      <c r="AC171" s="624"/>
      <c r="AD171" s="606"/>
      <c r="AE171" s="504"/>
      <c r="AF171" s="502"/>
      <c r="AG171" s="513"/>
      <c r="AH171" s="513"/>
    </row>
    <row r="172" spans="2:34" ht="16.149999999999999" customHeight="1" x14ac:dyDescent="0.55000000000000004">
      <c r="B172" s="588"/>
      <c r="C172" s="588"/>
      <c r="D172" s="506" t="s">
        <v>561</v>
      </c>
      <c r="E172" s="583"/>
      <c r="F172" s="506" t="s">
        <v>111</v>
      </c>
      <c r="H172" s="584"/>
      <c r="I172" s="584"/>
      <c r="J172" s="535"/>
      <c r="K172" s="657"/>
      <c r="M172" s="506"/>
      <c r="P172" s="511"/>
      <c r="Q172" s="500"/>
      <c r="R172" s="624"/>
      <c r="S172" s="624"/>
      <c r="T172" s="624"/>
      <c r="U172" s="624"/>
      <c r="V172" s="624"/>
      <c r="W172" s="624"/>
      <c r="X172" s="624"/>
      <c r="Y172" s="624"/>
      <c r="Z172" s="624"/>
      <c r="AA172" s="624"/>
      <c r="AB172" s="624"/>
      <c r="AC172" s="624"/>
      <c r="AD172" s="506"/>
      <c r="AE172" s="504"/>
      <c r="AF172" s="502"/>
      <c r="AG172" s="513"/>
      <c r="AH172" s="513"/>
    </row>
    <row r="173" spans="2:34" ht="16.149999999999999" customHeight="1" x14ac:dyDescent="0.55000000000000004">
      <c r="B173" s="588"/>
      <c r="C173" s="588"/>
      <c r="D173" s="582" t="s">
        <v>113</v>
      </c>
      <c r="E173" s="592" t="e">
        <f>E174/E170</f>
        <v>#DIV/0!</v>
      </c>
      <c r="F173" s="506"/>
      <c r="H173" s="593"/>
      <c r="I173" s="593"/>
      <c r="J173" s="535"/>
      <c r="K173" s="659"/>
      <c r="M173" s="506"/>
      <c r="P173" s="511"/>
      <c r="Q173" s="500"/>
      <c r="R173" s="587"/>
      <c r="S173" s="625"/>
      <c r="T173" s="584"/>
      <c r="U173" s="584"/>
      <c r="V173" s="584"/>
      <c r="W173" s="584"/>
      <c r="X173" s="584"/>
      <c r="Y173" s="584"/>
      <c r="Z173" s="584"/>
      <c r="AA173" s="584"/>
      <c r="AB173" s="506"/>
      <c r="AC173" s="504"/>
      <c r="AD173" s="540"/>
      <c r="AE173" s="540"/>
      <c r="AF173" s="540"/>
      <c r="AG173" s="540"/>
    </row>
    <row r="174" spans="2:34" ht="16.149999999999999" customHeight="1" x14ac:dyDescent="0.55000000000000004">
      <c r="B174" s="588"/>
      <c r="C174" s="588"/>
      <c r="D174" s="506" t="s">
        <v>562</v>
      </c>
      <c r="E174" s="595">
        <f>G175*H175*I175+G176*H176*I176+G177*H177*I177+G178*H178*I178</f>
        <v>0</v>
      </c>
      <c r="F174" s="506" t="s">
        <v>106</v>
      </c>
      <c r="H174" s="622"/>
      <c r="I174" s="622"/>
      <c r="J174" s="535"/>
      <c r="K174" s="657"/>
      <c r="M174" s="506"/>
      <c r="P174" s="511"/>
      <c r="Q174" s="500"/>
      <c r="R174" s="587"/>
      <c r="S174" s="502"/>
      <c r="T174" s="584"/>
      <c r="U174" s="584"/>
      <c r="V174" s="584"/>
      <c r="W174" s="584"/>
      <c r="X174" s="584"/>
      <c r="Y174" s="584"/>
      <c r="Z174" s="584"/>
      <c r="AA174" s="584"/>
      <c r="AB174" s="506"/>
      <c r="AC174" s="504"/>
      <c r="AD174" s="540"/>
      <c r="AE174" s="540"/>
      <c r="AF174" s="540"/>
      <c r="AG174" s="540"/>
    </row>
    <row r="175" spans="2:34" ht="16.149999999999999" customHeight="1" x14ac:dyDescent="0.55000000000000004">
      <c r="B175" s="588"/>
      <c r="C175" s="569"/>
      <c r="D175" s="599" t="s">
        <v>116</v>
      </c>
      <c r="E175" s="599" t="s">
        <v>117</v>
      </c>
      <c r="F175" s="599" t="s">
        <v>118</v>
      </c>
      <c r="G175" s="600"/>
      <c r="H175" s="601"/>
      <c r="I175" s="601"/>
      <c r="J175" s="602"/>
      <c r="K175" s="657"/>
      <c r="L175" s="506"/>
      <c r="M175" s="506"/>
      <c r="P175" s="511"/>
      <c r="Q175" s="500"/>
      <c r="R175" s="587"/>
      <c r="S175" s="619"/>
      <c r="T175" s="584"/>
      <c r="U175" s="584"/>
      <c r="V175" s="584"/>
      <c r="W175" s="626"/>
      <c r="X175" s="584"/>
      <c r="Y175" s="584"/>
      <c r="Z175" s="584"/>
      <c r="AA175" s="584"/>
      <c r="AB175" s="506"/>
      <c r="AC175" s="504"/>
      <c r="AD175" s="540"/>
      <c r="AE175" s="540"/>
      <c r="AF175" s="540"/>
      <c r="AG175" s="540"/>
    </row>
    <row r="176" spans="2:34" ht="16.149999999999999" customHeight="1" x14ac:dyDescent="0.55000000000000004">
      <c r="B176" s="588"/>
      <c r="C176" s="569"/>
      <c r="D176" s="599" t="s">
        <v>116</v>
      </c>
      <c r="E176" s="599" t="s">
        <v>117</v>
      </c>
      <c r="F176" s="599" t="s">
        <v>118</v>
      </c>
      <c r="G176" s="600"/>
      <c r="H176" s="601"/>
      <c r="I176" s="601"/>
      <c r="J176" s="602"/>
      <c r="K176" s="657"/>
      <c r="L176" s="506"/>
      <c r="M176" s="506"/>
      <c r="P176" s="511"/>
      <c r="Q176" s="500"/>
      <c r="R176" s="587"/>
      <c r="S176" s="619"/>
      <c r="T176" s="584"/>
      <c r="U176" s="584"/>
      <c r="V176" s="584"/>
      <c r="W176" s="626"/>
      <c r="X176" s="584"/>
      <c r="Y176" s="584"/>
      <c r="Z176" s="584"/>
      <c r="AA176" s="584"/>
      <c r="AB176" s="506"/>
      <c r="AC176" s="504"/>
      <c r="AD176" s="540"/>
      <c r="AE176" s="540"/>
      <c r="AF176" s="540"/>
      <c r="AG176" s="540"/>
    </row>
    <row r="177" spans="1:39" ht="16.149999999999999" customHeight="1" x14ac:dyDescent="0.55000000000000004">
      <c r="B177" s="588"/>
      <c r="C177" s="569"/>
      <c r="D177" s="599" t="s">
        <v>116</v>
      </c>
      <c r="E177" s="599" t="s">
        <v>117</v>
      </c>
      <c r="F177" s="599" t="s">
        <v>118</v>
      </c>
      <c r="G177" s="600"/>
      <c r="H177" s="601"/>
      <c r="I177" s="601"/>
      <c r="J177" s="602"/>
      <c r="K177" s="657"/>
      <c r="L177" s="506"/>
      <c r="M177" s="506"/>
      <c r="P177" s="511"/>
      <c r="Q177" s="500"/>
      <c r="R177" s="587"/>
      <c r="S177" s="627"/>
      <c r="T177" s="584"/>
      <c r="U177" s="584"/>
      <c r="V177" s="584"/>
      <c r="W177" s="626"/>
      <c r="X177" s="584"/>
      <c r="Y177" s="584"/>
      <c r="Z177" s="584"/>
      <c r="AA177" s="584"/>
      <c r="AB177" s="506"/>
      <c r="AC177" s="504"/>
      <c r="AD177" s="540"/>
      <c r="AE177" s="540"/>
      <c r="AF177" s="540"/>
      <c r="AG177" s="540"/>
    </row>
    <row r="178" spans="1:39" ht="16.149999999999999" customHeight="1" x14ac:dyDescent="0.55000000000000004">
      <c r="B178" s="588"/>
      <c r="C178" s="569"/>
      <c r="D178" s="599" t="s">
        <v>116</v>
      </c>
      <c r="E178" s="599" t="s">
        <v>117</v>
      </c>
      <c r="F178" s="599" t="s">
        <v>118</v>
      </c>
      <c r="G178" s="600"/>
      <c r="H178" s="601"/>
      <c r="I178" s="601"/>
      <c r="J178" s="602"/>
      <c r="K178" s="657"/>
      <c r="L178" s="506"/>
      <c r="M178" s="506"/>
      <c r="P178" s="511"/>
      <c r="Q178" s="500"/>
      <c r="R178" s="587"/>
      <c r="S178" s="627"/>
      <c r="T178" s="584"/>
      <c r="U178" s="584"/>
      <c r="V178" s="584"/>
      <c r="W178" s="626"/>
      <c r="X178" s="584"/>
      <c r="Y178" s="584"/>
      <c r="Z178" s="584"/>
      <c r="AA178" s="584"/>
      <c r="AB178" s="506"/>
      <c r="AC178" s="504"/>
      <c r="AD178" s="540"/>
      <c r="AE178" s="540"/>
      <c r="AF178" s="540"/>
      <c r="AG178" s="540"/>
    </row>
    <row r="179" spans="1:39" ht="16.149999999999999" customHeight="1" x14ac:dyDescent="0.55000000000000004">
      <c r="B179" s="498"/>
      <c r="C179" s="581"/>
      <c r="D179" s="574"/>
      <c r="E179" s="583"/>
      <c r="F179" s="506" t="s">
        <v>106</v>
      </c>
      <c r="H179" s="584"/>
      <c r="I179" s="584"/>
      <c r="J179" s="535"/>
      <c r="K179" s="658"/>
      <c r="M179" s="506"/>
      <c r="P179" s="511"/>
      <c r="Q179" s="500"/>
      <c r="AC179" s="504"/>
      <c r="AD179" s="540"/>
      <c r="AE179" s="540"/>
      <c r="AF179" s="540"/>
      <c r="AG179" s="540"/>
    </row>
    <row r="180" spans="1:39" ht="16.149999999999999" customHeight="1" x14ac:dyDescent="0.55000000000000004">
      <c r="B180" s="588"/>
      <c r="C180" s="588"/>
      <c r="D180" s="506" t="s">
        <v>108</v>
      </c>
      <c r="E180" s="618"/>
      <c r="F180" s="506"/>
      <c r="H180" s="584"/>
      <c r="I180" s="584"/>
      <c r="J180" s="535"/>
      <c r="K180" s="658"/>
      <c r="M180" s="506"/>
      <c r="P180" s="511"/>
      <c r="Q180" s="500"/>
      <c r="R180" s="624"/>
      <c r="S180" s="624"/>
      <c r="T180" s="624"/>
      <c r="U180" s="624"/>
      <c r="V180" s="624"/>
      <c r="W180" s="624"/>
      <c r="X180" s="624"/>
      <c r="Y180" s="624"/>
      <c r="Z180" s="624"/>
      <c r="AA180" s="624"/>
      <c r="AB180" s="624"/>
      <c r="AC180" s="624"/>
      <c r="AD180" s="606"/>
      <c r="AE180" s="504"/>
      <c r="AF180" s="502"/>
      <c r="AG180" s="513"/>
      <c r="AH180" s="513"/>
    </row>
    <row r="181" spans="1:39" ht="16.149999999999999" customHeight="1" x14ac:dyDescent="0.55000000000000004">
      <c r="B181" s="588"/>
      <c r="C181" s="588"/>
      <c r="D181" s="506" t="s">
        <v>561</v>
      </c>
      <c r="E181" s="583"/>
      <c r="F181" s="506" t="s">
        <v>111</v>
      </c>
      <c r="H181" s="584"/>
      <c r="I181" s="584"/>
      <c r="J181" s="535"/>
      <c r="K181" s="657"/>
      <c r="M181" s="506"/>
      <c r="P181" s="511"/>
      <c r="Q181" s="500"/>
      <c r="R181" s="624"/>
      <c r="S181" s="624"/>
      <c r="T181" s="624"/>
      <c r="U181" s="624"/>
      <c r="V181" s="624"/>
      <c r="W181" s="624"/>
      <c r="X181" s="624"/>
      <c r="Y181" s="624"/>
      <c r="Z181" s="624"/>
      <c r="AA181" s="624"/>
      <c r="AB181" s="624"/>
      <c r="AC181" s="624"/>
      <c r="AD181" s="506"/>
      <c r="AE181" s="504"/>
      <c r="AF181" s="502"/>
      <c r="AG181" s="513"/>
      <c r="AH181" s="513"/>
    </row>
    <row r="182" spans="1:39" ht="16.149999999999999" customHeight="1" x14ac:dyDescent="0.55000000000000004">
      <c r="B182" s="588"/>
      <c r="C182" s="588"/>
      <c r="D182" s="582" t="s">
        <v>113</v>
      </c>
      <c r="E182" s="592" t="e">
        <f>E183/E179</f>
        <v>#DIV/0!</v>
      </c>
      <c r="F182" s="506"/>
      <c r="H182" s="593"/>
      <c r="I182" s="593"/>
      <c r="J182" s="535"/>
      <c r="K182" s="659"/>
      <c r="M182" s="506"/>
      <c r="P182" s="511"/>
      <c r="Q182" s="500"/>
      <c r="R182" s="587"/>
      <c r="S182" s="625"/>
      <c r="T182" s="584"/>
      <c r="U182" s="584"/>
      <c r="V182" s="584"/>
      <c r="W182" s="584"/>
      <c r="X182" s="584"/>
      <c r="Y182" s="584"/>
      <c r="Z182" s="584"/>
      <c r="AA182" s="584"/>
      <c r="AB182" s="506"/>
      <c r="AC182" s="504"/>
      <c r="AD182" s="540"/>
      <c r="AE182" s="540"/>
      <c r="AF182" s="540"/>
      <c r="AG182" s="540"/>
    </row>
    <row r="183" spans="1:39" ht="16.149999999999999" customHeight="1" x14ac:dyDescent="0.55000000000000004">
      <c r="B183" s="588"/>
      <c r="C183" s="588"/>
      <c r="D183" s="506" t="s">
        <v>562</v>
      </c>
      <c r="E183" s="595">
        <f>G184*H184*I184+G185*H185*I185+G186*H186*I186+G187*H187*I187</f>
        <v>0</v>
      </c>
      <c r="F183" s="506" t="s">
        <v>106</v>
      </c>
      <c r="H183" s="622"/>
      <c r="I183" s="622"/>
      <c r="J183" s="535"/>
      <c r="K183" s="657"/>
      <c r="M183" s="506"/>
      <c r="P183" s="511"/>
      <c r="Q183" s="500"/>
      <c r="R183" s="587"/>
      <c r="S183" s="502"/>
      <c r="T183" s="584"/>
      <c r="U183" s="584"/>
      <c r="V183" s="584"/>
      <c r="W183" s="584"/>
      <c r="X183" s="584"/>
      <c r="Y183" s="584"/>
      <c r="Z183" s="584"/>
      <c r="AA183" s="584"/>
      <c r="AB183" s="506"/>
      <c r="AC183" s="504"/>
      <c r="AD183" s="540"/>
      <c r="AE183" s="540"/>
      <c r="AF183" s="540"/>
      <c r="AG183" s="540"/>
    </row>
    <row r="184" spans="1:39" ht="16.149999999999999" customHeight="1" x14ac:dyDescent="0.55000000000000004">
      <c r="B184" s="588"/>
      <c r="C184" s="569"/>
      <c r="D184" s="599" t="s">
        <v>116</v>
      </c>
      <c r="E184" s="599" t="s">
        <v>117</v>
      </c>
      <c r="F184" s="599" t="s">
        <v>118</v>
      </c>
      <c r="G184" s="600"/>
      <c r="H184" s="601"/>
      <c r="I184" s="601"/>
      <c r="J184" s="602"/>
      <c r="K184" s="657"/>
      <c r="L184" s="506"/>
      <c r="M184" s="506"/>
      <c r="P184" s="511"/>
      <c r="Q184" s="500"/>
      <c r="R184" s="587"/>
      <c r="S184" s="619"/>
      <c r="T184" s="584"/>
      <c r="U184" s="584"/>
      <c r="V184" s="584"/>
      <c r="W184" s="626"/>
      <c r="X184" s="584"/>
      <c r="Y184" s="584"/>
      <c r="Z184" s="584"/>
      <c r="AA184" s="584"/>
      <c r="AB184" s="506"/>
      <c r="AC184" s="504"/>
      <c r="AD184" s="540"/>
      <c r="AE184" s="540"/>
      <c r="AF184" s="540"/>
      <c r="AG184" s="540"/>
    </row>
    <row r="185" spans="1:39" ht="16.149999999999999" customHeight="1" x14ac:dyDescent="0.55000000000000004">
      <c r="B185" s="588"/>
      <c r="C185" s="569"/>
      <c r="D185" s="599" t="s">
        <v>116</v>
      </c>
      <c r="E185" s="599" t="s">
        <v>117</v>
      </c>
      <c r="F185" s="599" t="s">
        <v>118</v>
      </c>
      <c r="G185" s="600"/>
      <c r="H185" s="601"/>
      <c r="I185" s="601"/>
      <c r="J185" s="602"/>
      <c r="K185" s="657"/>
      <c r="L185" s="506"/>
      <c r="M185" s="506"/>
      <c r="P185" s="511"/>
      <c r="Q185" s="500"/>
      <c r="R185" s="587"/>
      <c r="S185" s="619"/>
      <c r="T185" s="584"/>
      <c r="U185" s="584"/>
      <c r="V185" s="584"/>
      <c r="W185" s="626"/>
      <c r="X185" s="584"/>
      <c r="Y185" s="584"/>
      <c r="Z185" s="584"/>
      <c r="AA185" s="584"/>
      <c r="AB185" s="506"/>
      <c r="AC185" s="504"/>
      <c r="AD185" s="540"/>
      <c r="AE185" s="540"/>
      <c r="AF185" s="540"/>
      <c r="AG185" s="540"/>
    </row>
    <row r="186" spans="1:39" ht="16.149999999999999" customHeight="1" x14ac:dyDescent="0.55000000000000004">
      <c r="B186" s="588"/>
      <c r="C186" s="569"/>
      <c r="D186" s="599" t="s">
        <v>116</v>
      </c>
      <c r="E186" s="599" t="s">
        <v>117</v>
      </c>
      <c r="F186" s="599" t="s">
        <v>118</v>
      </c>
      <c r="G186" s="600"/>
      <c r="H186" s="601"/>
      <c r="I186" s="601"/>
      <c r="J186" s="602"/>
      <c r="K186" s="657"/>
      <c r="L186" s="506"/>
      <c r="M186" s="506"/>
      <c r="P186" s="511"/>
      <c r="Q186" s="500"/>
      <c r="R186" s="587"/>
      <c r="S186" s="627"/>
      <c r="T186" s="584"/>
      <c r="U186" s="584"/>
      <c r="V186" s="584"/>
      <c r="W186" s="626"/>
      <c r="X186" s="584"/>
      <c r="Y186" s="584"/>
      <c r="Z186" s="584"/>
      <c r="AA186" s="584"/>
      <c r="AB186" s="506"/>
      <c r="AC186" s="504"/>
      <c r="AD186" s="540"/>
      <c r="AE186" s="540"/>
      <c r="AF186" s="540"/>
      <c r="AG186" s="540"/>
    </row>
    <row r="187" spans="1:39" ht="16.149999999999999" customHeight="1" x14ac:dyDescent="0.55000000000000004">
      <c r="B187" s="588"/>
      <c r="C187" s="569"/>
      <c r="D187" s="599" t="s">
        <v>116</v>
      </c>
      <c r="E187" s="599" t="s">
        <v>117</v>
      </c>
      <c r="F187" s="599" t="s">
        <v>118</v>
      </c>
      <c r="G187" s="600"/>
      <c r="H187" s="601"/>
      <c r="I187" s="601"/>
      <c r="J187" s="602"/>
      <c r="K187" s="657"/>
      <c r="L187" s="506"/>
      <c r="M187" s="506"/>
      <c r="P187" s="511"/>
      <c r="Q187" s="500"/>
      <c r="R187" s="587"/>
      <c r="S187" s="627"/>
      <c r="T187" s="584"/>
      <c r="U187" s="584"/>
      <c r="V187" s="584"/>
      <c r="W187" s="626"/>
      <c r="X187" s="584"/>
      <c r="Y187" s="584"/>
      <c r="Z187" s="584"/>
      <c r="AA187" s="584"/>
      <c r="AB187" s="506"/>
      <c r="AC187" s="504"/>
      <c r="AD187" s="540"/>
      <c r="AE187" s="540"/>
      <c r="AF187" s="540"/>
      <c r="AG187" s="540"/>
    </row>
    <row r="188" spans="1:39" ht="16.149999999999999" customHeight="1" x14ac:dyDescent="0.55000000000000004">
      <c r="B188" s="588"/>
      <c r="C188" s="578" t="s">
        <v>129</v>
      </c>
      <c r="E188" s="595">
        <f>IF(D134="X",E134,0)+IF(D143="X",E143,0)+IF(D152="X",E152,0)+IF(D161="X",E161,0)+IF(D170="X",E170,0)+IF(D179="X",E179,0)</f>
        <v>0</v>
      </c>
      <c r="F188" s="506" t="s">
        <v>106</v>
      </c>
      <c r="H188" s="607"/>
      <c r="I188" s="607"/>
      <c r="K188" s="657"/>
      <c r="M188" s="506"/>
      <c r="N188" s="608"/>
      <c r="O188" s="608"/>
      <c r="P188" s="514"/>
      <c r="Q188" s="504"/>
      <c r="R188" s="502"/>
      <c r="S188" s="502"/>
      <c r="T188" s="539"/>
      <c r="U188" s="539"/>
      <c r="V188" s="539"/>
      <c r="W188" s="539"/>
      <c r="X188" s="539"/>
      <c r="Y188" s="539"/>
      <c r="Z188" s="539"/>
      <c r="AA188" s="539"/>
      <c r="AB188" s="539"/>
      <c r="AC188" s="504"/>
      <c r="AD188" s="684"/>
      <c r="AE188" s="684"/>
      <c r="AF188" s="684"/>
      <c r="AG188" s="684"/>
      <c r="AH188" s="684"/>
      <c r="AI188" s="684"/>
      <c r="AJ188" s="684"/>
      <c r="AK188" s="684"/>
      <c r="AL188" s="504"/>
      <c r="AM188" s="504"/>
    </row>
    <row r="189" spans="1:39" ht="16.149999999999999" customHeight="1" x14ac:dyDescent="0.55000000000000004">
      <c r="B189" s="588"/>
      <c r="C189" s="578" t="s">
        <v>145</v>
      </c>
      <c r="E189" s="595">
        <f>IF(D134="SA",E134,0)+IF(D143="SA",E143,0)+IF(D152="SA",E152,0)+IF(D161="SA",E161,0)+IF(D170="SA",E170,0)+IF(D179="SA",E179,0)</f>
        <v>31.619999999999997</v>
      </c>
      <c r="F189" s="506" t="s">
        <v>106</v>
      </c>
      <c r="H189" s="584"/>
      <c r="I189" s="584"/>
      <c r="K189" s="657"/>
      <c r="M189" s="506"/>
      <c r="N189" s="608"/>
      <c r="O189" s="608"/>
      <c r="P189" s="511"/>
      <c r="AC189" s="504"/>
      <c r="AD189" s="540"/>
      <c r="AE189" s="540"/>
      <c r="AF189" s="540"/>
      <c r="AG189" s="540"/>
    </row>
    <row r="190" spans="1:39" s="610" customFormat="1" ht="16.149999999999999" customHeight="1" x14ac:dyDescent="0.55000000000000004">
      <c r="A190" s="609"/>
      <c r="B190" s="669"/>
      <c r="D190" s="628"/>
      <c r="E190" s="628"/>
      <c r="F190" s="628"/>
      <c r="G190" s="628"/>
      <c r="H190" s="628"/>
      <c r="I190" s="628"/>
      <c r="J190" s="629"/>
      <c r="K190" s="671"/>
      <c r="L190" s="613"/>
      <c r="M190" s="613"/>
      <c r="N190" s="614"/>
      <c r="O190" s="614"/>
      <c r="P190" s="609"/>
      <c r="R190" s="615"/>
      <c r="T190" s="615"/>
      <c r="U190" s="615"/>
      <c r="V190" s="615"/>
      <c r="AC190" s="616"/>
      <c r="AD190" s="617"/>
      <c r="AE190" s="617"/>
      <c r="AF190" s="617"/>
      <c r="AG190" s="617"/>
    </row>
    <row r="191" spans="1:39" s="548" customFormat="1" ht="16.149999999999999" customHeight="1" x14ac:dyDescent="0.45">
      <c r="A191" s="547" t="s">
        <v>133</v>
      </c>
      <c r="B191" s="574" t="s">
        <v>34</v>
      </c>
      <c r="C191" s="575" t="s">
        <v>134</v>
      </c>
      <c r="D191" s="630"/>
      <c r="E191" s="538"/>
      <c r="F191" s="538"/>
      <c r="G191" s="538"/>
      <c r="H191" s="538"/>
      <c r="I191" s="538"/>
      <c r="J191" s="538"/>
      <c r="K191" s="654"/>
      <c r="L191" s="538"/>
      <c r="M191" s="539"/>
      <c r="P191" s="540"/>
      <c r="S191" s="539"/>
      <c r="AC191" s="540"/>
    </row>
    <row r="192" spans="1:39" s="504" customFormat="1" x14ac:dyDescent="0.55000000000000004">
      <c r="A192" s="511"/>
      <c r="B192" s="649" t="str">
        <f>IF(C192="(note)","","%")</f>
        <v>%</v>
      </c>
      <c r="C192" s="576" t="s">
        <v>135</v>
      </c>
      <c r="D192" s="577"/>
      <c r="E192" s="573"/>
      <c r="F192" s="573"/>
      <c r="G192" s="573"/>
      <c r="H192" s="573"/>
      <c r="I192" s="573"/>
      <c r="J192" s="573"/>
      <c r="K192" s="655"/>
      <c r="L192" s="573"/>
      <c r="M192" s="573"/>
    </row>
    <row r="193" spans="1:33" s="504" customFormat="1" x14ac:dyDescent="0.55000000000000004">
      <c r="A193" s="511"/>
      <c r="B193" s="498"/>
      <c r="C193" s="668" t="s">
        <v>137</v>
      </c>
      <c r="D193" s="573"/>
      <c r="E193" s="573"/>
      <c r="F193" s="573"/>
      <c r="G193" s="573"/>
      <c r="H193" s="573"/>
      <c r="I193" s="573"/>
      <c r="J193" s="573"/>
      <c r="K193" s="655"/>
      <c r="L193" s="573"/>
      <c r="M193" s="573"/>
    </row>
    <row r="194" spans="1:33" ht="16.149999999999999" customHeight="1" x14ac:dyDescent="0.55000000000000004">
      <c r="B194" s="574" t="s">
        <v>34</v>
      </c>
      <c r="C194" s="512" t="s">
        <v>138</v>
      </c>
      <c r="D194" s="568"/>
      <c r="E194" s="568"/>
      <c r="F194" s="568"/>
      <c r="G194" s="568"/>
      <c r="H194" s="568"/>
      <c r="I194" s="568"/>
      <c r="J194" s="568"/>
      <c r="K194" s="656"/>
      <c r="L194" s="568"/>
      <c r="M194" s="506"/>
      <c r="N194" s="608"/>
      <c r="O194" s="608"/>
      <c r="P194" s="511"/>
      <c r="AC194" s="504"/>
      <c r="AD194" s="540"/>
      <c r="AE194" s="540"/>
      <c r="AF194" s="540"/>
      <c r="AG194" s="540"/>
    </row>
    <row r="195" spans="1:33" ht="16.149999999999999" customHeight="1" x14ac:dyDescent="0.55000000000000004">
      <c r="B195" s="574"/>
      <c r="C195" s="512" t="s">
        <v>139</v>
      </c>
      <c r="D195" s="568"/>
      <c r="E195" s="568"/>
      <c r="F195" s="568"/>
      <c r="G195" s="568"/>
      <c r="H195" s="568"/>
      <c r="I195" s="568"/>
      <c r="J195" s="568"/>
      <c r="K195" s="656"/>
      <c r="L195" s="568"/>
      <c r="M195" s="506"/>
      <c r="N195" s="608"/>
      <c r="O195" s="608"/>
      <c r="P195" s="511"/>
      <c r="AC195" s="504"/>
      <c r="AD195" s="540"/>
      <c r="AE195" s="540"/>
      <c r="AF195" s="540"/>
      <c r="AG195" s="540"/>
    </row>
    <row r="196" spans="1:33" ht="16.149999999999999" customHeight="1" x14ac:dyDescent="0.55000000000000004">
      <c r="B196" s="498"/>
      <c r="C196" s="581" t="s">
        <v>142</v>
      </c>
      <c r="D196" s="599" t="s">
        <v>140</v>
      </c>
      <c r="E196" s="583">
        <v>1.76</v>
      </c>
      <c r="F196" s="506" t="s">
        <v>106</v>
      </c>
      <c r="K196" s="660"/>
      <c r="M196" s="506"/>
      <c r="N196" s="608"/>
      <c r="O196" s="608"/>
      <c r="P196" s="511"/>
      <c r="AC196" s="504"/>
      <c r="AD196" s="540"/>
      <c r="AE196" s="540"/>
      <c r="AF196" s="540"/>
      <c r="AG196" s="540"/>
    </row>
    <row r="197" spans="1:33" ht="16.149999999999999" customHeight="1" x14ac:dyDescent="0.55000000000000004">
      <c r="B197" s="498"/>
      <c r="C197" s="578"/>
      <c r="D197" s="631" t="s">
        <v>108</v>
      </c>
      <c r="E197" s="600">
        <v>1</v>
      </c>
      <c r="F197" s="505"/>
      <c r="G197" s="506"/>
      <c r="K197" s="660"/>
      <c r="M197" s="506"/>
      <c r="N197" s="608"/>
      <c r="O197" s="608"/>
      <c r="P197" s="511"/>
      <c r="AC197" s="504"/>
      <c r="AD197" s="540"/>
      <c r="AE197" s="540"/>
      <c r="AF197" s="540"/>
      <c r="AG197" s="540"/>
    </row>
    <row r="198" spans="1:33" ht="16.149999999999999" customHeight="1" x14ac:dyDescent="0.55000000000000004">
      <c r="B198" s="498"/>
      <c r="C198" s="581" t="s">
        <v>143</v>
      </c>
      <c r="D198" s="599" t="s">
        <v>140</v>
      </c>
      <c r="E198" s="583">
        <v>2.5</v>
      </c>
      <c r="F198" s="506" t="s">
        <v>106</v>
      </c>
      <c r="K198" s="660"/>
      <c r="M198" s="506"/>
      <c r="N198" s="608"/>
      <c r="O198" s="608"/>
      <c r="P198" s="511"/>
      <c r="AC198" s="504"/>
      <c r="AD198" s="540"/>
      <c r="AE198" s="540"/>
      <c r="AF198" s="540"/>
      <c r="AG198" s="540"/>
    </row>
    <row r="199" spans="1:33" ht="16.149999999999999" customHeight="1" x14ac:dyDescent="0.55000000000000004">
      <c r="B199" s="498"/>
      <c r="C199" s="578"/>
      <c r="D199" s="599" t="s">
        <v>108</v>
      </c>
      <c r="E199" s="600">
        <v>2</v>
      </c>
      <c r="F199" s="505"/>
      <c r="G199" s="506"/>
      <c r="K199" s="660"/>
      <c r="M199" s="506"/>
      <c r="N199" s="608"/>
      <c r="O199" s="608"/>
      <c r="P199" s="511"/>
      <c r="AC199" s="504"/>
      <c r="AD199" s="540"/>
      <c r="AE199" s="540"/>
      <c r="AF199" s="540"/>
      <c r="AG199" s="540"/>
    </row>
    <row r="200" spans="1:33" ht="16.149999999999999" customHeight="1" x14ac:dyDescent="0.55000000000000004">
      <c r="B200" s="498"/>
      <c r="C200" s="581"/>
      <c r="D200" s="599" t="s">
        <v>140</v>
      </c>
      <c r="E200" s="583"/>
      <c r="F200" s="506" t="s">
        <v>106</v>
      </c>
      <c r="K200" s="660"/>
      <c r="M200" s="506"/>
      <c r="N200" s="608"/>
      <c r="O200" s="608"/>
      <c r="P200" s="511"/>
      <c r="AC200" s="504"/>
      <c r="AD200" s="540"/>
      <c r="AE200" s="540"/>
      <c r="AF200" s="540"/>
      <c r="AG200" s="540"/>
    </row>
    <row r="201" spans="1:33" ht="16.149999999999999" customHeight="1" x14ac:dyDescent="0.55000000000000004">
      <c r="B201" s="498"/>
      <c r="C201" s="578"/>
      <c r="D201" s="599" t="s">
        <v>108</v>
      </c>
      <c r="E201" s="583"/>
      <c r="F201" s="506"/>
      <c r="K201" s="660"/>
      <c r="M201" s="506"/>
      <c r="N201" s="608"/>
      <c r="O201" s="608"/>
      <c r="P201" s="511"/>
      <c r="AC201" s="504"/>
      <c r="AD201" s="540"/>
      <c r="AE201" s="540"/>
      <c r="AF201" s="540"/>
      <c r="AG201" s="540"/>
    </row>
    <row r="202" spans="1:33" ht="16.149999999999999" customHeight="1" x14ac:dyDescent="0.55000000000000004">
      <c r="B202" s="498"/>
      <c r="C202" s="581"/>
      <c r="D202" s="599" t="s">
        <v>140</v>
      </c>
      <c r="E202" s="583"/>
      <c r="F202" s="506" t="s">
        <v>106</v>
      </c>
      <c r="K202" s="660"/>
      <c r="M202" s="506"/>
      <c r="N202" s="608"/>
      <c r="O202" s="608"/>
      <c r="P202" s="511"/>
      <c r="AC202" s="504"/>
      <c r="AD202" s="540"/>
      <c r="AE202" s="540"/>
      <c r="AF202" s="540"/>
      <c r="AG202" s="540"/>
    </row>
    <row r="203" spans="1:33" ht="16.149999999999999" customHeight="1" x14ac:dyDescent="0.55000000000000004">
      <c r="B203" s="498"/>
      <c r="C203" s="578"/>
      <c r="D203" s="599" t="s">
        <v>108</v>
      </c>
      <c r="E203" s="583"/>
      <c r="F203" s="506"/>
      <c r="K203" s="660"/>
      <c r="M203" s="506"/>
      <c r="N203" s="608"/>
      <c r="O203" s="608"/>
      <c r="P203" s="511"/>
      <c r="AC203" s="504"/>
      <c r="AD203" s="540"/>
      <c r="AE203" s="540"/>
      <c r="AF203" s="540"/>
      <c r="AG203" s="540"/>
    </row>
    <row r="204" spans="1:33" ht="16.149999999999999" customHeight="1" x14ac:dyDescent="0.55000000000000004">
      <c r="B204" s="498"/>
      <c r="C204" s="581"/>
      <c r="D204" s="599" t="s">
        <v>140</v>
      </c>
      <c r="E204" s="583"/>
      <c r="F204" s="506" t="s">
        <v>106</v>
      </c>
      <c r="K204" s="660"/>
      <c r="M204" s="506"/>
      <c r="N204" s="608"/>
      <c r="O204" s="608"/>
      <c r="P204" s="511"/>
      <c r="AC204" s="504"/>
      <c r="AD204" s="540"/>
      <c r="AE204" s="540"/>
      <c r="AF204" s="540"/>
      <c r="AG204" s="540"/>
    </row>
    <row r="205" spans="1:33" ht="16.149999999999999" customHeight="1" x14ac:dyDescent="0.55000000000000004">
      <c r="B205" s="498"/>
      <c r="C205" s="578"/>
      <c r="D205" s="599" t="s">
        <v>108</v>
      </c>
      <c r="E205" s="583"/>
      <c r="F205" s="506"/>
      <c r="K205" s="660"/>
      <c r="M205" s="506"/>
      <c r="N205" s="608"/>
      <c r="O205" s="608"/>
      <c r="P205" s="511"/>
      <c r="AC205" s="504"/>
      <c r="AD205" s="540"/>
      <c r="AE205" s="540"/>
      <c r="AF205" s="540"/>
      <c r="AG205" s="540"/>
    </row>
    <row r="206" spans="1:33" ht="16.149999999999999" customHeight="1" x14ac:dyDescent="0.55000000000000004">
      <c r="B206" s="498"/>
      <c r="C206" s="581"/>
      <c r="D206" s="599" t="s">
        <v>140</v>
      </c>
      <c r="E206" s="583"/>
      <c r="F206" s="506" t="s">
        <v>106</v>
      </c>
      <c r="K206" s="660"/>
      <c r="M206" s="506"/>
      <c r="N206" s="608"/>
      <c r="O206" s="608"/>
      <c r="P206" s="511"/>
      <c r="AC206" s="504"/>
      <c r="AD206" s="540"/>
      <c r="AE206" s="540"/>
      <c r="AF206" s="540"/>
      <c r="AG206" s="540"/>
    </row>
    <row r="207" spans="1:33" ht="16.149999999999999" customHeight="1" x14ac:dyDescent="0.55000000000000004">
      <c r="B207" s="498"/>
      <c r="C207" s="578"/>
      <c r="D207" s="599" t="s">
        <v>108</v>
      </c>
      <c r="E207" s="583"/>
      <c r="F207" s="506"/>
      <c r="K207" s="660"/>
      <c r="M207" s="506"/>
      <c r="N207" s="608"/>
      <c r="O207" s="608"/>
      <c r="P207" s="511"/>
      <c r="AC207" s="504"/>
      <c r="AD207" s="540"/>
      <c r="AE207" s="540"/>
      <c r="AF207" s="540"/>
      <c r="AG207" s="540"/>
    </row>
    <row r="208" spans="1:33" ht="16.149999999999999" customHeight="1" x14ac:dyDescent="0.55000000000000004">
      <c r="B208" s="498"/>
      <c r="C208" s="578" t="s">
        <v>145</v>
      </c>
      <c r="D208" s="632"/>
      <c r="E208" s="595">
        <f>E206+E204+E202+E200+E198+E196</f>
        <v>4.26</v>
      </c>
      <c r="F208" s="506" t="s">
        <v>106</v>
      </c>
      <c r="K208" s="657"/>
      <c r="M208" s="506"/>
      <c r="N208" s="608"/>
      <c r="O208" s="608"/>
      <c r="P208" s="511"/>
      <c r="AC208" s="504"/>
      <c r="AD208" s="540"/>
      <c r="AE208" s="540"/>
      <c r="AF208" s="540"/>
      <c r="AG208" s="540"/>
    </row>
    <row r="209" spans="1:33" s="610" customFormat="1" ht="16.149999999999999" customHeight="1" x14ac:dyDescent="0.55000000000000004">
      <c r="A209" s="609"/>
      <c r="B209" s="669"/>
      <c r="C209" s="633"/>
      <c r="D209" s="611"/>
      <c r="E209" s="611"/>
      <c r="F209" s="611"/>
      <c r="G209" s="611"/>
      <c r="H209" s="611"/>
      <c r="I209" s="611"/>
      <c r="J209" s="611"/>
      <c r="K209" s="670"/>
      <c r="L209" s="613"/>
      <c r="M209" s="613"/>
      <c r="N209" s="614"/>
      <c r="O209" s="614"/>
      <c r="P209" s="609"/>
      <c r="R209" s="615"/>
      <c r="T209" s="615"/>
      <c r="U209" s="615"/>
      <c r="V209" s="615"/>
      <c r="AC209" s="616"/>
      <c r="AD209" s="617"/>
      <c r="AE209" s="617"/>
      <c r="AF209" s="617"/>
      <c r="AG209" s="617"/>
    </row>
    <row r="210" spans="1:33" s="548" customFormat="1" ht="16.149999999999999" customHeight="1" x14ac:dyDescent="0.45">
      <c r="A210" s="547" t="s">
        <v>146</v>
      </c>
      <c r="B210" s="574" t="s">
        <v>34</v>
      </c>
      <c r="C210" s="575" t="s">
        <v>154</v>
      </c>
      <c r="D210" s="630"/>
      <c r="E210" s="538"/>
      <c r="F210" s="538"/>
      <c r="G210" s="538"/>
      <c r="H210" s="538"/>
      <c r="I210" s="538"/>
      <c r="J210" s="538"/>
      <c r="K210" s="654"/>
      <c r="L210" s="538"/>
      <c r="M210" s="539"/>
      <c r="P210" s="540"/>
      <c r="S210" s="539"/>
      <c r="AC210" s="540"/>
    </row>
    <row r="211" spans="1:33" s="504" customFormat="1" x14ac:dyDescent="0.55000000000000004">
      <c r="A211" s="511"/>
      <c r="B211" s="649" t="str">
        <f>IF(C211="(note)","","%")</f>
        <v>%</v>
      </c>
      <c r="C211" s="576" t="s">
        <v>157</v>
      </c>
      <c r="D211" s="577"/>
      <c r="E211" s="573"/>
      <c r="F211" s="573"/>
      <c r="G211" s="573"/>
      <c r="H211" s="573"/>
      <c r="I211" s="573"/>
      <c r="J211" s="573"/>
      <c r="K211" s="655"/>
      <c r="L211" s="573"/>
      <c r="M211" s="573"/>
    </row>
    <row r="212" spans="1:33" s="504" customFormat="1" x14ac:dyDescent="0.55000000000000004">
      <c r="A212" s="511"/>
      <c r="B212" s="498"/>
      <c r="C212" s="668" t="s">
        <v>155</v>
      </c>
      <c r="D212" s="573"/>
      <c r="E212" s="573"/>
      <c r="F212" s="573"/>
      <c r="G212" s="573"/>
      <c r="H212" s="573"/>
      <c r="I212" s="573"/>
      <c r="J212" s="573"/>
      <c r="K212" s="655"/>
      <c r="L212" s="573"/>
      <c r="M212" s="573"/>
    </row>
    <row r="213" spans="1:33" ht="16.149999999999999" customHeight="1" x14ac:dyDescent="0.55000000000000004">
      <c r="B213" s="511"/>
      <c r="C213" s="581" t="s">
        <v>157</v>
      </c>
      <c r="D213" s="599" t="s">
        <v>140</v>
      </c>
      <c r="E213" s="583">
        <v>3.05</v>
      </c>
      <c r="F213" s="506" t="s">
        <v>106</v>
      </c>
      <c r="M213" s="506"/>
      <c r="N213" s="608"/>
      <c r="O213" s="608"/>
      <c r="P213" s="511"/>
      <c r="AC213" s="504"/>
      <c r="AD213" s="540"/>
      <c r="AE213" s="540"/>
      <c r="AF213" s="540"/>
      <c r="AG213" s="540"/>
    </row>
    <row r="214" spans="1:33" ht="16.149999999999999" customHeight="1" x14ac:dyDescent="0.55000000000000004">
      <c r="B214" s="511"/>
      <c r="C214" s="581"/>
      <c r="D214" s="599" t="s">
        <v>140</v>
      </c>
      <c r="E214" s="583"/>
      <c r="F214" s="506" t="s">
        <v>106</v>
      </c>
      <c r="M214" s="506"/>
      <c r="N214" s="608"/>
      <c r="O214" s="608"/>
      <c r="P214" s="511"/>
      <c r="AC214" s="504"/>
      <c r="AD214" s="540"/>
      <c r="AE214" s="540"/>
      <c r="AF214" s="540"/>
      <c r="AG214" s="540"/>
    </row>
    <row r="215" spans="1:33" ht="16.149999999999999" customHeight="1" x14ac:dyDescent="0.55000000000000004">
      <c r="B215" s="511"/>
      <c r="C215" s="581"/>
      <c r="D215" s="599" t="s">
        <v>140</v>
      </c>
      <c r="E215" s="583"/>
      <c r="F215" s="506" t="s">
        <v>106</v>
      </c>
      <c r="M215" s="506"/>
      <c r="N215" s="608"/>
      <c r="O215" s="608"/>
      <c r="P215" s="511"/>
      <c r="AC215" s="504"/>
      <c r="AD215" s="540"/>
      <c r="AE215" s="540"/>
      <c r="AF215" s="540"/>
      <c r="AG215" s="540"/>
    </row>
    <row r="216" spans="1:33" ht="16.149999999999999" customHeight="1" x14ac:dyDescent="0.55000000000000004">
      <c r="B216" s="511"/>
      <c r="C216" s="581"/>
      <c r="D216" s="599" t="s">
        <v>140</v>
      </c>
      <c r="E216" s="583"/>
      <c r="F216" s="506" t="s">
        <v>106</v>
      </c>
      <c r="M216" s="506"/>
      <c r="N216" s="608"/>
      <c r="O216" s="608"/>
      <c r="P216" s="511"/>
      <c r="AC216" s="504"/>
      <c r="AD216" s="540"/>
      <c r="AE216" s="540"/>
      <c r="AF216" s="540"/>
      <c r="AG216" s="540"/>
    </row>
    <row r="217" spans="1:33" ht="16.149999999999999" customHeight="1" x14ac:dyDescent="0.55000000000000004">
      <c r="B217" s="511"/>
      <c r="C217" s="581"/>
      <c r="D217" s="599" t="s">
        <v>140</v>
      </c>
      <c r="E217" s="583"/>
      <c r="F217" s="506" t="s">
        <v>106</v>
      </c>
      <c r="M217" s="506"/>
      <c r="N217" s="608"/>
      <c r="O217" s="608"/>
      <c r="P217" s="511"/>
      <c r="AC217" s="504"/>
      <c r="AD217" s="540"/>
      <c r="AE217" s="540"/>
      <c r="AF217" s="540"/>
      <c r="AG217" s="540"/>
    </row>
    <row r="218" spans="1:33" ht="16.149999999999999" customHeight="1" x14ac:dyDescent="0.55000000000000004">
      <c r="B218" s="511"/>
      <c r="C218" s="581"/>
      <c r="D218" s="599" t="s">
        <v>140</v>
      </c>
      <c r="E218" s="583"/>
      <c r="F218" s="506" t="s">
        <v>106</v>
      </c>
      <c r="M218" s="506"/>
      <c r="N218" s="608"/>
      <c r="O218" s="608"/>
      <c r="P218" s="511"/>
      <c r="AC218" s="504"/>
      <c r="AD218" s="540"/>
      <c r="AE218" s="540"/>
      <c r="AF218" s="540"/>
      <c r="AG218" s="540"/>
    </row>
    <row r="219" spans="1:33" ht="16.149999999999999" customHeight="1" x14ac:dyDescent="0.55000000000000004">
      <c r="B219" s="498"/>
      <c r="C219" s="578" t="s">
        <v>158</v>
      </c>
      <c r="D219" s="634"/>
      <c r="E219" s="595">
        <f>E218+E217+E216+E215+E214+E213</f>
        <v>3.05</v>
      </c>
      <c r="F219" s="506" t="s">
        <v>106</v>
      </c>
      <c r="M219" s="506"/>
      <c r="N219" s="608"/>
      <c r="O219" s="608"/>
      <c r="P219" s="511"/>
      <c r="AC219" s="504"/>
      <c r="AD219" s="540"/>
      <c r="AE219" s="540"/>
      <c r="AF219" s="540"/>
      <c r="AG219" s="540"/>
    </row>
    <row r="220" spans="1:33" s="610" customFormat="1" ht="16.149999999999999" customHeight="1" x14ac:dyDescent="0.55000000000000004">
      <c r="A220" s="635"/>
      <c r="B220" s="669"/>
      <c r="D220" s="615"/>
      <c r="E220" s="615"/>
      <c r="F220" s="615"/>
      <c r="K220" s="670"/>
      <c r="M220" s="613"/>
      <c r="N220" s="614"/>
      <c r="O220" s="614"/>
      <c r="P220" s="609"/>
      <c r="R220" s="615"/>
      <c r="T220" s="615"/>
      <c r="U220" s="615"/>
      <c r="V220" s="615"/>
      <c r="AC220" s="616"/>
      <c r="AD220" s="617"/>
      <c r="AE220" s="617"/>
      <c r="AF220" s="617"/>
      <c r="AG220" s="617"/>
    </row>
    <row r="221" spans="1:33" s="548" customFormat="1" ht="16.149999999999999" customHeight="1" x14ac:dyDescent="0.45">
      <c r="A221" s="547" t="s">
        <v>153</v>
      </c>
      <c r="B221" s="574" t="s">
        <v>34</v>
      </c>
      <c r="C221" s="575" t="s">
        <v>160</v>
      </c>
      <c r="D221" s="630"/>
      <c r="E221" s="538"/>
      <c r="F221" s="538"/>
      <c r="G221" s="538"/>
      <c r="H221" s="538"/>
      <c r="I221" s="538"/>
      <c r="J221" s="538"/>
      <c r="K221" s="654"/>
      <c r="L221" s="538"/>
      <c r="M221" s="539"/>
      <c r="P221" s="540"/>
      <c r="S221" s="539"/>
      <c r="AC221" s="540"/>
    </row>
    <row r="222" spans="1:33" s="504" customFormat="1" x14ac:dyDescent="0.55000000000000004">
      <c r="A222" s="511"/>
      <c r="B222" s="649" t="str">
        <f>IF(C222="(note)","","%")</f>
        <v>%</v>
      </c>
      <c r="C222" s="672" t="s">
        <v>633</v>
      </c>
      <c r="D222" s="577"/>
      <c r="E222" s="573"/>
      <c r="F222" s="573"/>
      <c r="G222" s="573"/>
      <c r="H222" s="573"/>
      <c r="I222" s="573"/>
      <c r="J222" s="573"/>
      <c r="K222" s="655"/>
      <c r="L222" s="573"/>
      <c r="M222" s="573"/>
    </row>
    <row r="223" spans="1:33" s="504" customFormat="1" x14ac:dyDescent="0.55000000000000004">
      <c r="A223" s="511"/>
      <c r="B223" s="498"/>
      <c r="C223" s="668" t="s">
        <v>161</v>
      </c>
      <c r="D223" s="573"/>
      <c r="E223" s="573"/>
      <c r="F223" s="573"/>
      <c r="G223" s="573"/>
      <c r="H223" s="573"/>
      <c r="I223" s="573"/>
      <c r="J223" s="573"/>
      <c r="K223" s="655"/>
      <c r="L223" s="573"/>
      <c r="M223" s="573"/>
    </row>
    <row r="224" spans="1:33" ht="16.149999999999999" customHeight="1" x14ac:dyDescent="0.55000000000000004">
      <c r="B224" s="498"/>
      <c r="C224" s="581" t="s">
        <v>163</v>
      </c>
      <c r="D224" s="599" t="s">
        <v>150</v>
      </c>
      <c r="E224" s="583">
        <v>27.15</v>
      </c>
      <c r="F224" s="506" t="s">
        <v>106</v>
      </c>
      <c r="M224" s="506"/>
      <c r="N224" s="608"/>
      <c r="O224" s="608"/>
      <c r="P224" s="511"/>
      <c r="AC224" s="504"/>
      <c r="AD224" s="540"/>
      <c r="AE224" s="540"/>
      <c r="AF224" s="540"/>
      <c r="AG224" s="540"/>
    </row>
    <row r="225" spans="1:33" ht="16.149999999999999" customHeight="1" x14ac:dyDescent="0.55000000000000004">
      <c r="B225" s="498"/>
      <c r="C225" s="578"/>
      <c r="D225" s="599" t="s">
        <v>108</v>
      </c>
      <c r="E225" s="600">
        <v>3</v>
      </c>
      <c r="F225" s="505"/>
      <c r="K225" s="660"/>
      <c r="M225" s="506"/>
      <c r="N225" s="608"/>
      <c r="O225" s="608"/>
      <c r="P225" s="511"/>
      <c r="AC225" s="504"/>
      <c r="AD225" s="540"/>
      <c r="AE225" s="540"/>
      <c r="AF225" s="540"/>
      <c r="AG225" s="540"/>
    </row>
    <row r="226" spans="1:33" ht="16.149999999999999" customHeight="1" x14ac:dyDescent="0.55000000000000004">
      <c r="B226" s="498"/>
      <c r="C226" s="581"/>
      <c r="D226" s="599" t="s">
        <v>150</v>
      </c>
      <c r="E226" s="583"/>
      <c r="F226" s="506" t="s">
        <v>106</v>
      </c>
      <c r="M226" s="506"/>
      <c r="N226" s="608"/>
      <c r="O226" s="608"/>
      <c r="P226" s="511"/>
      <c r="AC226" s="504"/>
      <c r="AD226" s="540"/>
      <c r="AE226" s="540"/>
      <c r="AF226" s="540"/>
      <c r="AG226" s="540"/>
    </row>
    <row r="227" spans="1:33" ht="16.149999999999999" customHeight="1" x14ac:dyDescent="0.55000000000000004">
      <c r="B227" s="498"/>
      <c r="C227" s="578"/>
      <c r="D227" s="599" t="s">
        <v>108</v>
      </c>
      <c r="E227" s="600"/>
      <c r="F227" s="505"/>
      <c r="K227" s="660"/>
      <c r="M227" s="506"/>
      <c r="N227" s="608"/>
      <c r="O227" s="608"/>
      <c r="P227" s="511"/>
      <c r="AC227" s="504"/>
      <c r="AD227" s="540"/>
      <c r="AE227" s="540"/>
      <c r="AF227" s="540"/>
      <c r="AG227" s="540"/>
    </row>
    <row r="228" spans="1:33" ht="16.149999999999999" customHeight="1" x14ac:dyDescent="0.55000000000000004">
      <c r="B228" s="498"/>
      <c r="C228" s="581"/>
      <c r="D228" s="599" t="s">
        <v>150</v>
      </c>
      <c r="E228" s="583"/>
      <c r="F228" s="506" t="s">
        <v>106</v>
      </c>
      <c r="M228" s="506"/>
      <c r="N228" s="608"/>
      <c r="O228" s="608"/>
      <c r="P228" s="511"/>
      <c r="AC228" s="504"/>
      <c r="AD228" s="540"/>
      <c r="AE228" s="540"/>
      <c r="AF228" s="540"/>
      <c r="AG228" s="540"/>
    </row>
    <row r="229" spans="1:33" ht="16.149999999999999" customHeight="1" x14ac:dyDescent="0.55000000000000004">
      <c r="B229" s="498"/>
      <c r="C229" s="578"/>
      <c r="D229" s="599" t="s">
        <v>108</v>
      </c>
      <c r="E229" s="600"/>
      <c r="F229" s="505"/>
      <c r="K229" s="660"/>
      <c r="M229" s="506"/>
      <c r="N229" s="608"/>
      <c r="O229" s="608"/>
      <c r="P229" s="511"/>
      <c r="AC229" s="504"/>
      <c r="AD229" s="540"/>
      <c r="AE229" s="540"/>
      <c r="AF229" s="540"/>
      <c r="AG229" s="540"/>
    </row>
    <row r="230" spans="1:33" ht="16.149999999999999" customHeight="1" x14ac:dyDescent="0.55000000000000004">
      <c r="B230" s="498"/>
      <c r="C230" s="581"/>
      <c r="D230" s="599" t="s">
        <v>150</v>
      </c>
      <c r="E230" s="583"/>
      <c r="F230" s="506" t="s">
        <v>106</v>
      </c>
      <c r="M230" s="506"/>
      <c r="N230" s="608"/>
      <c r="O230" s="608"/>
      <c r="P230" s="511"/>
      <c r="AC230" s="504"/>
      <c r="AD230" s="540"/>
      <c r="AE230" s="540"/>
      <c r="AF230" s="540"/>
      <c r="AG230" s="540"/>
    </row>
    <row r="231" spans="1:33" ht="16.149999999999999" customHeight="1" x14ac:dyDescent="0.55000000000000004">
      <c r="B231" s="498"/>
      <c r="C231" s="578"/>
      <c r="D231" s="599" t="s">
        <v>108</v>
      </c>
      <c r="E231" s="600"/>
      <c r="F231" s="505"/>
      <c r="K231" s="660"/>
      <c r="M231" s="506"/>
      <c r="N231" s="608"/>
      <c r="O231" s="608"/>
      <c r="P231" s="511"/>
      <c r="AC231" s="504"/>
      <c r="AD231" s="540"/>
      <c r="AE231" s="540"/>
      <c r="AF231" s="540"/>
      <c r="AG231" s="540"/>
    </row>
    <row r="232" spans="1:33" ht="16.149999999999999" customHeight="1" x14ac:dyDescent="0.55000000000000004">
      <c r="B232" s="498"/>
      <c r="C232" s="581"/>
      <c r="D232" s="599" t="s">
        <v>150</v>
      </c>
      <c r="E232" s="583"/>
      <c r="F232" s="506" t="s">
        <v>106</v>
      </c>
      <c r="M232" s="506"/>
      <c r="N232" s="608"/>
      <c r="O232" s="608"/>
      <c r="P232" s="511"/>
      <c r="AC232" s="504"/>
      <c r="AD232" s="540"/>
      <c r="AE232" s="540"/>
      <c r="AF232" s="540"/>
      <c r="AG232" s="540"/>
    </row>
    <row r="233" spans="1:33" ht="16.149999999999999" customHeight="1" x14ac:dyDescent="0.55000000000000004">
      <c r="B233" s="498"/>
      <c r="C233" s="578"/>
      <c r="D233" s="599" t="s">
        <v>108</v>
      </c>
      <c r="E233" s="600"/>
      <c r="F233" s="505"/>
      <c r="K233" s="660"/>
      <c r="M233" s="506"/>
      <c r="N233" s="608"/>
      <c r="O233" s="608"/>
      <c r="P233" s="511"/>
      <c r="AC233" s="504"/>
      <c r="AD233" s="540"/>
      <c r="AE233" s="540"/>
      <c r="AF233" s="540"/>
      <c r="AG233" s="540"/>
    </row>
    <row r="234" spans="1:33" ht="16.149999999999999" customHeight="1" x14ac:dyDescent="0.55000000000000004">
      <c r="B234" s="498"/>
      <c r="C234" s="581"/>
      <c r="D234" s="599" t="s">
        <v>150</v>
      </c>
      <c r="E234" s="583"/>
      <c r="F234" s="506" t="s">
        <v>106</v>
      </c>
      <c r="M234" s="506"/>
      <c r="N234" s="608"/>
      <c r="O234" s="608"/>
      <c r="P234" s="511"/>
      <c r="AC234" s="504"/>
      <c r="AD234" s="540"/>
      <c r="AE234" s="540"/>
      <c r="AF234" s="540"/>
      <c r="AG234" s="540"/>
    </row>
    <row r="235" spans="1:33" ht="16.149999999999999" customHeight="1" x14ac:dyDescent="0.55000000000000004">
      <c r="B235" s="498"/>
      <c r="C235" s="578"/>
      <c r="D235" s="599" t="s">
        <v>108</v>
      </c>
      <c r="E235" s="600"/>
      <c r="F235" s="505"/>
      <c r="K235" s="660"/>
      <c r="M235" s="506"/>
      <c r="N235" s="608"/>
      <c r="O235" s="608"/>
      <c r="P235" s="511"/>
      <c r="AC235" s="504"/>
      <c r="AD235" s="540"/>
      <c r="AE235" s="540"/>
      <c r="AF235" s="540"/>
      <c r="AG235" s="540"/>
    </row>
    <row r="236" spans="1:33" ht="16.149999999999999" customHeight="1" x14ac:dyDescent="0.55000000000000004">
      <c r="B236" s="498"/>
      <c r="C236" s="578" t="s">
        <v>152</v>
      </c>
      <c r="D236" s="632"/>
      <c r="E236" s="595">
        <f>E234+E232+E230+E226+E228+E224</f>
        <v>27.15</v>
      </c>
      <c r="F236" s="506" t="s">
        <v>106</v>
      </c>
      <c r="M236" s="506"/>
      <c r="N236" s="608"/>
      <c r="O236" s="608"/>
      <c r="P236" s="511"/>
      <c r="AC236" s="504"/>
      <c r="AD236" s="540"/>
      <c r="AE236" s="540"/>
      <c r="AF236" s="540"/>
      <c r="AG236" s="540"/>
    </row>
    <row r="237" spans="1:33" s="610" customFormat="1" ht="16.149999999999999" customHeight="1" x14ac:dyDescent="0.55000000000000004">
      <c r="A237" s="635"/>
      <c r="B237" s="669"/>
      <c r="D237" s="615"/>
      <c r="E237" s="615"/>
      <c r="F237" s="615"/>
      <c r="K237" s="670"/>
      <c r="M237" s="613"/>
      <c r="N237" s="614"/>
      <c r="O237" s="614"/>
      <c r="P237" s="609"/>
      <c r="R237" s="615"/>
      <c r="T237" s="615"/>
      <c r="U237" s="615"/>
      <c r="V237" s="615"/>
      <c r="AC237" s="616"/>
      <c r="AD237" s="617"/>
      <c r="AE237" s="617"/>
      <c r="AF237" s="617"/>
      <c r="AG237" s="617"/>
    </row>
    <row r="238" spans="1:33" s="548" customFormat="1" ht="16.149999999999999" customHeight="1" x14ac:dyDescent="0.45">
      <c r="A238" s="547" t="s">
        <v>159</v>
      </c>
      <c r="B238" s="574" t="s">
        <v>34</v>
      </c>
      <c r="C238" s="575" t="s">
        <v>147</v>
      </c>
      <c r="D238" s="630"/>
      <c r="E238" s="538"/>
      <c r="F238" s="538"/>
      <c r="G238" s="538"/>
      <c r="H238" s="538"/>
      <c r="I238" s="538"/>
      <c r="J238" s="538"/>
      <c r="K238" s="654"/>
      <c r="L238" s="538"/>
      <c r="M238" s="539"/>
      <c r="P238" s="540"/>
      <c r="S238" s="539"/>
      <c r="AC238" s="540"/>
    </row>
    <row r="239" spans="1:33" s="504" customFormat="1" x14ac:dyDescent="0.55000000000000004">
      <c r="A239" s="511"/>
      <c r="B239" s="649" t="str">
        <f>IF(C239="(note)","","%")</f>
        <v>%</v>
      </c>
      <c r="C239" s="576" t="s">
        <v>634</v>
      </c>
      <c r="D239" s="577"/>
      <c r="E239" s="573"/>
      <c r="F239" s="573"/>
      <c r="G239" s="573"/>
      <c r="H239" s="573"/>
      <c r="I239" s="573"/>
      <c r="J239" s="573"/>
      <c r="K239" s="655"/>
      <c r="L239" s="573"/>
      <c r="M239" s="573"/>
    </row>
    <row r="240" spans="1:33" s="504" customFormat="1" x14ac:dyDescent="0.55000000000000004">
      <c r="A240" s="511"/>
      <c r="B240" s="498"/>
      <c r="C240" s="668" t="s">
        <v>148</v>
      </c>
      <c r="D240" s="573"/>
      <c r="E240" s="573"/>
      <c r="F240" s="573"/>
      <c r="G240" s="573"/>
      <c r="H240" s="573"/>
      <c r="I240" s="573"/>
      <c r="J240" s="573"/>
      <c r="K240" s="655"/>
      <c r="L240" s="573"/>
      <c r="M240" s="573"/>
    </row>
    <row r="241" spans="1:33" ht="16.149999999999999" customHeight="1" x14ac:dyDescent="0.55000000000000004">
      <c r="B241" s="498"/>
      <c r="C241" s="581" t="s">
        <v>149</v>
      </c>
      <c r="D241" s="599" t="s">
        <v>150</v>
      </c>
      <c r="E241" s="583">
        <v>4.84</v>
      </c>
      <c r="F241" s="506" t="s">
        <v>106</v>
      </c>
      <c r="M241" s="506"/>
      <c r="N241" s="608"/>
      <c r="O241" s="608"/>
      <c r="P241" s="511"/>
      <c r="AC241" s="504"/>
      <c r="AD241" s="540"/>
      <c r="AE241" s="540"/>
      <c r="AF241" s="540"/>
      <c r="AG241" s="540"/>
    </row>
    <row r="242" spans="1:33" ht="16.149999999999999" customHeight="1" x14ac:dyDescent="0.55000000000000004">
      <c r="B242" s="498"/>
      <c r="C242" s="581"/>
      <c r="D242" s="599" t="s">
        <v>150</v>
      </c>
      <c r="E242" s="583"/>
      <c r="F242" s="506" t="s">
        <v>106</v>
      </c>
      <c r="M242" s="506"/>
      <c r="N242" s="608"/>
      <c r="O242" s="608"/>
      <c r="P242" s="511"/>
      <c r="AC242" s="504"/>
      <c r="AD242" s="540"/>
      <c r="AE242" s="540"/>
      <c r="AF242" s="540"/>
      <c r="AG242" s="540"/>
    </row>
    <row r="243" spans="1:33" ht="16.149999999999999" customHeight="1" x14ac:dyDescent="0.55000000000000004">
      <c r="B243" s="498"/>
      <c r="C243" s="581"/>
      <c r="D243" s="599" t="s">
        <v>150</v>
      </c>
      <c r="E243" s="583"/>
      <c r="F243" s="506" t="s">
        <v>106</v>
      </c>
      <c r="M243" s="506"/>
      <c r="N243" s="608"/>
      <c r="O243" s="608"/>
      <c r="P243" s="511"/>
      <c r="AC243" s="504"/>
      <c r="AD243" s="540"/>
      <c r="AE243" s="540"/>
      <c r="AF243" s="540"/>
      <c r="AG243" s="540"/>
    </row>
    <row r="244" spans="1:33" ht="16.149999999999999" customHeight="1" x14ac:dyDescent="0.55000000000000004">
      <c r="B244" s="498"/>
      <c r="C244" s="581"/>
      <c r="D244" s="599" t="s">
        <v>150</v>
      </c>
      <c r="E244" s="583"/>
      <c r="F244" s="506" t="s">
        <v>106</v>
      </c>
      <c r="M244" s="506"/>
      <c r="N244" s="608"/>
      <c r="O244" s="608"/>
      <c r="P244" s="511"/>
      <c r="AC244" s="504"/>
      <c r="AD244" s="540"/>
      <c r="AE244" s="540"/>
      <c r="AF244" s="540"/>
      <c r="AG244" s="540"/>
    </row>
    <row r="245" spans="1:33" ht="16.149999999999999" customHeight="1" x14ac:dyDescent="0.55000000000000004">
      <c r="B245" s="498"/>
      <c r="C245" s="581"/>
      <c r="D245" s="599" t="s">
        <v>150</v>
      </c>
      <c r="E245" s="583"/>
      <c r="F245" s="506" t="s">
        <v>106</v>
      </c>
      <c r="M245" s="506"/>
      <c r="N245" s="608"/>
      <c r="O245" s="608"/>
      <c r="P245" s="511"/>
      <c r="AC245" s="504"/>
      <c r="AD245" s="540"/>
      <c r="AE245" s="540"/>
      <c r="AF245" s="540"/>
      <c r="AG245" s="540"/>
    </row>
    <row r="246" spans="1:33" ht="16.149999999999999" customHeight="1" x14ac:dyDescent="0.55000000000000004">
      <c r="B246" s="498"/>
      <c r="C246" s="581"/>
      <c r="D246" s="599" t="s">
        <v>150</v>
      </c>
      <c r="E246" s="583"/>
      <c r="F246" s="506" t="s">
        <v>106</v>
      </c>
      <c r="M246" s="506"/>
      <c r="N246" s="608"/>
      <c r="O246" s="608"/>
      <c r="P246" s="511"/>
      <c r="AC246" s="504"/>
      <c r="AD246" s="540"/>
      <c r="AE246" s="540"/>
      <c r="AF246" s="540"/>
      <c r="AG246" s="540"/>
    </row>
    <row r="247" spans="1:33" ht="16.149999999999999" customHeight="1" x14ac:dyDescent="0.55000000000000004">
      <c r="B247" s="498"/>
      <c r="C247" s="578" t="s">
        <v>152</v>
      </c>
      <c r="D247" s="634"/>
      <c r="E247" s="595">
        <f>E246+E245+E244+E243+E242+E241</f>
        <v>4.84</v>
      </c>
      <c r="F247" s="506" t="s">
        <v>106</v>
      </c>
      <c r="M247" s="506"/>
      <c r="N247" s="608"/>
      <c r="O247" s="608"/>
      <c r="P247" s="511"/>
      <c r="AC247" s="504"/>
      <c r="AD247" s="540"/>
      <c r="AE247" s="540"/>
      <c r="AF247" s="540"/>
      <c r="AG247" s="540"/>
    </row>
    <row r="248" spans="1:33" s="610" customFormat="1" x14ac:dyDescent="0.55000000000000004">
      <c r="A248" s="609"/>
      <c r="B248" s="669"/>
      <c r="D248" s="615"/>
      <c r="E248" s="615"/>
      <c r="F248" s="615"/>
      <c r="J248" s="609"/>
      <c r="K248" s="670"/>
      <c r="P248" s="635"/>
      <c r="R248" s="615"/>
      <c r="T248" s="615"/>
      <c r="U248" s="615"/>
      <c r="V248" s="615"/>
    </row>
    <row r="249" spans="1:33" s="504" customFormat="1" ht="16.149999999999999" customHeight="1" x14ac:dyDescent="0.55000000000000004">
      <c r="A249" s="501" t="s">
        <v>165</v>
      </c>
      <c r="B249" s="649" t="s">
        <v>553</v>
      </c>
      <c r="C249" s="636" t="s">
        <v>556</v>
      </c>
      <c r="D249" s="502"/>
      <c r="E249" s="502"/>
      <c r="F249" s="502"/>
      <c r="G249" s="502"/>
      <c r="H249" s="502"/>
      <c r="I249" s="502"/>
      <c r="J249" s="502"/>
      <c r="K249" s="653"/>
      <c r="L249" s="502"/>
      <c r="M249" s="502"/>
      <c r="N249" s="502"/>
      <c r="O249" s="502"/>
      <c r="P249" s="502"/>
      <c r="Q249" s="502"/>
      <c r="R249" s="502"/>
      <c r="S249" s="502"/>
      <c r="T249" s="502"/>
      <c r="U249" s="502"/>
      <c r="V249" s="502"/>
      <c r="W249" s="502"/>
      <c r="X249" s="502"/>
      <c r="Y249" s="502"/>
      <c r="Z249" s="502"/>
      <c r="AA249" s="502"/>
      <c r="AB249" s="502"/>
      <c r="AF249" s="504" t="s">
        <v>560</v>
      </c>
    </row>
    <row r="250" spans="1:33" s="504" customFormat="1" ht="16.149999999999999" customHeight="1" x14ac:dyDescent="0.55000000000000004">
      <c r="A250" s="547"/>
      <c r="B250" s="649" t="str">
        <f>IF(E250&lt;&gt;0,"%","")</f>
        <v>%</v>
      </c>
      <c r="C250" s="578" t="s">
        <v>185</v>
      </c>
      <c r="D250" s="502" t="s">
        <v>105</v>
      </c>
      <c r="E250" s="595">
        <f>E66+E126+E188</f>
        <v>62.69</v>
      </c>
      <c r="F250" s="506" t="s">
        <v>106</v>
      </c>
      <c r="H250" s="584"/>
      <c r="K250" s="653"/>
      <c r="P250" s="514"/>
      <c r="R250" s="506"/>
      <c r="T250" s="506"/>
      <c r="U250" s="506"/>
      <c r="V250" s="506"/>
      <c r="AE250" s="637">
        <f t="shared" ref="AE250:AE257" si="0">E250</f>
        <v>62.69</v>
      </c>
      <c r="AF250" s="637">
        <f t="shared" ref="AF250:AF255" si="1">E261+E270+E279+E288+E297+E306</f>
        <v>62.69</v>
      </c>
    </row>
    <row r="251" spans="1:33" s="504" customFormat="1" ht="16.149999999999999" customHeight="1" x14ac:dyDescent="0.55000000000000004">
      <c r="A251" s="547"/>
      <c r="B251" s="649" t="s">
        <v>553</v>
      </c>
      <c r="C251" s="578" t="s">
        <v>186</v>
      </c>
      <c r="D251" s="502" t="s">
        <v>140</v>
      </c>
      <c r="E251" s="595">
        <f>E208+E189+E219</f>
        <v>38.929999999999993</v>
      </c>
      <c r="F251" s="506" t="s">
        <v>106</v>
      </c>
      <c r="H251" s="584"/>
      <c r="K251" s="653"/>
      <c r="P251" s="514"/>
      <c r="R251" s="506"/>
      <c r="T251" s="506"/>
      <c r="U251" s="506"/>
      <c r="V251" s="506"/>
      <c r="AE251" s="637">
        <f t="shared" si="0"/>
        <v>38.929999999999993</v>
      </c>
      <c r="AF251" s="637">
        <f t="shared" si="1"/>
        <v>38.93</v>
      </c>
    </row>
    <row r="252" spans="1:33" s="504" customFormat="1" ht="16.149999999999999" customHeight="1" x14ac:dyDescent="0.55000000000000004">
      <c r="A252" s="547"/>
      <c r="B252" s="649" t="str">
        <f t="shared" ref="B252:B257" si="2">IF(E252&lt;&gt;0,"%","")</f>
        <v>%</v>
      </c>
      <c r="C252" s="578" t="s">
        <v>188</v>
      </c>
      <c r="D252" s="502" t="s">
        <v>187</v>
      </c>
      <c r="E252" s="595">
        <f>E250+E251+E257</f>
        <v>128.76999999999998</v>
      </c>
      <c r="F252" s="506" t="s">
        <v>106</v>
      </c>
      <c r="H252" s="584"/>
      <c r="K252" s="653"/>
      <c r="P252" s="514"/>
      <c r="R252" s="506"/>
      <c r="T252" s="506"/>
      <c r="U252" s="506"/>
      <c r="V252" s="506"/>
      <c r="AE252" s="637">
        <f t="shared" si="0"/>
        <v>128.76999999999998</v>
      </c>
      <c r="AF252" s="637">
        <f t="shared" si="1"/>
        <v>128.76999999999998</v>
      </c>
    </row>
    <row r="253" spans="1:33" s="504" customFormat="1" ht="16.149999999999999" customHeight="1" x14ac:dyDescent="0.55000000000000004">
      <c r="A253" s="547"/>
      <c r="B253" s="649" t="str">
        <f t="shared" si="2"/>
        <v>%</v>
      </c>
      <c r="C253" s="578" t="s">
        <v>190</v>
      </c>
      <c r="D253" s="502" t="s">
        <v>189</v>
      </c>
      <c r="E253" s="595">
        <f>E250+0.6*E251</f>
        <v>86.047999999999988</v>
      </c>
      <c r="F253" s="506" t="s">
        <v>106</v>
      </c>
      <c r="H253" s="584"/>
      <c r="K253" s="653"/>
      <c r="N253" s="502"/>
      <c r="O253" s="502" t="s">
        <v>191</v>
      </c>
      <c r="P253" s="502"/>
      <c r="Q253" s="502"/>
      <c r="R253" s="502"/>
      <c r="S253" s="502"/>
      <c r="T253" s="502"/>
      <c r="U253" s="502"/>
      <c r="V253" s="502"/>
      <c r="W253" s="502"/>
      <c r="X253" s="502"/>
      <c r="Y253" s="502"/>
      <c r="Z253" s="502"/>
      <c r="AA253" s="502"/>
      <c r="AB253" s="502"/>
      <c r="AC253" s="502"/>
      <c r="AE253" s="637">
        <f t="shared" si="0"/>
        <v>86.047999999999988</v>
      </c>
      <c r="AF253" s="637">
        <f t="shared" si="1"/>
        <v>86.048000000000002</v>
      </c>
    </row>
    <row r="254" spans="1:33" s="504" customFormat="1" ht="16.149999999999999" customHeight="1" x14ac:dyDescent="0.55000000000000004">
      <c r="A254" s="547"/>
      <c r="B254" s="649" t="str">
        <f t="shared" si="2"/>
        <v>%</v>
      </c>
      <c r="C254" s="578" t="s">
        <v>193</v>
      </c>
      <c r="D254" s="502" t="s">
        <v>192</v>
      </c>
      <c r="E254" s="595">
        <f>I254-J254</f>
        <v>150.94999999999999</v>
      </c>
      <c r="F254" s="506" t="s">
        <v>106</v>
      </c>
      <c r="H254" s="638"/>
      <c r="I254" s="639">
        <f>E255</f>
        <v>189.88</v>
      </c>
      <c r="J254" s="639">
        <f>E251</f>
        <v>38.929999999999993</v>
      </c>
      <c r="K254" s="653"/>
      <c r="N254" s="502"/>
      <c r="O254" s="502" t="s">
        <v>630</v>
      </c>
      <c r="P254" s="502"/>
      <c r="Q254" s="502"/>
      <c r="R254" s="502"/>
      <c r="S254" s="502"/>
      <c r="T254" s="502"/>
      <c r="U254" s="502"/>
      <c r="V254" s="502"/>
      <c r="W254" s="502"/>
      <c r="X254" s="502"/>
      <c r="Y254" s="502"/>
      <c r="Z254" s="502"/>
      <c r="AA254" s="502"/>
      <c r="AB254" s="502"/>
      <c r="AC254" s="502"/>
      <c r="AE254" s="637">
        <f t="shared" si="0"/>
        <v>150.94999999999999</v>
      </c>
      <c r="AF254" s="637">
        <f t="shared" si="1"/>
        <v>150.94999999999999</v>
      </c>
    </row>
    <row r="255" spans="1:33" s="504" customFormat="1" ht="16.149999999999999" customHeight="1" x14ac:dyDescent="0.55000000000000004">
      <c r="A255" s="547"/>
      <c r="B255" s="649" t="str">
        <f t="shared" si="2"/>
        <v>%</v>
      </c>
      <c r="C255" s="578" t="s">
        <v>196</v>
      </c>
      <c r="D255" s="502" t="s">
        <v>195</v>
      </c>
      <c r="E255" s="583">
        <f>E266+E275+E284+E293+E311+E302</f>
        <v>189.88</v>
      </c>
      <c r="F255" s="506" t="s">
        <v>106</v>
      </c>
      <c r="H255" s="584"/>
      <c r="K255" s="653"/>
      <c r="N255" s="502"/>
      <c r="O255" s="502" t="s">
        <v>197</v>
      </c>
      <c r="P255" s="502"/>
      <c r="Q255" s="502"/>
      <c r="R255" s="502"/>
      <c r="S255" s="502"/>
      <c r="T255" s="502"/>
      <c r="U255" s="502"/>
      <c r="V255" s="502"/>
      <c r="W255" s="502"/>
      <c r="X255" s="502"/>
      <c r="Y255" s="502"/>
      <c r="Z255" s="502"/>
      <c r="AA255" s="502"/>
      <c r="AB255" s="502"/>
      <c r="AC255" s="502"/>
      <c r="AE255" s="637">
        <f t="shared" si="0"/>
        <v>189.88</v>
      </c>
      <c r="AF255" s="637">
        <f t="shared" si="1"/>
        <v>189.88</v>
      </c>
    </row>
    <row r="256" spans="1:33" s="504" customFormat="1" ht="16.149999999999999" customHeight="1" x14ac:dyDescent="0.55000000000000004">
      <c r="A256" s="547"/>
      <c r="B256" s="649" t="s">
        <v>553</v>
      </c>
      <c r="C256" s="578" t="s">
        <v>198</v>
      </c>
      <c r="D256" s="502" t="s">
        <v>150</v>
      </c>
      <c r="E256" s="595">
        <f>E247</f>
        <v>4.84</v>
      </c>
      <c r="F256" s="506" t="s">
        <v>106</v>
      </c>
      <c r="H256" s="584"/>
      <c r="K256" s="653"/>
      <c r="P256" s="514"/>
      <c r="R256" s="506"/>
      <c r="T256" s="506"/>
      <c r="U256" s="506"/>
      <c r="V256" s="506"/>
      <c r="AE256" s="640">
        <f t="shared" si="0"/>
        <v>4.84</v>
      </c>
      <c r="AF256" s="641" t="s">
        <v>559</v>
      </c>
    </row>
    <row r="257" spans="1:32" s="504" customFormat="1" ht="16.149999999999999" customHeight="1" x14ac:dyDescent="0.55000000000000004">
      <c r="A257" s="547"/>
      <c r="B257" s="649" t="str">
        <f t="shared" si="2"/>
        <v>%</v>
      </c>
      <c r="C257" s="578" t="s">
        <v>199</v>
      </c>
      <c r="D257" s="502" t="s">
        <v>150</v>
      </c>
      <c r="E257" s="595">
        <f>E236</f>
        <v>27.15</v>
      </c>
      <c r="F257" s="506" t="s">
        <v>106</v>
      </c>
      <c r="H257" s="584"/>
      <c r="K257" s="653"/>
      <c r="P257" s="514"/>
      <c r="R257" s="506"/>
      <c r="T257" s="506"/>
      <c r="U257" s="506"/>
      <c r="V257" s="506"/>
      <c r="AE257" s="637">
        <f t="shared" si="0"/>
        <v>27.15</v>
      </c>
      <c r="AF257" s="637">
        <f>E267+E276+E285+E294+E303+E312</f>
        <v>27.15</v>
      </c>
    </row>
    <row r="258" spans="1:32" s="504" customFormat="1" ht="16.149999999999999" customHeight="1" x14ac:dyDescent="0.55000000000000004">
      <c r="A258" s="547"/>
      <c r="B258" s="498"/>
      <c r="D258" s="642"/>
      <c r="E258" s="642"/>
      <c r="F258" s="642"/>
      <c r="H258" s="642"/>
      <c r="I258" s="643"/>
      <c r="J258" s="506"/>
      <c r="K258" s="653"/>
      <c r="P258" s="514"/>
      <c r="R258" s="506"/>
      <c r="T258" s="506"/>
      <c r="U258" s="506"/>
      <c r="V258" s="506"/>
    </row>
    <row r="259" spans="1:32" s="504" customFormat="1" ht="16.149999999999999" customHeight="1" x14ac:dyDescent="0.55000000000000004">
      <c r="A259" s="547"/>
      <c r="B259" s="498"/>
      <c r="C259" s="571" t="s">
        <v>200</v>
      </c>
      <c r="D259" s="644">
        <f>'02_descriz_edificio'!C11+'02_descriz_edificio'!C12</f>
        <v>4</v>
      </c>
      <c r="E259" s="645"/>
      <c r="F259" s="645"/>
      <c r="H259" s="645"/>
      <c r="I259" s="646"/>
      <c r="J259" s="624"/>
      <c r="K259" s="653"/>
      <c r="M259" s="624"/>
      <c r="N259" s="624"/>
      <c r="O259" s="624"/>
      <c r="P259" s="624"/>
      <c r="Q259" s="624"/>
      <c r="R259" s="624"/>
      <c r="S259" s="624"/>
      <c r="T259" s="624"/>
      <c r="U259" s="624"/>
      <c r="V259" s="624"/>
      <c r="W259" s="624"/>
      <c r="X259" s="624"/>
      <c r="Y259" s="624"/>
      <c r="Z259" s="624"/>
      <c r="AA259" s="624"/>
      <c r="AB259" s="624"/>
    </row>
    <row r="260" spans="1:32" s="504" customFormat="1" ht="16.149999999999999" customHeight="1" x14ac:dyDescent="0.55000000000000004">
      <c r="A260" s="547"/>
      <c r="B260" s="498"/>
      <c r="C260" s="571" t="s">
        <v>108</v>
      </c>
      <c r="D260" s="647">
        <v>0</v>
      </c>
      <c r="E260" s="624"/>
      <c r="F260" s="624"/>
      <c r="H260" s="624"/>
      <c r="I260" s="550"/>
      <c r="J260" s="624"/>
      <c r="K260" s="653"/>
      <c r="M260" s="624"/>
      <c r="N260" s="624"/>
      <c r="O260" s="624"/>
      <c r="P260" s="624"/>
    </row>
    <row r="261" spans="1:32" s="504" customFormat="1" ht="16.149999999999999" customHeight="1" x14ac:dyDescent="0.55000000000000004">
      <c r="A261" s="547"/>
      <c r="B261" s="498"/>
      <c r="C261" s="578" t="s">
        <v>185</v>
      </c>
      <c r="D261" s="540" t="s">
        <v>105</v>
      </c>
      <c r="E261" s="595">
        <f>IF(E13=$D$260,E12,0)+IF(E22=$D$260,E21,0)+IF(E31=$D$260,E30,0)+IF(E40=$D$260,E39,0)+IF(E49=$D$260,E48,0)+IF(E58=$D$260,E57,0)+IF(E73=$D$260,E72,0)+IF(E82=$D$260,E81,0)+IF(E91=$D$260,E90,0)+IF(E100=$D$260,E99,0)+IF(E109=$D$260,E108,0)+IF(E118=$D$260,E117,0)+IF(AND(E135=$D$260,D134="SU"),E134,0)+IF(AND(E144=$D$260,D143="SU"),E143,0)+IF(AND(E153=$D$260,D152="SU"),E152,0)+IF(AND(E162=$D$260, D161 ="SU"),E161,0)+IF(AND(E171=$D$260,D170="SU"),E170,0)+IF(AND(E180=$D$260,D179="SU"),E179,0)</f>
        <v>1.9</v>
      </c>
      <c r="F261" s="506" t="s">
        <v>106</v>
      </c>
      <c r="H261" s="584"/>
      <c r="K261" s="653"/>
      <c r="M261" s="624"/>
      <c r="N261" s="624"/>
      <c r="O261" s="624"/>
      <c r="P261" s="624"/>
    </row>
    <row r="262" spans="1:32" s="504" customFormat="1" ht="16.149999999999999" customHeight="1" x14ac:dyDescent="0.55000000000000004">
      <c r="A262" s="547"/>
      <c r="B262" s="498"/>
      <c r="C262" s="578" t="s">
        <v>186</v>
      </c>
      <c r="D262" s="540" t="s">
        <v>140</v>
      </c>
      <c r="E262" s="595">
        <f>IF(AND(E135=$D$260,D134="SA"),E134,0)+IF(AND(E144=$D$260,D143="SA"),E143,0)+IF(AND(E153=$D$260,D152="SA"),E152,0)+IF(AND(E162=$D$260, D161 ="SA"),E161,0)+IF(AND(E171=$D$260,D170="SA"),E170,0)+IF(AND(E180=$D$260,D179="SA"),E179,0)+IF(E197=$D$260,E196,0)+IF(E199=$D$260,E198,0)+IF(E201=$D$260,E200,0)+IF(E203=$D$260,E202,0)+IF(E205=$D$260,E204,0)+IF(E207=$D$260,E206,0)+E219</f>
        <v>30.84</v>
      </c>
      <c r="F262" s="506" t="s">
        <v>106</v>
      </c>
      <c r="H262" s="584"/>
      <c r="K262" s="653"/>
      <c r="M262" s="624"/>
      <c r="N262" s="624"/>
      <c r="O262" s="624"/>
      <c r="P262" s="624"/>
    </row>
    <row r="263" spans="1:32" s="504" customFormat="1" ht="16.149999999999999" customHeight="1" x14ac:dyDescent="0.55000000000000004">
      <c r="A263" s="547"/>
      <c r="B263" s="498"/>
      <c r="C263" s="578" t="s">
        <v>188</v>
      </c>
      <c r="D263" s="540" t="s">
        <v>187</v>
      </c>
      <c r="E263" s="595">
        <f>E261+E262+E267</f>
        <v>32.74</v>
      </c>
      <c r="F263" s="506" t="s">
        <v>106</v>
      </c>
      <c r="H263" s="584"/>
      <c r="K263" s="653"/>
      <c r="M263" s="624"/>
      <c r="N263" s="624"/>
      <c r="O263" s="624"/>
      <c r="P263" s="624"/>
    </row>
    <row r="264" spans="1:32" s="504" customFormat="1" ht="16.149999999999999" customHeight="1" x14ac:dyDescent="0.55000000000000004">
      <c r="A264" s="547"/>
      <c r="B264" s="498"/>
      <c r="C264" s="578" t="s">
        <v>190</v>
      </c>
      <c r="D264" s="540" t="s">
        <v>189</v>
      </c>
      <c r="E264" s="595">
        <f>E261+0.6*E262</f>
        <v>20.403999999999996</v>
      </c>
      <c r="F264" s="506" t="s">
        <v>106</v>
      </c>
      <c r="H264" s="584"/>
      <c r="K264" s="653"/>
      <c r="M264" s="624"/>
      <c r="N264" s="624"/>
      <c r="O264" s="624"/>
      <c r="P264" s="624"/>
    </row>
    <row r="265" spans="1:32" s="504" customFormat="1" ht="16.149999999999999" customHeight="1" x14ac:dyDescent="0.55000000000000004">
      <c r="A265" s="547"/>
      <c r="B265" s="498"/>
      <c r="C265" s="578" t="s">
        <v>193</v>
      </c>
      <c r="D265" s="540" t="s">
        <v>192</v>
      </c>
      <c r="E265" s="595">
        <f>I265-J265</f>
        <v>16.63</v>
      </c>
      <c r="F265" s="506" t="s">
        <v>106</v>
      </c>
      <c r="H265" s="638"/>
      <c r="I265" s="639">
        <f>E266</f>
        <v>47.47</v>
      </c>
      <c r="J265" s="639">
        <f>E262</f>
        <v>30.84</v>
      </c>
      <c r="K265" s="653"/>
      <c r="M265" s="624"/>
      <c r="N265" s="624"/>
      <c r="O265" s="624"/>
      <c r="P265" s="624"/>
    </row>
    <row r="266" spans="1:32" s="504" customFormat="1" ht="16.149999999999999" customHeight="1" x14ac:dyDescent="0.55000000000000004">
      <c r="A266" s="547"/>
      <c r="B266" s="498"/>
      <c r="C266" s="578" t="s">
        <v>201</v>
      </c>
      <c r="D266" s="540" t="s">
        <v>195</v>
      </c>
      <c r="E266" s="583">
        <v>47.47</v>
      </c>
      <c r="F266" s="506" t="s">
        <v>106</v>
      </c>
      <c r="H266" s="584"/>
      <c r="K266" s="653"/>
      <c r="M266" s="624"/>
      <c r="N266" s="624"/>
      <c r="O266" s="624"/>
      <c r="P266" s="624"/>
    </row>
    <row r="267" spans="1:32" s="504" customFormat="1" ht="16.149999999999999" customHeight="1" x14ac:dyDescent="0.55000000000000004">
      <c r="A267" s="547"/>
      <c r="B267" s="498"/>
      <c r="C267" s="578" t="s">
        <v>199</v>
      </c>
      <c r="D267" s="540" t="s">
        <v>150</v>
      </c>
      <c r="E267" s="595">
        <f>IF(E225 =$D$260,E224,0)+IF(E227 =$D$260,E228,0)+IF(E229=$D$260,E226, 0)+IF(E231=$D$260,E230,0)+IF(E233=$D$260,E232,0)+IF(E235=$D$260,E234,0)</f>
        <v>0</v>
      </c>
      <c r="F267" s="506" t="s">
        <v>106</v>
      </c>
      <c r="H267" s="584"/>
      <c r="K267" s="653"/>
      <c r="M267" s="624"/>
      <c r="N267" s="624"/>
      <c r="O267" s="624"/>
      <c r="P267" s="624"/>
    </row>
    <row r="268" spans="1:32" s="504" customFormat="1" ht="16.149999999999999" customHeight="1" x14ac:dyDescent="0.55000000000000004">
      <c r="A268" s="547"/>
      <c r="B268" s="498"/>
      <c r="D268" s="642"/>
      <c r="E268" s="642"/>
      <c r="F268" s="642"/>
      <c r="H268" s="642"/>
      <c r="I268" s="643"/>
      <c r="J268" s="506"/>
      <c r="K268" s="653"/>
      <c r="P268" s="514"/>
      <c r="R268" s="506"/>
      <c r="T268" s="506"/>
      <c r="U268" s="506"/>
      <c r="V268" s="506"/>
    </row>
    <row r="269" spans="1:32" s="504" customFormat="1" ht="16.149999999999999" customHeight="1" x14ac:dyDescent="0.55000000000000004">
      <c r="A269" s="547"/>
      <c r="B269" s="498"/>
      <c r="C269" s="571" t="s">
        <v>108</v>
      </c>
      <c r="D269" s="647">
        <v>1</v>
      </c>
      <c r="E269" s="624"/>
      <c r="F269" s="624"/>
      <c r="H269" s="624"/>
      <c r="I269" s="624"/>
      <c r="J269" s="624"/>
      <c r="K269" s="653"/>
      <c r="M269" s="624"/>
      <c r="N269" s="624"/>
      <c r="O269" s="624"/>
      <c r="P269" s="624"/>
      <c r="Q269" s="501"/>
      <c r="R269" s="501"/>
      <c r="T269" s="642"/>
      <c r="U269" s="642"/>
      <c r="V269" s="642"/>
      <c r="W269" s="642"/>
      <c r="X269" s="642"/>
      <c r="Y269" s="642"/>
      <c r="Z269" s="642"/>
      <c r="AA269" s="642"/>
      <c r="AB269" s="506"/>
    </row>
    <row r="270" spans="1:32" s="504" customFormat="1" ht="16.149999999999999" customHeight="1" x14ac:dyDescent="0.55000000000000004">
      <c r="A270" s="547"/>
      <c r="B270" s="498"/>
      <c r="C270" s="578" t="s">
        <v>185</v>
      </c>
      <c r="D270" s="540" t="s">
        <v>105</v>
      </c>
      <c r="E270" s="595">
        <f>IF(E13=1,E12,0)+IF(E22=1,E21,0)+IF(E31=1,E30,0)+IF(E40=1,E39,0)+IF(E49=1,E48,0)+IF(E58=1,E57,0)+IF(E73=1,E72,0)+IF(E82=1,E81,0)+IF(E91=1,E90,0)+IF(E100=1,E99,0)+IF(E109=1,E108,0)+IF(E118=1,E117,0)+IF(AND(E135=1,D134="x"),E134,0)+IF(AND(E144=1,D143="SU"),E143,0)+IF(AND(E153=1,D152="SU"),E152,0)+IF(AND(E162=1, D161 ="SU"),E161,0)+IF(AND(E171=1,D170="SU"),E170,0)+IF(AND(E180=1,D179="SU"),E179,0)</f>
        <v>30.83</v>
      </c>
      <c r="F270" s="506" t="s">
        <v>106</v>
      </c>
      <c r="H270" s="584"/>
      <c r="K270" s="653"/>
      <c r="M270" s="624"/>
      <c r="N270" s="624"/>
      <c r="O270" s="624"/>
      <c r="P270" s="624"/>
      <c r="Q270" s="501"/>
      <c r="R270" s="501"/>
      <c r="T270" s="642"/>
      <c r="U270" s="642"/>
      <c r="V270" s="642"/>
      <c r="W270" s="642"/>
      <c r="X270" s="642"/>
      <c r="Y270" s="642"/>
      <c r="Z270" s="642"/>
      <c r="AA270" s="642"/>
      <c r="AB270" s="506"/>
    </row>
    <row r="271" spans="1:32" s="504" customFormat="1" ht="16.149999999999999" customHeight="1" x14ac:dyDescent="0.55000000000000004">
      <c r="A271" s="547"/>
      <c r="B271" s="498"/>
      <c r="C271" s="578" t="s">
        <v>186</v>
      </c>
      <c r="D271" s="540" t="s">
        <v>140</v>
      </c>
      <c r="E271" s="595">
        <f>IF(AND(E135=1,D134="SA"),E134,0)+IF(AND(E144=1,D143="SA"),E143,0)+IF(AND(E153=1,D152="SA"),E152,0)+IF(AND(E162=1, D161 ="SA"),E161,0)+IF(AND(E171=1,D170="SA"),E170,0)+IF(AND(E180=1,D179="SA"),E179,0)+IF(E197=1,E196,0)+IF(E199=1,E198,0)+IF(E201=1,E200,0)+IF(E203=1,E202,0)+IF(E205=1,E204,0)+IF(E207=1,E206,0)</f>
        <v>1.76</v>
      </c>
      <c r="F271" s="506" t="s">
        <v>106</v>
      </c>
      <c r="H271" s="584"/>
      <c r="K271" s="653"/>
      <c r="M271" s="624"/>
      <c r="N271" s="624"/>
      <c r="O271" s="624"/>
      <c r="P271" s="624"/>
      <c r="Q271" s="501"/>
      <c r="R271" s="501"/>
      <c r="T271" s="642"/>
      <c r="U271" s="642"/>
      <c r="V271" s="642"/>
      <c r="W271" s="642"/>
      <c r="X271" s="642"/>
      <c r="Y271" s="642"/>
      <c r="Z271" s="642"/>
      <c r="AA271" s="642"/>
      <c r="AB271" s="506"/>
    </row>
    <row r="272" spans="1:32" s="504" customFormat="1" ht="16.149999999999999" customHeight="1" x14ac:dyDescent="0.55000000000000004">
      <c r="A272" s="547"/>
      <c r="B272" s="498"/>
      <c r="C272" s="578" t="s">
        <v>188</v>
      </c>
      <c r="D272" s="540" t="s">
        <v>187</v>
      </c>
      <c r="E272" s="595">
        <f>E270+E271+E276</f>
        <v>32.589999999999996</v>
      </c>
      <c r="F272" s="506" t="s">
        <v>106</v>
      </c>
      <c r="H272" s="584"/>
      <c r="K272" s="653"/>
      <c r="M272" s="624"/>
      <c r="N272" s="624"/>
      <c r="O272" s="624"/>
      <c r="P272" s="624"/>
      <c r="Q272" s="501"/>
      <c r="R272" s="501"/>
      <c r="T272" s="642"/>
      <c r="U272" s="642"/>
      <c r="V272" s="642"/>
      <c r="W272" s="642"/>
      <c r="X272" s="642"/>
      <c r="Y272" s="642"/>
      <c r="Z272" s="642"/>
      <c r="AA272" s="642"/>
      <c r="AB272" s="506"/>
    </row>
    <row r="273" spans="1:28" s="504" customFormat="1" ht="16.149999999999999" customHeight="1" x14ac:dyDescent="0.55000000000000004">
      <c r="A273" s="547"/>
      <c r="B273" s="498"/>
      <c r="C273" s="578" t="s">
        <v>190</v>
      </c>
      <c r="D273" s="540" t="s">
        <v>189</v>
      </c>
      <c r="E273" s="595">
        <f>E270+0.6*E271</f>
        <v>31.885999999999999</v>
      </c>
      <c r="F273" s="506" t="s">
        <v>106</v>
      </c>
      <c r="H273" s="584"/>
      <c r="K273" s="653"/>
      <c r="M273" s="624"/>
      <c r="N273" s="624"/>
      <c r="O273" s="624"/>
      <c r="P273" s="624"/>
      <c r="Q273" s="501"/>
      <c r="R273" s="501"/>
      <c r="T273" s="642"/>
      <c r="U273" s="642"/>
      <c r="V273" s="642"/>
      <c r="W273" s="642"/>
      <c r="X273" s="642"/>
      <c r="Y273" s="642"/>
      <c r="Z273" s="642"/>
      <c r="AA273" s="642"/>
      <c r="AB273" s="506"/>
    </row>
    <row r="274" spans="1:28" s="504" customFormat="1" ht="16.149999999999999" customHeight="1" x14ac:dyDescent="0.55000000000000004">
      <c r="A274" s="547"/>
      <c r="B274" s="498"/>
      <c r="C274" s="578" t="s">
        <v>193</v>
      </c>
      <c r="D274" s="540" t="s">
        <v>192</v>
      </c>
      <c r="E274" s="595">
        <f>I274-J274</f>
        <v>45.71</v>
      </c>
      <c r="F274" s="506" t="s">
        <v>106</v>
      </c>
      <c r="H274" s="638"/>
      <c r="I274" s="639">
        <f>E275</f>
        <v>47.47</v>
      </c>
      <c r="J274" s="639">
        <f>E271</f>
        <v>1.76</v>
      </c>
      <c r="K274" s="653"/>
      <c r="M274" s="624"/>
      <c r="N274" s="624"/>
      <c r="O274" s="624"/>
      <c r="P274" s="624"/>
      <c r="Q274" s="501"/>
      <c r="R274" s="501"/>
      <c r="T274" s="642"/>
      <c r="U274" s="642"/>
      <c r="V274" s="642"/>
      <c r="W274" s="642"/>
      <c r="X274" s="642"/>
      <c r="Y274" s="642"/>
      <c r="Z274" s="642"/>
      <c r="AA274" s="642"/>
      <c r="AB274" s="506"/>
    </row>
    <row r="275" spans="1:28" s="504" customFormat="1" ht="16.149999999999999" customHeight="1" x14ac:dyDescent="0.55000000000000004">
      <c r="A275" s="547"/>
      <c r="B275" s="498"/>
      <c r="C275" s="578" t="s">
        <v>196</v>
      </c>
      <c r="D275" s="540" t="s">
        <v>195</v>
      </c>
      <c r="E275" s="583">
        <v>47.47</v>
      </c>
      <c r="F275" s="506" t="s">
        <v>106</v>
      </c>
      <c r="H275" s="584"/>
      <c r="K275" s="653"/>
      <c r="M275" s="624"/>
      <c r="N275" s="624"/>
      <c r="O275" s="624"/>
      <c r="P275" s="624"/>
      <c r="Q275" s="501"/>
      <c r="R275" s="501"/>
      <c r="T275" s="642"/>
      <c r="U275" s="642"/>
      <c r="V275" s="642"/>
      <c r="W275" s="642"/>
      <c r="X275" s="642"/>
      <c r="Y275" s="642"/>
      <c r="Z275" s="642"/>
      <c r="AA275" s="642"/>
      <c r="AB275" s="506"/>
    </row>
    <row r="276" spans="1:28" s="504" customFormat="1" ht="16.149999999999999" customHeight="1" x14ac:dyDescent="0.55000000000000004">
      <c r="A276" s="547"/>
      <c r="B276" s="498"/>
      <c r="C276" s="578" t="s">
        <v>199</v>
      </c>
      <c r="D276" s="540" t="s">
        <v>150</v>
      </c>
      <c r="E276" s="595">
        <f>IF(E225=1,E224,0)+IF(E229=1,E228,0)+IF(E227=1,E226, 0)+IF(E231=1,E230,0)+IF(E233=1,E232,0)+IF(E235=1,E234,0)</f>
        <v>0</v>
      </c>
      <c r="F276" s="506" t="s">
        <v>106</v>
      </c>
      <c r="H276" s="584"/>
      <c r="K276" s="653"/>
      <c r="M276" s="624"/>
      <c r="N276" s="624"/>
      <c r="O276" s="624"/>
      <c r="P276" s="624"/>
      <c r="Q276" s="501"/>
      <c r="R276" s="501"/>
      <c r="T276" s="642"/>
      <c r="U276" s="642"/>
      <c r="V276" s="642"/>
      <c r="W276" s="642"/>
      <c r="X276" s="642"/>
      <c r="Y276" s="642"/>
      <c r="Z276" s="642"/>
      <c r="AA276" s="642"/>
      <c r="AB276" s="506"/>
    </row>
    <row r="277" spans="1:28" s="504" customFormat="1" ht="16.149999999999999" customHeight="1" x14ac:dyDescent="0.55000000000000004">
      <c r="A277" s="547"/>
      <c r="B277" s="498"/>
      <c r="C277" s="648"/>
      <c r="E277" s="584"/>
      <c r="F277" s="584"/>
      <c r="H277" s="584"/>
      <c r="I277" s="584"/>
      <c r="J277" s="506"/>
      <c r="K277" s="653"/>
      <c r="M277" s="624"/>
      <c r="N277" s="624"/>
      <c r="O277" s="624"/>
      <c r="P277" s="624"/>
      <c r="Q277" s="501"/>
      <c r="R277" s="501"/>
      <c r="T277" s="642"/>
      <c r="U277" s="642"/>
      <c r="V277" s="642"/>
      <c r="W277" s="642"/>
      <c r="X277" s="642"/>
      <c r="Y277" s="642"/>
      <c r="Z277" s="642"/>
      <c r="AA277" s="642"/>
      <c r="AB277" s="506"/>
    </row>
    <row r="278" spans="1:28" s="504" customFormat="1" ht="16.149999999999999" customHeight="1" x14ac:dyDescent="0.55000000000000004">
      <c r="A278" s="547"/>
      <c r="B278" s="498"/>
      <c r="C278" s="571" t="s">
        <v>108</v>
      </c>
      <c r="D278" s="647">
        <v>2</v>
      </c>
      <c r="E278" s="624"/>
      <c r="F278" s="624"/>
      <c r="H278" s="624"/>
      <c r="I278" s="550"/>
      <c r="J278" s="624"/>
      <c r="K278" s="653"/>
      <c r="M278" s="624"/>
      <c r="N278" s="624"/>
      <c r="O278" s="624"/>
      <c r="P278" s="624"/>
    </row>
    <row r="279" spans="1:28" s="504" customFormat="1" ht="16.149999999999999" customHeight="1" x14ac:dyDescent="0.55000000000000004">
      <c r="A279" s="547"/>
      <c r="B279" s="498"/>
      <c r="C279" s="578" t="s">
        <v>185</v>
      </c>
      <c r="D279" s="540" t="s">
        <v>105</v>
      </c>
      <c r="E279" s="595">
        <f>IF(E13=2,E12,0)+IF(E22=2,E21,0)+IF(E31=2,E30,0)+IF(E40=2,E39,0)+IF(E49=2,E48,0)+IF(E58=2,E57,0)+IF(E73=2,E72,0)+IF(E82=2,E81,0)+IF(E91=2,E90,0)+IF(E100=2,E99,0)+IF(E109=2,E108,0)+IF(E118=2,E117,0)+IF(AND(E135=2,D134="SU"),E134,0)+IF(AND(E144=2,D143="SU"),E143,0)+IF(AND(E153=2,D152="SU"),E152,0)+IF(AND(E162=2, D161 ="SU"),E161,0)+IF(AND(E171=2,D170="SU"),E170,0)+IF(AND(E180=2,D179="SU"),E179,0)</f>
        <v>29.96</v>
      </c>
      <c r="F279" s="506" t="s">
        <v>106</v>
      </c>
      <c r="H279" s="584"/>
      <c r="K279" s="653"/>
      <c r="M279" s="624"/>
      <c r="N279" s="624"/>
      <c r="O279" s="624"/>
      <c r="P279" s="624"/>
    </row>
    <row r="280" spans="1:28" s="504" customFormat="1" ht="16.149999999999999" customHeight="1" x14ac:dyDescent="0.55000000000000004">
      <c r="A280" s="547"/>
      <c r="B280" s="498"/>
      <c r="C280" s="578" t="s">
        <v>186</v>
      </c>
      <c r="D280" s="540" t="s">
        <v>140</v>
      </c>
      <c r="E280" s="595">
        <f>IF(AND(E135=2,D134="SA"),E134,0)+IF(AND(E144=2,D143="SA"),E143,0)+IF(AND(E153=2,D152="SA"),E152,0)+IF(AND(E162=2, D161 ="SA"),E161,0)+IF(AND(E171=2,D170="SA"),E170,0)+IF(AND(E180=2,D179="SA"),E179,0)+IF(E197=2,E196,0)+IF(E199=2,E198,0)+IF(E201=2,E200,0)+IF(E203=2,E202,0)+IF(E205=2,E204,0)+IF(E207=2,E206,0)</f>
        <v>2.5</v>
      </c>
      <c r="F280" s="506" t="s">
        <v>106</v>
      </c>
      <c r="H280" s="584"/>
      <c r="K280" s="653"/>
      <c r="M280" s="624"/>
      <c r="N280" s="624"/>
      <c r="O280" s="624"/>
      <c r="P280" s="624"/>
    </row>
    <row r="281" spans="1:28" s="504" customFormat="1" ht="16.149999999999999" customHeight="1" x14ac:dyDescent="0.55000000000000004">
      <c r="A281" s="547"/>
      <c r="B281" s="498"/>
      <c r="C281" s="578" t="s">
        <v>188</v>
      </c>
      <c r="D281" s="540" t="s">
        <v>187</v>
      </c>
      <c r="E281" s="595">
        <f>E279+E280+E285</f>
        <v>32.46</v>
      </c>
      <c r="F281" s="506" t="s">
        <v>106</v>
      </c>
      <c r="H281" s="584"/>
      <c r="K281" s="653"/>
      <c r="M281" s="624"/>
      <c r="N281" s="624"/>
      <c r="O281" s="624"/>
      <c r="P281" s="624"/>
    </row>
    <row r="282" spans="1:28" s="504" customFormat="1" ht="16.149999999999999" customHeight="1" x14ac:dyDescent="0.55000000000000004">
      <c r="A282" s="547"/>
      <c r="B282" s="498"/>
      <c r="C282" s="578" t="s">
        <v>190</v>
      </c>
      <c r="D282" s="540" t="s">
        <v>189</v>
      </c>
      <c r="E282" s="595">
        <f>E279+0.6*E280</f>
        <v>31.46</v>
      </c>
      <c r="F282" s="506" t="s">
        <v>106</v>
      </c>
      <c r="H282" s="584"/>
      <c r="K282" s="653"/>
      <c r="M282" s="624"/>
      <c r="N282" s="624"/>
      <c r="O282" s="624"/>
      <c r="P282" s="624"/>
    </row>
    <row r="283" spans="1:28" s="504" customFormat="1" ht="16.149999999999999" customHeight="1" x14ac:dyDescent="0.55000000000000004">
      <c r="A283" s="547"/>
      <c r="B283" s="498"/>
      <c r="C283" s="578" t="s">
        <v>193</v>
      </c>
      <c r="D283" s="540" t="s">
        <v>192</v>
      </c>
      <c r="E283" s="595">
        <f>I283-J283</f>
        <v>44.97</v>
      </c>
      <c r="F283" s="506" t="s">
        <v>106</v>
      </c>
      <c r="H283" s="638"/>
      <c r="I283" s="639">
        <f>E284</f>
        <v>47.47</v>
      </c>
      <c r="J283" s="639">
        <f>E280</f>
        <v>2.5</v>
      </c>
      <c r="K283" s="653"/>
      <c r="M283" s="624"/>
      <c r="N283" s="624"/>
      <c r="O283" s="624"/>
      <c r="P283" s="624"/>
    </row>
    <row r="284" spans="1:28" s="504" customFormat="1" ht="16.149999999999999" customHeight="1" x14ac:dyDescent="0.55000000000000004">
      <c r="A284" s="547"/>
      <c r="B284" s="498"/>
      <c r="C284" s="578" t="s">
        <v>201</v>
      </c>
      <c r="D284" s="540" t="s">
        <v>195</v>
      </c>
      <c r="E284" s="583">
        <v>47.47</v>
      </c>
      <c r="F284" s="506" t="s">
        <v>106</v>
      </c>
      <c r="H284" s="584"/>
      <c r="K284" s="653"/>
      <c r="M284" s="624"/>
      <c r="N284" s="624"/>
      <c r="O284" s="624"/>
      <c r="P284" s="624"/>
    </row>
    <row r="285" spans="1:28" s="504" customFormat="1" ht="16.149999999999999" customHeight="1" x14ac:dyDescent="0.55000000000000004">
      <c r="A285" s="547"/>
      <c r="B285" s="498"/>
      <c r="C285" s="578" t="s">
        <v>199</v>
      </c>
      <c r="D285" s="540" t="s">
        <v>150</v>
      </c>
      <c r="E285" s="595">
        <f>IF(E225=2,E224,0)+IF(E227=2,E226, 0)+IF(E229=2,E228,0)+IF(E231=2,E230,0)+IF(E233=2,E232,0)+IF(E234=2,E234,0)</f>
        <v>0</v>
      </c>
      <c r="F285" s="506" t="s">
        <v>106</v>
      </c>
      <c r="H285" s="584"/>
      <c r="K285" s="653"/>
      <c r="M285" s="624"/>
      <c r="N285" s="624"/>
      <c r="O285" s="624"/>
      <c r="P285" s="624"/>
    </row>
    <row r="286" spans="1:28" s="504" customFormat="1" ht="16.149999999999999" customHeight="1" x14ac:dyDescent="0.55000000000000004">
      <c r="A286" s="501"/>
      <c r="B286" s="498"/>
      <c r="D286" s="506"/>
      <c r="I286" s="501"/>
      <c r="K286" s="653"/>
      <c r="P286" s="514"/>
    </row>
    <row r="287" spans="1:28" s="504" customFormat="1" ht="16.149999999999999" customHeight="1" x14ac:dyDescent="0.55000000000000004">
      <c r="A287" s="547"/>
      <c r="B287" s="498"/>
      <c r="C287" s="571" t="s">
        <v>108</v>
      </c>
      <c r="D287" s="647">
        <v>3</v>
      </c>
      <c r="E287" s="624"/>
      <c r="F287" s="624"/>
      <c r="H287" s="624"/>
      <c r="I287" s="550"/>
      <c r="J287" s="624"/>
      <c r="K287" s="653"/>
      <c r="M287" s="624"/>
      <c r="N287" s="624"/>
      <c r="O287" s="624"/>
      <c r="P287" s="624"/>
    </row>
    <row r="288" spans="1:28" ht="16.149999999999999" customHeight="1" x14ac:dyDescent="0.55000000000000004">
      <c r="B288" s="498"/>
      <c r="C288" s="578" t="s">
        <v>185</v>
      </c>
      <c r="D288" s="540" t="s">
        <v>105</v>
      </c>
      <c r="E288" s="595">
        <f>IF(E13=D287,E12,0)+IF(E22=D287,E21,0)+IF(E31=D287,E30,0)+IF(E40=D287,E39,0)+IF(E49=D287,E48,0)+IF(E58=D287,E57,0)+IF(E73=D287,E72,0)+IF(E82=D287,E81,0)+IF(E91=D287,E90,0)+IF(E100=D287,E99,0)+IF(E109=D287,E108,0)+IF(E118=D287,E117,0)+IF(AND(E135=D287,D134="SU"),E134,0)+IF(AND(E144=D287,D143="SU"),E143,0)+IF(AND(E153=D287,D152="SU"),E152,0)+IF(AND(E162=D287, D161 ="SU"),E161,0)+IF(AND(E171=D287,D170="SU"),E170,0)+IF(AND(E180=D287,D179="SU"),E179,0)</f>
        <v>0</v>
      </c>
      <c r="F288" s="506" t="s">
        <v>106</v>
      </c>
      <c r="H288" s="584"/>
      <c r="M288" s="504"/>
    </row>
    <row r="289" spans="1:16" ht="16.149999999999999" customHeight="1" x14ac:dyDescent="0.55000000000000004">
      <c r="B289" s="498"/>
      <c r="C289" s="578" t="s">
        <v>186</v>
      </c>
      <c r="D289" s="540" t="s">
        <v>140</v>
      </c>
      <c r="E289" s="595">
        <f>IF(AND(E135=D287,D134="SA"),E134,0)+IF(AND(E144=D287,D143="SA"),E143,0)+IF(AND(E153=D287,D152="SA"),E152,0)+IF(AND(E162=D287, D161 ="SA"),E161,0)+IF(AND(E171=D287,D170="SA"),E170,0)+IF(AND(E180=D287,D179="SA"),E179,0)+IF(E199=D287,E198,0)+IF(E197=D287,E196,0)+IF(E201=D287,E200,0)+IF(E203=D287,E202,0)+IF(E205=D287,E204,0)+IF(E207=D287,E206,0)</f>
        <v>3.83</v>
      </c>
      <c r="F289" s="506" t="s">
        <v>106</v>
      </c>
      <c r="H289" s="584"/>
      <c r="M289" s="504"/>
    </row>
    <row r="290" spans="1:16" ht="16.149999999999999" customHeight="1" x14ac:dyDescent="0.55000000000000004">
      <c r="B290" s="498"/>
      <c r="C290" s="578" t="s">
        <v>188</v>
      </c>
      <c r="D290" s="540" t="s">
        <v>187</v>
      </c>
      <c r="E290" s="595">
        <f>E288+E289+E294</f>
        <v>30.979999999999997</v>
      </c>
      <c r="F290" s="506" t="s">
        <v>106</v>
      </c>
      <c r="H290" s="584"/>
      <c r="M290" s="504"/>
    </row>
    <row r="291" spans="1:16" ht="16.149999999999999" customHeight="1" x14ac:dyDescent="0.55000000000000004">
      <c r="B291" s="498"/>
      <c r="C291" s="578" t="s">
        <v>190</v>
      </c>
      <c r="D291" s="540" t="s">
        <v>189</v>
      </c>
      <c r="E291" s="595">
        <f>E288+0.6*E289</f>
        <v>2.298</v>
      </c>
      <c r="F291" s="506" t="s">
        <v>106</v>
      </c>
      <c r="H291" s="584"/>
      <c r="M291" s="504"/>
    </row>
    <row r="292" spans="1:16" ht="16.149999999999999" customHeight="1" x14ac:dyDescent="0.55000000000000004">
      <c r="B292" s="498"/>
      <c r="C292" s="578" t="s">
        <v>193</v>
      </c>
      <c r="D292" s="540" t="s">
        <v>192</v>
      </c>
      <c r="E292" s="595">
        <f>I292-J292</f>
        <v>43.64</v>
      </c>
      <c r="F292" s="506" t="s">
        <v>106</v>
      </c>
      <c r="H292" s="638"/>
      <c r="I292" s="639">
        <f>E293</f>
        <v>47.47</v>
      </c>
      <c r="J292" s="639">
        <f>E289</f>
        <v>3.83</v>
      </c>
      <c r="M292" s="504"/>
    </row>
    <row r="293" spans="1:16" ht="16.149999999999999" customHeight="1" x14ac:dyDescent="0.55000000000000004">
      <c r="B293" s="498"/>
      <c r="C293" s="578" t="s">
        <v>196</v>
      </c>
      <c r="D293" s="540" t="s">
        <v>195</v>
      </c>
      <c r="E293" s="583">
        <v>47.47</v>
      </c>
      <c r="F293" s="506" t="s">
        <v>106</v>
      </c>
      <c r="H293" s="584"/>
      <c r="M293" s="504"/>
    </row>
    <row r="294" spans="1:16" ht="16.149999999999999" customHeight="1" x14ac:dyDescent="0.55000000000000004">
      <c r="B294" s="498"/>
      <c r="C294" s="578" t="s">
        <v>199</v>
      </c>
      <c r="D294" s="540" t="s">
        <v>150</v>
      </c>
      <c r="E294" s="595">
        <f>IF(E225=D287,E224,0)+IF(E229=D287,E228,0)+IF(E227=D287,E226, 0)+IF(E231=D287,E230,0)+IF(E233=D287,E232,0)+IF(E235=D287,E234,0)</f>
        <v>27.15</v>
      </c>
      <c r="F294" s="506" t="s">
        <v>106</v>
      </c>
      <c r="H294" s="584"/>
      <c r="M294" s="504"/>
    </row>
    <row r="295" spans="1:16" ht="16.149999999999999" customHeight="1" x14ac:dyDescent="0.55000000000000004">
      <c r="B295" s="498"/>
      <c r="C295" s="504"/>
      <c r="D295" s="506"/>
      <c r="E295" s="504"/>
      <c r="F295" s="504"/>
      <c r="H295" s="504"/>
      <c r="I295" s="504"/>
      <c r="J295" s="504"/>
      <c r="M295" s="504"/>
    </row>
    <row r="296" spans="1:16" s="504" customFormat="1" ht="16.149999999999999" customHeight="1" x14ac:dyDescent="0.55000000000000004">
      <c r="A296" s="547"/>
      <c r="B296" s="498"/>
      <c r="C296" s="571" t="s">
        <v>108</v>
      </c>
      <c r="D296" s="647">
        <v>4</v>
      </c>
      <c r="E296" s="624"/>
      <c r="F296" s="624"/>
      <c r="H296" s="624"/>
      <c r="I296" s="550"/>
      <c r="J296" s="624"/>
      <c r="K296" s="653"/>
      <c r="M296" s="624"/>
      <c r="N296" s="624"/>
      <c r="O296" s="624"/>
      <c r="P296" s="624"/>
    </row>
    <row r="297" spans="1:16" ht="16.149999999999999" customHeight="1" x14ac:dyDescent="0.55000000000000004">
      <c r="B297" s="498"/>
      <c r="C297" s="578" t="s">
        <v>185</v>
      </c>
      <c r="D297" s="540" t="s">
        <v>105</v>
      </c>
      <c r="E297" s="595">
        <f>IF(E13=D296,E12,0)+IF(E22=D296,E21,0)+IF(E31=D296,E30,0)+IF(E40=D296,E39,0)+IF(E49=D296,E48,0)+IF(E58=D296,E57,0)+IF(E73=D296,E72,0)+IF(E82=D296,E81,0)+IF(E91=D296,E90,0)+IF(E100=D296,E99,0)+IF(E109=D296,E108,0)+IF(E118=D296,E117,0)+IF(AND(E135=D296,D134="SU"),E134,0)+IF(AND(E144=D296,D143="SU"),E143,0)+IF(AND(E153=D296,D152="SU"),E152,0)+IF(AND(E162=D296, D161 ="SU"),E161,0)+IF(AND(E171=D296,D170="SU"),E170,0)+IF(AND(E180=D296,D179="SU"),E179,0)</f>
        <v>0</v>
      </c>
      <c r="F297" s="506" t="s">
        <v>106</v>
      </c>
      <c r="H297" s="584"/>
      <c r="M297" s="504"/>
    </row>
    <row r="298" spans="1:16" ht="16.149999999999999" customHeight="1" x14ac:dyDescent="0.55000000000000004">
      <c r="B298" s="498"/>
      <c r="C298" s="578" t="s">
        <v>186</v>
      </c>
      <c r="D298" s="540" t="s">
        <v>140</v>
      </c>
      <c r="E298" s="595">
        <f>IF(AND(E135=D296,D134="SA"),E134,0)+IF(AND(E144=D296,D143="SA"),E143,0)+IF(AND(E153=D296,D152="SA"),E152,0)+IF(AND(E162=D296, D161 ="SA"),E161,0)+IF(AND(E171=D296,D170="SA"),E170,0)+IF(AND(E180=D296,D179="SA"),E179,0)+IF(E199=D296,E198,0)+IF(E197=D296,E196,0)+IF(E201=D296,E200,0)+IF(E203=D296,E202,0)+IF(E205=D296,E204,0)+IF(E207=D296,E206,0)</f>
        <v>0</v>
      </c>
      <c r="F298" s="506" t="s">
        <v>106</v>
      </c>
      <c r="H298" s="584"/>
      <c r="M298" s="504"/>
    </row>
    <row r="299" spans="1:16" ht="16.149999999999999" customHeight="1" x14ac:dyDescent="0.55000000000000004">
      <c r="B299" s="498"/>
      <c r="C299" s="578" t="s">
        <v>188</v>
      </c>
      <c r="D299" s="540" t="s">
        <v>187</v>
      </c>
      <c r="E299" s="595">
        <f>E297+E298+E303</f>
        <v>0</v>
      </c>
      <c r="F299" s="506" t="s">
        <v>106</v>
      </c>
      <c r="H299" s="584"/>
      <c r="M299" s="504"/>
    </row>
    <row r="300" spans="1:16" ht="16.149999999999999" customHeight="1" x14ac:dyDescent="0.55000000000000004">
      <c r="B300" s="498"/>
      <c r="C300" s="578" t="s">
        <v>190</v>
      </c>
      <c r="D300" s="540" t="s">
        <v>189</v>
      </c>
      <c r="E300" s="595">
        <f>E297+0.6*E298</f>
        <v>0</v>
      </c>
      <c r="F300" s="506" t="s">
        <v>106</v>
      </c>
      <c r="H300" s="584"/>
      <c r="M300" s="504"/>
    </row>
    <row r="301" spans="1:16" ht="16.149999999999999" customHeight="1" x14ac:dyDescent="0.55000000000000004">
      <c r="B301" s="498"/>
      <c r="C301" s="578" t="s">
        <v>193</v>
      </c>
      <c r="D301" s="540" t="s">
        <v>192</v>
      </c>
      <c r="E301" s="595">
        <f>I301-J301</f>
        <v>0</v>
      </c>
      <c r="F301" s="506" t="s">
        <v>106</v>
      </c>
      <c r="H301" s="638"/>
      <c r="I301" s="639">
        <f>E302</f>
        <v>0</v>
      </c>
      <c r="J301" s="639">
        <f>E298</f>
        <v>0</v>
      </c>
      <c r="M301" s="504"/>
    </row>
    <row r="302" spans="1:16" ht="16.149999999999999" customHeight="1" x14ac:dyDescent="0.55000000000000004">
      <c r="B302" s="498"/>
      <c r="C302" s="578" t="s">
        <v>196</v>
      </c>
      <c r="D302" s="540" t="s">
        <v>195</v>
      </c>
      <c r="E302" s="583">
        <v>0</v>
      </c>
      <c r="F302" s="506" t="s">
        <v>106</v>
      </c>
      <c r="H302" s="584"/>
      <c r="M302" s="504"/>
    </row>
    <row r="303" spans="1:16" ht="16.149999999999999" customHeight="1" x14ac:dyDescent="0.55000000000000004">
      <c r="B303" s="498"/>
      <c r="C303" s="578" t="s">
        <v>199</v>
      </c>
      <c r="D303" s="540" t="s">
        <v>150</v>
      </c>
      <c r="E303" s="595">
        <f>IF(E225=D296,E224,0)+IF(E229=D296,E228,0)+IF(E227=D296,E226, 0)+IF(E231=D296,E230,0)+IF(E233=D296,E232,0)+IF(E235=D296,E234,0)</f>
        <v>0</v>
      </c>
      <c r="F303" s="506" t="s">
        <v>106</v>
      </c>
      <c r="H303" s="584"/>
      <c r="M303" s="504"/>
    </row>
    <row r="304" spans="1:16" ht="16.149999999999999" customHeight="1" x14ac:dyDescent="0.55000000000000004">
      <c r="B304" s="498"/>
      <c r="E304" s="505"/>
      <c r="F304" s="505"/>
      <c r="I304" s="515"/>
      <c r="J304" s="505"/>
    </row>
    <row r="305" spans="1:22" s="504" customFormat="1" ht="16.149999999999999" customHeight="1" x14ac:dyDescent="0.55000000000000004">
      <c r="A305" s="547"/>
      <c r="B305" s="498"/>
      <c r="C305" s="571" t="s">
        <v>108</v>
      </c>
      <c r="D305" s="647" t="s">
        <v>558</v>
      </c>
      <c r="E305" s="624"/>
      <c r="F305" s="624"/>
      <c r="H305" s="624"/>
      <c r="I305" s="550"/>
      <c r="J305" s="624"/>
      <c r="K305" s="653"/>
      <c r="M305" s="624"/>
      <c r="N305" s="624"/>
      <c r="O305" s="624"/>
      <c r="P305" s="624"/>
    </row>
    <row r="306" spans="1:22" s="504" customFormat="1" ht="16.149999999999999" customHeight="1" x14ac:dyDescent="0.55000000000000004">
      <c r="A306" s="547"/>
      <c r="B306" s="498"/>
      <c r="C306" s="578" t="s">
        <v>185</v>
      </c>
      <c r="D306" s="540" t="s">
        <v>105</v>
      </c>
      <c r="E306" s="595">
        <f>IF(E13=$D$305,E12,0)+IF(E22=$D$305,E21,0)+IF(E31=$D$305,E30,0)+IF(E40=$D$305,E39,0)+IF(E49=$D$305,E48,0)+IF(E58=$D$305,E57,0)+IF(E73=$D$305,E72,0)+IF(E82=$D$305,E81,0)+IF(E91=$D$305,E90,0)+IF(E100=$D$305,E99,0)+IF(E109=$D$305,E108,0)+IF(E118=$D$305,E117,0)+IF(AND(E135=$D$305,D134="SU"),E134,0)+IF(AND(E144=$D$305,D143="SU"),E143,0)+IF(AND(E153=$D$305,D152="SU"),E152,0)+IF(AND(E162=$D$305, D161 ="SU"),E161,0)+IF(AND(E171=$D$305,D170="SU"),E170,0)+IF(AND(E180=$D$305,D179="SU"),E179,0)</f>
        <v>0</v>
      </c>
      <c r="F306" s="506" t="s">
        <v>106</v>
      </c>
      <c r="H306" s="584"/>
      <c r="K306" s="653"/>
      <c r="M306" s="624"/>
      <c r="N306" s="624"/>
      <c r="O306" s="624"/>
      <c r="P306" s="624"/>
    </row>
    <row r="307" spans="1:22" s="504" customFormat="1" ht="16.149999999999999" customHeight="1" x14ac:dyDescent="0.55000000000000004">
      <c r="A307" s="547"/>
      <c r="B307" s="498"/>
      <c r="C307" s="578" t="s">
        <v>186</v>
      </c>
      <c r="D307" s="540" t="s">
        <v>140</v>
      </c>
      <c r="E307" s="595">
        <f>IF(AND(E135=$D$305,D134="SA"),E134,0)+IF(AND(E144=$D$305,D143="SA"),E143,0)+IF(AND(E153=$D$305,D152="SA"),E152,0)+IF(AND(E162=$D$305, D161 ="SA"),E161,0)+IF(AND(E171=$D$305,D170="SA"),E170,0)+IF(AND(E180=$D$305,D179="SA"),E179,0)+IF(E197=$D$305,E196,0)+IF(E199=$D$305,E198,0)+IF(E201=$D$305,E200,0)+IF(E203=$D$305,E202,0)+IF(E205=$D$305,E204,0)+IF(E207=$D$305,E206,0)</f>
        <v>0</v>
      </c>
      <c r="F307" s="506" t="s">
        <v>106</v>
      </c>
      <c r="H307" s="584"/>
      <c r="K307" s="653"/>
      <c r="M307" s="624"/>
      <c r="N307" s="624"/>
      <c r="O307" s="624"/>
      <c r="P307" s="624"/>
    </row>
    <row r="308" spans="1:22" s="504" customFormat="1" ht="16.149999999999999" customHeight="1" x14ac:dyDescent="0.55000000000000004">
      <c r="A308" s="547"/>
      <c r="B308" s="498"/>
      <c r="C308" s="578" t="s">
        <v>188</v>
      </c>
      <c r="D308" s="540" t="s">
        <v>187</v>
      </c>
      <c r="E308" s="595">
        <f>E306+E307+E312</f>
        <v>0</v>
      </c>
      <c r="F308" s="506" t="s">
        <v>106</v>
      </c>
      <c r="H308" s="584"/>
      <c r="K308" s="653"/>
      <c r="M308" s="624"/>
      <c r="N308" s="624"/>
      <c r="O308" s="624"/>
      <c r="P308" s="624"/>
    </row>
    <row r="309" spans="1:22" s="504" customFormat="1" ht="16.149999999999999" customHeight="1" x14ac:dyDescent="0.55000000000000004">
      <c r="A309" s="547"/>
      <c r="B309" s="498"/>
      <c r="C309" s="578" t="s">
        <v>190</v>
      </c>
      <c r="D309" s="540" t="s">
        <v>189</v>
      </c>
      <c r="E309" s="595">
        <f>E306+0.6*E307</f>
        <v>0</v>
      </c>
      <c r="F309" s="506" t="s">
        <v>106</v>
      </c>
      <c r="H309" s="584"/>
      <c r="K309" s="653"/>
      <c r="M309" s="624"/>
      <c r="N309" s="624"/>
      <c r="O309" s="624"/>
      <c r="P309" s="624"/>
    </row>
    <row r="310" spans="1:22" s="504" customFormat="1" ht="16.149999999999999" customHeight="1" x14ac:dyDescent="0.55000000000000004">
      <c r="A310" s="547"/>
      <c r="B310" s="498"/>
      <c r="C310" s="578" t="s">
        <v>193</v>
      </c>
      <c r="D310" s="540" t="s">
        <v>192</v>
      </c>
      <c r="E310" s="595">
        <f>I310-J310</f>
        <v>0</v>
      </c>
      <c r="F310" s="506" t="s">
        <v>106</v>
      </c>
      <c r="H310" s="638"/>
      <c r="I310" s="639">
        <f>E311</f>
        <v>0</v>
      </c>
      <c r="J310" s="639">
        <f>E307</f>
        <v>0</v>
      </c>
      <c r="K310" s="653"/>
      <c r="M310" s="624"/>
      <c r="N310" s="624"/>
      <c r="O310" s="624"/>
      <c r="P310" s="624"/>
    </row>
    <row r="311" spans="1:22" s="504" customFormat="1" ht="16.149999999999999" customHeight="1" x14ac:dyDescent="0.55000000000000004">
      <c r="A311" s="547"/>
      <c r="B311" s="498"/>
      <c r="C311" s="578" t="s">
        <v>201</v>
      </c>
      <c r="D311" s="540" t="s">
        <v>195</v>
      </c>
      <c r="E311" s="583">
        <v>0</v>
      </c>
      <c r="F311" s="506" t="s">
        <v>106</v>
      </c>
      <c r="H311" s="584"/>
      <c r="K311" s="653"/>
      <c r="M311" s="624"/>
      <c r="N311" s="624"/>
      <c r="O311" s="624"/>
      <c r="P311" s="624"/>
    </row>
    <row r="312" spans="1:22" s="504" customFormat="1" ht="16.149999999999999" customHeight="1" x14ac:dyDescent="0.55000000000000004">
      <c r="A312" s="547"/>
      <c r="B312" s="498"/>
      <c r="C312" s="578" t="s">
        <v>199</v>
      </c>
      <c r="D312" s="540" t="s">
        <v>150</v>
      </c>
      <c r="E312" s="595">
        <f>IF(E225=$D$305,E224,0)+IF(E227=$D$305,E226,0)+IF(E229=$D$305,E228, 0)+IF(E231=$D$305,E230,0)+IF(E233=$D$305,E232,0)+IF(E235=$D$305,E234,0)</f>
        <v>0</v>
      </c>
      <c r="F312" s="506" t="s">
        <v>106</v>
      </c>
      <c r="H312" s="584"/>
      <c r="K312" s="653"/>
      <c r="M312" s="624"/>
      <c r="N312" s="624"/>
      <c r="O312" s="624"/>
      <c r="P312" s="624"/>
    </row>
    <row r="313" spans="1:22" s="504" customFormat="1" ht="16.149999999999999" customHeight="1" x14ac:dyDescent="0.55000000000000004">
      <c r="A313" s="501"/>
      <c r="B313" s="506"/>
      <c r="D313" s="506"/>
      <c r="E313" s="506"/>
      <c r="F313" s="506"/>
      <c r="J313" s="501"/>
      <c r="K313" s="653"/>
      <c r="P313" s="514"/>
      <c r="R313" s="506"/>
      <c r="T313" s="506"/>
      <c r="U313" s="506"/>
      <c r="V313" s="506"/>
    </row>
    <row r="314" spans="1:22" ht="16.149999999999999" customHeight="1" x14ac:dyDescent="0.55000000000000004"/>
    <row r="315" spans="1:22" ht="16.149999999999999" customHeight="1" x14ac:dyDescent="0.55000000000000004"/>
    <row r="316" spans="1:22" ht="16.149999999999999" customHeight="1" x14ac:dyDescent="0.55000000000000004"/>
    <row r="317" spans="1:22" ht="16.149999999999999" customHeight="1" x14ac:dyDescent="0.55000000000000004"/>
    <row r="318" spans="1:22" ht="16.149999999999999" customHeight="1" x14ac:dyDescent="0.55000000000000004"/>
    <row r="319" spans="1:22" ht="16.149999999999999" customHeight="1" x14ac:dyDescent="0.55000000000000004"/>
    <row r="320" spans="1:22" ht="16.149999999999999" customHeight="1" x14ac:dyDescent="0.55000000000000004"/>
    <row r="321" ht="16.149999999999999" customHeight="1" x14ac:dyDescent="0.55000000000000004"/>
    <row r="322" ht="16.149999999999999" customHeight="1" x14ac:dyDescent="0.55000000000000004"/>
    <row r="323" ht="16.149999999999999" customHeight="1" x14ac:dyDescent="0.55000000000000004"/>
    <row r="324" ht="16.149999999999999" customHeight="1" x14ac:dyDescent="0.55000000000000004"/>
    <row r="325" ht="16.149999999999999" customHeight="1" x14ac:dyDescent="0.55000000000000004"/>
    <row r="326" ht="16.149999999999999" customHeight="1" x14ac:dyDescent="0.55000000000000004"/>
    <row r="327" ht="16.149999999999999" customHeight="1" x14ac:dyDescent="0.55000000000000004"/>
    <row r="328" ht="16.149999999999999" customHeight="1" x14ac:dyDescent="0.55000000000000004"/>
    <row r="329" ht="16.149999999999999" customHeight="1" x14ac:dyDescent="0.55000000000000004"/>
    <row r="330" ht="16.149999999999999" customHeight="1" x14ac:dyDescent="0.55000000000000004"/>
    <row r="331" ht="16.149999999999999" customHeight="1" x14ac:dyDescent="0.55000000000000004"/>
    <row r="332" ht="16.149999999999999" customHeight="1" x14ac:dyDescent="0.55000000000000004"/>
    <row r="333" ht="16.149999999999999" customHeight="1" x14ac:dyDescent="0.55000000000000004"/>
    <row r="334" ht="16.149999999999999" customHeight="1" x14ac:dyDescent="0.55000000000000004"/>
    <row r="335" ht="16.149999999999999" customHeight="1" x14ac:dyDescent="0.55000000000000004"/>
    <row r="336" ht="16.149999999999999" customHeight="1" x14ac:dyDescent="0.55000000000000004"/>
    <row r="337" ht="16.149999999999999" customHeight="1" x14ac:dyDescent="0.55000000000000004"/>
    <row r="338" ht="16.149999999999999" customHeight="1" x14ac:dyDescent="0.55000000000000004"/>
    <row r="339" ht="16.149999999999999" customHeight="1" x14ac:dyDescent="0.55000000000000004"/>
    <row r="340" ht="16.149999999999999" customHeight="1" x14ac:dyDescent="0.55000000000000004"/>
    <row r="341" ht="16.149999999999999" customHeight="1" x14ac:dyDescent="0.55000000000000004"/>
    <row r="342" ht="16.149999999999999" customHeight="1" x14ac:dyDescent="0.55000000000000004"/>
    <row r="343" ht="16.149999999999999" customHeight="1" x14ac:dyDescent="0.55000000000000004"/>
    <row r="344" ht="16.149999999999999" customHeight="1" x14ac:dyDescent="0.55000000000000004"/>
    <row r="345" ht="16.149999999999999" customHeight="1" x14ac:dyDescent="0.55000000000000004"/>
    <row r="346" ht="16.149999999999999" customHeight="1" x14ac:dyDescent="0.55000000000000004"/>
    <row r="347" ht="16.149999999999999" customHeight="1" x14ac:dyDescent="0.55000000000000004"/>
    <row r="348" ht="16.149999999999999" customHeight="1" x14ac:dyDescent="0.55000000000000004"/>
    <row r="349" ht="16.149999999999999" customHeight="1" x14ac:dyDescent="0.55000000000000004"/>
    <row r="350" ht="16.149999999999999" customHeight="1" x14ac:dyDescent="0.55000000000000004"/>
    <row r="351" ht="16.149999999999999" customHeight="1" x14ac:dyDescent="0.55000000000000004"/>
    <row r="352" ht="16.149999999999999" customHeight="1" x14ac:dyDescent="0.55000000000000004"/>
    <row r="353" ht="16.149999999999999" customHeight="1" x14ac:dyDescent="0.55000000000000004"/>
    <row r="354" ht="16.149999999999999" customHeight="1" x14ac:dyDescent="0.55000000000000004"/>
    <row r="355" ht="16.149999999999999" customHeight="1" x14ac:dyDescent="0.55000000000000004"/>
    <row r="356" ht="16.149999999999999" customHeight="1" x14ac:dyDescent="0.55000000000000004"/>
    <row r="357" ht="16.149999999999999" customHeight="1" x14ac:dyDescent="0.55000000000000004"/>
    <row r="358" ht="16.149999999999999" customHeight="1" x14ac:dyDescent="0.55000000000000004"/>
    <row r="359" ht="16.149999999999999" customHeight="1" x14ac:dyDescent="0.55000000000000004"/>
    <row r="360" ht="16.149999999999999" customHeight="1" x14ac:dyDescent="0.55000000000000004"/>
    <row r="361" ht="16.149999999999999" customHeight="1" x14ac:dyDescent="0.55000000000000004"/>
    <row r="362" ht="16.149999999999999" customHeight="1" x14ac:dyDescent="0.55000000000000004"/>
    <row r="363" ht="16.149999999999999" customHeight="1" x14ac:dyDescent="0.55000000000000004"/>
    <row r="364" ht="16.149999999999999" customHeight="1" x14ac:dyDescent="0.55000000000000004"/>
    <row r="365" ht="16.149999999999999" customHeight="1" x14ac:dyDescent="0.55000000000000004"/>
    <row r="366" ht="16.149999999999999" customHeight="1" x14ac:dyDescent="0.55000000000000004"/>
    <row r="367" ht="16.149999999999999" customHeight="1" x14ac:dyDescent="0.55000000000000004"/>
    <row r="368" ht="16.149999999999999" customHeight="1" x14ac:dyDescent="0.55000000000000004"/>
    <row r="369" ht="16.149999999999999" customHeight="1" x14ac:dyDescent="0.55000000000000004"/>
    <row r="370" ht="16.149999999999999" customHeight="1" x14ac:dyDescent="0.55000000000000004"/>
    <row r="371" ht="16.149999999999999" customHeight="1" x14ac:dyDescent="0.55000000000000004"/>
    <row r="372" ht="16.149999999999999" customHeight="1" x14ac:dyDescent="0.55000000000000004"/>
    <row r="373" ht="16.149999999999999" customHeight="1" x14ac:dyDescent="0.55000000000000004"/>
    <row r="374" ht="16.149999999999999" customHeight="1" x14ac:dyDescent="0.55000000000000004"/>
    <row r="375" ht="16.149999999999999" customHeight="1" x14ac:dyDescent="0.55000000000000004"/>
    <row r="376" ht="16.149999999999999" customHeight="1" x14ac:dyDescent="0.55000000000000004"/>
    <row r="377" ht="16.149999999999999" customHeight="1" x14ac:dyDescent="0.55000000000000004"/>
    <row r="378" ht="16.149999999999999" customHeight="1" x14ac:dyDescent="0.55000000000000004"/>
    <row r="379" ht="16.149999999999999" customHeight="1" x14ac:dyDescent="0.55000000000000004"/>
    <row r="380" ht="16.149999999999999" customHeight="1" x14ac:dyDescent="0.55000000000000004"/>
    <row r="381" ht="16.149999999999999" customHeight="1" x14ac:dyDescent="0.55000000000000004"/>
    <row r="382" ht="16.149999999999999" customHeight="1" x14ac:dyDescent="0.55000000000000004"/>
    <row r="383" ht="16.149999999999999" customHeight="1" x14ac:dyDescent="0.55000000000000004"/>
    <row r="384" ht="16.149999999999999" customHeight="1" x14ac:dyDescent="0.55000000000000004"/>
    <row r="385" ht="16.149999999999999" customHeight="1" x14ac:dyDescent="0.55000000000000004"/>
    <row r="386" ht="16.149999999999999" customHeight="1" x14ac:dyDescent="0.55000000000000004"/>
    <row r="387" ht="16.149999999999999" customHeight="1" x14ac:dyDescent="0.55000000000000004"/>
    <row r="388" ht="16.149999999999999" customHeight="1" x14ac:dyDescent="0.55000000000000004"/>
    <row r="389" ht="16.149999999999999" customHeight="1" x14ac:dyDescent="0.55000000000000004"/>
    <row r="390" ht="16.149999999999999" customHeight="1" x14ac:dyDescent="0.55000000000000004"/>
    <row r="391" ht="16.149999999999999" customHeight="1" x14ac:dyDescent="0.55000000000000004"/>
    <row r="392" ht="16.149999999999999" customHeight="1" x14ac:dyDescent="0.55000000000000004"/>
    <row r="393" ht="16.149999999999999" customHeight="1" x14ac:dyDescent="0.55000000000000004"/>
    <row r="394" ht="16.149999999999999" customHeight="1" x14ac:dyDescent="0.55000000000000004"/>
    <row r="395" ht="16.149999999999999" customHeight="1" x14ac:dyDescent="0.55000000000000004"/>
    <row r="396" ht="16.149999999999999" customHeight="1" x14ac:dyDescent="0.55000000000000004"/>
    <row r="397" ht="16.149999999999999" customHeight="1" x14ac:dyDescent="0.55000000000000004"/>
    <row r="398" ht="16.149999999999999" customHeight="1" x14ac:dyDescent="0.55000000000000004"/>
    <row r="399" ht="16.149999999999999" customHeight="1" x14ac:dyDescent="0.55000000000000004"/>
    <row r="400" ht="16.149999999999999" customHeight="1" x14ac:dyDescent="0.55000000000000004"/>
    <row r="401" ht="16.149999999999999" customHeight="1" x14ac:dyDescent="0.55000000000000004"/>
    <row r="402" ht="16.149999999999999" customHeight="1" x14ac:dyDescent="0.55000000000000004"/>
    <row r="403" ht="16.149999999999999" customHeight="1" x14ac:dyDescent="0.55000000000000004"/>
    <row r="404" ht="16.149999999999999" customHeight="1" x14ac:dyDescent="0.55000000000000004"/>
    <row r="405" ht="16.149999999999999" customHeight="1" x14ac:dyDescent="0.55000000000000004"/>
    <row r="406" ht="16.149999999999999" customHeight="1" x14ac:dyDescent="0.55000000000000004"/>
    <row r="407" ht="16.149999999999999" customHeight="1" x14ac:dyDescent="0.55000000000000004"/>
    <row r="408" ht="16.149999999999999" customHeight="1" x14ac:dyDescent="0.55000000000000004"/>
    <row r="409" ht="16.149999999999999" customHeight="1" x14ac:dyDescent="0.55000000000000004"/>
    <row r="410" ht="16.149999999999999" customHeight="1" x14ac:dyDescent="0.55000000000000004"/>
  </sheetData>
  <mergeCells count="2">
    <mergeCell ref="Q1:Y1"/>
    <mergeCell ref="AD188:AK188"/>
  </mergeCells>
  <phoneticPr fontId="14" type="noConversion"/>
  <conditionalFormatting sqref="AF250">
    <cfRule type="cellIs" dxfId="6" priority="7" operator="equal">
      <formula>$AE$250</formula>
    </cfRule>
  </conditionalFormatting>
  <conditionalFormatting sqref="AF251">
    <cfRule type="cellIs" dxfId="5" priority="6" operator="equal">
      <formula>$AE$251</formula>
    </cfRule>
  </conditionalFormatting>
  <conditionalFormatting sqref="AF252">
    <cfRule type="cellIs" dxfId="4" priority="5" operator="equal">
      <formula>$AE$252</formula>
    </cfRule>
  </conditionalFormatting>
  <conditionalFormatting sqref="AF253">
    <cfRule type="cellIs" dxfId="3" priority="4" operator="equal">
      <formula>$AE$253</formula>
    </cfRule>
  </conditionalFormatting>
  <conditionalFormatting sqref="AF254">
    <cfRule type="cellIs" dxfId="2" priority="3" operator="equal">
      <formula>152.96</formula>
    </cfRule>
  </conditionalFormatting>
  <conditionalFormatting sqref="AF255">
    <cfRule type="cellIs" dxfId="1" priority="2" operator="equal">
      <formula>$AE$255</formula>
    </cfRule>
  </conditionalFormatting>
  <conditionalFormatting sqref="AF257">
    <cfRule type="cellIs" dxfId="0" priority="1" operator="equal">
      <formula>29.16</formula>
    </cfRule>
  </conditionalFormatting>
  <pageMargins left="0.7" right="0.7" top="0.75" bottom="0.75" header="0.3" footer="0.3"/>
  <pageSetup paperSize="9" orientation="portrait" r:id="rId1"/>
  <ignoredErrors>
    <ignoredError sqref="AF251:AF254" evalErro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18266-F00E-4605-B041-64522F3DE7E0}">
  <dimension ref="A1:Q364"/>
  <sheetViews>
    <sheetView topLeftCell="A76" zoomScale="80" zoomScaleNormal="80" workbookViewId="0">
      <selection activeCell="A204" sqref="A204"/>
    </sheetView>
  </sheetViews>
  <sheetFormatPr defaultRowHeight="15.4" x14ac:dyDescent="0.45"/>
  <cols>
    <col min="1" max="1" width="6.265625" style="34" bestFit="1" customWidth="1"/>
    <col min="2" max="2" width="3.59765625" style="148" customWidth="1"/>
    <col min="3" max="3" width="3.59765625" style="73" customWidth="1"/>
    <col min="4" max="4" width="46.46484375" style="148" customWidth="1"/>
    <col min="5" max="7" width="7.59765625" style="2" customWidth="1"/>
    <col min="8" max="9" width="7.59765625" style="148" customWidth="1"/>
    <col min="10" max="10" width="20.59765625" style="381" customWidth="1"/>
    <col min="11" max="14" width="3.59765625" style="148" customWidth="1"/>
    <col min="15" max="15" width="8.3984375" style="148" customWidth="1"/>
    <col min="16" max="17" width="7.59765625" style="148" customWidth="1"/>
  </cols>
  <sheetData>
    <row r="1" spans="1:17" s="12" customFormat="1" ht="48.4" customHeight="1" x14ac:dyDescent="0.7">
      <c r="A1" s="32" t="s">
        <v>554</v>
      </c>
      <c r="B1" s="177"/>
      <c r="C1" s="675" t="s">
        <v>553</v>
      </c>
      <c r="D1" s="254" t="str">
        <f>'01_id_edificio'!C1</f>
        <v>A02</v>
      </c>
      <c r="E1" s="288"/>
      <c r="F1" s="288"/>
      <c r="G1" s="288"/>
      <c r="H1" s="288"/>
      <c r="I1" s="288"/>
      <c r="J1" s="288"/>
      <c r="K1" s="288"/>
      <c r="L1" s="288"/>
      <c r="M1" s="288"/>
      <c r="N1" s="11"/>
      <c r="O1" s="11"/>
      <c r="P1" s="11"/>
      <c r="Q1" s="11"/>
    </row>
    <row r="2" spans="1:17" s="12" customFormat="1" ht="16.149999999999999" customHeight="1" x14ac:dyDescent="0.45">
      <c r="A2" s="32"/>
      <c r="B2" s="177"/>
      <c r="C2" s="675" t="s">
        <v>553</v>
      </c>
      <c r="D2" s="264"/>
      <c r="E2" s="264"/>
      <c r="F2" s="264"/>
      <c r="G2" s="264"/>
      <c r="H2" s="264"/>
      <c r="I2" s="264"/>
      <c r="J2" s="376"/>
      <c r="K2" s="264"/>
      <c r="L2" s="264"/>
      <c r="M2" s="264"/>
      <c r="N2" s="11"/>
      <c r="O2" s="11"/>
      <c r="P2" s="11"/>
      <c r="Q2" s="11"/>
    </row>
    <row r="3" spans="1:17" s="6" customFormat="1" x14ac:dyDescent="0.45">
      <c r="A3" s="71">
        <v>4</v>
      </c>
      <c r="B3" s="177"/>
      <c r="C3" s="675" t="s">
        <v>553</v>
      </c>
      <c r="D3" s="673" t="s">
        <v>205</v>
      </c>
      <c r="E3" s="72"/>
      <c r="F3" s="72"/>
      <c r="G3" s="72"/>
      <c r="H3" s="72"/>
      <c r="I3" s="72"/>
      <c r="J3" s="356"/>
      <c r="K3" s="72"/>
      <c r="L3" s="72"/>
      <c r="M3" s="72"/>
      <c r="N3" s="72"/>
      <c r="O3" s="72"/>
      <c r="P3" s="72"/>
      <c r="Q3" s="72"/>
    </row>
    <row r="4" spans="1:17" s="6" customFormat="1" ht="16.149999999999999" customHeight="1" x14ac:dyDescent="0.45">
      <c r="A4" s="36" t="s">
        <v>206</v>
      </c>
      <c r="B4" s="177"/>
      <c r="C4" s="675" t="s">
        <v>553</v>
      </c>
      <c r="D4" s="304" t="s">
        <v>207</v>
      </c>
      <c r="E4" s="266"/>
      <c r="F4" s="266"/>
      <c r="G4" s="266"/>
      <c r="H4" s="266"/>
      <c r="I4" s="266"/>
      <c r="J4" s="377"/>
      <c r="K4" s="266"/>
      <c r="L4" s="266"/>
      <c r="M4" s="266"/>
      <c r="N4" s="266"/>
      <c r="O4" s="266"/>
      <c r="P4" s="266"/>
      <c r="Q4" s="266"/>
    </row>
    <row r="5" spans="1:17" s="6" customFormat="1" ht="89.25" x14ac:dyDescent="0.45">
      <c r="A5" s="36"/>
      <c r="B5" s="177"/>
      <c r="C5" s="675" t="s">
        <v>553</v>
      </c>
      <c r="D5" s="352" t="s">
        <v>210</v>
      </c>
      <c r="E5" s="337"/>
      <c r="F5" s="337"/>
      <c r="G5" s="337"/>
      <c r="H5" s="337"/>
      <c r="I5" s="337"/>
      <c r="J5" s="378"/>
      <c r="K5" s="337"/>
      <c r="L5" s="337"/>
      <c r="M5" s="337"/>
      <c r="N5" s="5"/>
      <c r="O5" s="5"/>
      <c r="P5" s="5"/>
      <c r="Q5" s="5"/>
    </row>
    <row r="6" spans="1:17" s="6" customFormat="1" ht="16.149999999999999" customHeight="1" x14ac:dyDescent="0.45">
      <c r="A6" s="36"/>
      <c r="B6" s="29"/>
      <c r="C6" s="675" t="str">
        <f>IF(B6="","","%")</f>
        <v/>
      </c>
      <c r="D6" s="269" t="s">
        <v>208</v>
      </c>
      <c r="J6" s="379"/>
      <c r="N6" s="5"/>
      <c r="O6" s="5"/>
      <c r="P6" s="5"/>
      <c r="Q6" s="5"/>
    </row>
    <row r="7" spans="1:17" s="6" customFormat="1" ht="16.149999999999999" customHeight="1" x14ac:dyDescent="0.45">
      <c r="A7" s="36"/>
      <c r="B7" s="152" t="s">
        <v>34</v>
      </c>
      <c r="C7" s="675" t="str">
        <f>IF(B7="","","%")</f>
        <v>%</v>
      </c>
      <c r="D7" s="269" t="s">
        <v>209</v>
      </c>
      <c r="E7" s="269"/>
      <c r="F7" s="269"/>
      <c r="G7" s="269"/>
      <c r="H7" s="269"/>
      <c r="I7" s="269"/>
      <c r="J7" s="380"/>
      <c r="K7" s="269"/>
      <c r="L7" s="269"/>
      <c r="M7" s="269"/>
      <c r="N7" s="5"/>
      <c r="O7" s="5"/>
      <c r="P7" s="5"/>
      <c r="Q7" s="5"/>
    </row>
    <row r="8" spans="1:17" s="6" customFormat="1" ht="16.149999999999999" customHeight="1" x14ac:dyDescent="0.45">
      <c r="A8" s="676" t="s">
        <v>211</v>
      </c>
      <c r="B8" s="177"/>
      <c r="C8" s="675" t="str">
        <f t="shared" ref="C8" si="0">IF($E$8="","","%")</f>
        <v>%</v>
      </c>
      <c r="D8" s="266" t="s">
        <v>108</v>
      </c>
      <c r="E8" s="480">
        <v>0</v>
      </c>
      <c r="F8" s="338">
        <v>1</v>
      </c>
      <c r="G8" s="338">
        <v>2</v>
      </c>
      <c r="H8" s="674" t="s">
        <v>635</v>
      </c>
      <c r="I8" s="674" t="s">
        <v>635</v>
      </c>
      <c r="J8" s="380"/>
      <c r="K8" s="269"/>
      <c r="L8" s="269"/>
      <c r="M8" s="269"/>
      <c r="N8" s="5"/>
      <c r="O8" s="5"/>
      <c r="P8" s="5"/>
      <c r="Q8" s="5"/>
    </row>
    <row r="9" spans="1:17" s="6" customFormat="1" ht="16.149999999999999" customHeight="1" x14ac:dyDescent="0.45">
      <c r="A9" s="34"/>
      <c r="B9" s="177"/>
      <c r="C9" s="177"/>
      <c r="D9" s="266" t="s">
        <v>570</v>
      </c>
      <c r="E9" s="344" t="s">
        <v>569</v>
      </c>
      <c r="F9" s="344" t="s">
        <v>569</v>
      </c>
      <c r="G9" s="344" t="s">
        <v>569</v>
      </c>
      <c r="H9" s="344"/>
      <c r="I9" s="344"/>
      <c r="J9" s="380"/>
      <c r="K9" s="269"/>
      <c r="L9" s="269"/>
      <c r="M9" s="269"/>
      <c r="N9" s="5"/>
      <c r="O9" s="5"/>
      <c r="P9" s="5"/>
      <c r="Q9" s="5"/>
    </row>
    <row r="10" spans="1:17" s="6" customFormat="1" ht="16.149999999999999" customHeight="1" x14ac:dyDescent="0.45">
      <c r="A10" s="34"/>
      <c r="B10" s="177"/>
      <c r="C10" s="177"/>
      <c r="D10" s="266" t="s">
        <v>571</v>
      </c>
      <c r="E10" s="344" t="s">
        <v>573</v>
      </c>
      <c r="F10" s="344" t="s">
        <v>574</v>
      </c>
      <c r="G10" s="344" t="s">
        <v>574</v>
      </c>
      <c r="H10" s="344"/>
      <c r="I10" s="344"/>
      <c r="J10" s="380"/>
      <c r="K10" s="269"/>
      <c r="L10" s="269"/>
      <c r="M10" s="269"/>
      <c r="N10" s="5"/>
      <c r="O10" s="5"/>
      <c r="P10" s="5"/>
      <c r="Q10" s="5"/>
    </row>
    <row r="11" spans="1:17" s="6" customFormat="1" ht="16.149999999999999" customHeight="1" x14ac:dyDescent="0.45">
      <c r="A11" s="34"/>
      <c r="B11" s="177"/>
      <c r="C11" s="177"/>
      <c r="D11" s="266" t="s">
        <v>572</v>
      </c>
      <c r="E11" s="344" t="s">
        <v>573</v>
      </c>
      <c r="F11" s="344" t="s">
        <v>573</v>
      </c>
      <c r="G11" s="344" t="s">
        <v>573</v>
      </c>
      <c r="H11" s="344"/>
      <c r="I11" s="344"/>
      <c r="J11" s="380"/>
      <c r="K11" s="269"/>
      <c r="L11" s="269"/>
      <c r="M11" s="269"/>
      <c r="N11" s="5"/>
      <c r="O11" s="5"/>
      <c r="P11" s="5"/>
      <c r="Q11" s="5"/>
    </row>
    <row r="12" spans="1:17" s="6" customFormat="1" ht="16.149999999999999" customHeight="1" x14ac:dyDescent="0.45">
      <c r="A12" s="34"/>
      <c r="B12" s="177"/>
      <c r="C12" s="74" t="s">
        <v>34</v>
      </c>
      <c r="D12" s="266" t="s">
        <v>577</v>
      </c>
      <c r="E12" s="343"/>
      <c r="F12" s="343"/>
      <c r="G12" s="278"/>
      <c r="H12" s="278"/>
      <c r="I12" s="278"/>
      <c r="J12" s="380"/>
      <c r="K12" s="269"/>
      <c r="L12" s="269"/>
      <c r="M12" s="269"/>
      <c r="N12" s="5"/>
      <c r="O12" s="5"/>
      <c r="P12" s="5"/>
      <c r="Q12" s="5"/>
    </row>
    <row r="13" spans="1:17" s="6" customFormat="1" ht="16.149999999999999" customHeight="1" x14ac:dyDescent="0.45">
      <c r="A13" s="34"/>
      <c r="B13" s="177"/>
      <c r="C13" s="74"/>
      <c r="D13" s="266" t="s">
        <v>578</v>
      </c>
      <c r="E13" s="278"/>
      <c r="F13" s="278"/>
      <c r="G13" s="278"/>
      <c r="H13" s="278"/>
      <c r="I13" s="278"/>
      <c r="J13" s="380"/>
      <c r="K13" s="269"/>
      <c r="L13" s="269"/>
      <c r="M13" s="269"/>
      <c r="N13" s="5"/>
      <c r="O13" s="5"/>
      <c r="P13" s="5"/>
      <c r="Q13" s="5"/>
    </row>
    <row r="14" spans="1:17" s="9" customFormat="1" ht="16.149999999999999" customHeight="1" x14ac:dyDescent="0.45">
      <c r="A14" s="34"/>
      <c r="B14" s="177"/>
      <c r="C14" s="312" t="s">
        <v>621</v>
      </c>
      <c r="D14" s="266"/>
      <c r="E14" s="341" t="s">
        <v>214</v>
      </c>
      <c r="F14" s="341" t="s">
        <v>215</v>
      </c>
      <c r="H14" s="266"/>
      <c r="I14" s="266"/>
      <c r="J14" s="380"/>
      <c r="K14" s="269"/>
      <c r="L14" s="269"/>
      <c r="M14" s="269"/>
      <c r="N14" s="269"/>
      <c r="O14" s="269"/>
      <c r="P14" s="269"/>
      <c r="Q14" s="269"/>
    </row>
    <row r="15" spans="1:17" s="9" customFormat="1" ht="28.15" customHeight="1" x14ac:dyDescent="0.45">
      <c r="A15" s="34"/>
      <c r="B15" s="177"/>
      <c r="C15" s="479">
        <f>E8</f>
        <v>0</v>
      </c>
      <c r="D15" s="273" t="s">
        <v>566</v>
      </c>
      <c r="E15" s="339">
        <f>3.92*2</f>
        <v>7.84</v>
      </c>
      <c r="F15" s="339">
        <v>2.9</v>
      </c>
      <c r="G15" s="340">
        <f>E15*F15</f>
        <v>22.736000000000001</v>
      </c>
      <c r="H15" s="269" t="s">
        <v>106</v>
      </c>
      <c r="J15" s="380"/>
      <c r="K15" s="269"/>
      <c r="L15" s="269"/>
      <c r="N15" s="267"/>
      <c r="O15" s="267"/>
      <c r="P15" s="269"/>
      <c r="Q15" s="269"/>
    </row>
    <row r="16" spans="1:17" s="9" customFormat="1" ht="28.15" x14ac:dyDescent="0.45">
      <c r="A16" s="34"/>
      <c r="B16" s="177"/>
      <c r="C16" s="273">
        <f>F8</f>
        <v>1</v>
      </c>
      <c r="D16" s="273" t="s">
        <v>566</v>
      </c>
      <c r="E16" s="339">
        <f>3.92*2</f>
        <v>7.84</v>
      </c>
      <c r="F16" s="339">
        <v>2.77</v>
      </c>
      <c r="G16" s="340">
        <f>E16*F16</f>
        <v>21.716799999999999</v>
      </c>
      <c r="H16" s="269" t="s">
        <v>106</v>
      </c>
      <c r="J16" s="380"/>
      <c r="K16" s="269"/>
      <c r="L16" s="269"/>
      <c r="N16" s="267"/>
      <c r="O16" s="267"/>
      <c r="P16" s="269"/>
      <c r="Q16" s="269"/>
    </row>
    <row r="17" spans="1:17" s="9" customFormat="1" ht="28.15" x14ac:dyDescent="0.45">
      <c r="A17" s="34"/>
      <c r="B17" s="177"/>
      <c r="C17" s="273">
        <f>G8</f>
        <v>2</v>
      </c>
      <c r="D17" s="273" t="s">
        <v>566</v>
      </c>
      <c r="E17" s="339">
        <v>3.92</v>
      </c>
      <c r="F17" s="339">
        <v>3.19</v>
      </c>
      <c r="G17" s="340">
        <f>E17*F17</f>
        <v>12.504799999999999</v>
      </c>
      <c r="H17" s="269" t="s">
        <v>106</v>
      </c>
      <c r="J17" s="380"/>
      <c r="K17" s="269"/>
      <c r="L17" s="269"/>
      <c r="N17" s="267"/>
      <c r="O17" s="267"/>
      <c r="P17" s="269"/>
      <c r="Q17" s="269"/>
    </row>
    <row r="18" spans="1:17" s="9" customFormat="1" ht="28.15" x14ac:dyDescent="0.45">
      <c r="A18" s="34"/>
      <c r="B18" s="177"/>
      <c r="C18" s="273" t="str">
        <f>H8</f>
        <v/>
      </c>
      <c r="D18" s="273" t="s">
        <v>566</v>
      </c>
      <c r="E18" s="339"/>
      <c r="F18" s="339"/>
      <c r="G18" s="340">
        <f>E18*F18</f>
        <v>0</v>
      </c>
      <c r="H18" s="269" t="s">
        <v>106</v>
      </c>
      <c r="J18" s="380"/>
      <c r="K18" s="269"/>
      <c r="L18" s="269"/>
      <c r="N18" s="267"/>
      <c r="O18" s="267"/>
      <c r="P18" s="269"/>
      <c r="Q18" s="269"/>
    </row>
    <row r="19" spans="1:17" s="9" customFormat="1" ht="28.15" x14ac:dyDescent="0.45">
      <c r="A19" s="34"/>
      <c r="B19" s="177"/>
      <c r="C19" s="273" t="str">
        <f>I8</f>
        <v/>
      </c>
      <c r="D19" s="273" t="s">
        <v>566</v>
      </c>
      <c r="E19" s="339"/>
      <c r="F19" s="339"/>
      <c r="G19" s="340">
        <f>E19*F19</f>
        <v>0</v>
      </c>
      <c r="H19" s="269" t="s">
        <v>106</v>
      </c>
      <c r="J19" s="380"/>
      <c r="K19" s="269"/>
      <c r="L19" s="269"/>
      <c r="N19" s="267"/>
      <c r="O19" s="267"/>
      <c r="P19" s="269"/>
      <c r="Q19" s="269"/>
    </row>
    <row r="20" spans="1:17" ht="16.149999999999999" customHeight="1" x14ac:dyDescent="0.45">
      <c r="A20" s="35" t="s">
        <v>216</v>
      </c>
      <c r="B20" s="152" t="s">
        <v>34</v>
      </c>
      <c r="C20" s="675" t="str">
        <f>IF(B20="","","%")</f>
        <v>%</v>
      </c>
      <c r="D20" s="282" t="s">
        <v>217</v>
      </c>
      <c r="E20" s="62"/>
      <c r="F20" s="62"/>
      <c r="G20" s="62"/>
      <c r="H20" s="62"/>
      <c r="I20" s="62"/>
      <c r="J20" s="358"/>
      <c r="K20" s="62"/>
      <c r="L20" s="62"/>
      <c r="M20" s="62"/>
    </row>
    <row r="21" spans="1:17" ht="16.149999999999999" customHeight="1" x14ac:dyDescent="0.45">
      <c r="A21" s="347"/>
      <c r="B21" s="78"/>
      <c r="C21" s="74"/>
      <c r="D21" s="148" t="s">
        <v>218</v>
      </c>
      <c r="E21" s="279"/>
      <c r="F21" s="268"/>
      <c r="G21" s="268"/>
      <c r="I21" s="268"/>
      <c r="J21" s="359" t="s">
        <v>36</v>
      </c>
      <c r="K21" s="168"/>
      <c r="L21" s="168"/>
      <c r="M21" s="168"/>
    </row>
    <row r="22" spans="1:17" ht="16.149999999999999" customHeight="1" x14ac:dyDescent="0.45">
      <c r="A22" s="347"/>
      <c r="C22" s="74" t="s">
        <v>34</v>
      </c>
      <c r="D22" s="148" t="s">
        <v>219</v>
      </c>
      <c r="E22" s="279"/>
      <c r="F22" s="268"/>
      <c r="G22" s="268"/>
      <c r="I22" s="268"/>
      <c r="J22" s="359" t="s">
        <v>36</v>
      </c>
      <c r="K22" s="168"/>
      <c r="L22" s="168"/>
      <c r="M22" s="168"/>
    </row>
    <row r="23" spans="1:17" ht="28.15" x14ac:dyDescent="0.45">
      <c r="A23" s="347"/>
      <c r="B23" s="78"/>
      <c r="C23" s="74"/>
      <c r="D23" s="3" t="s">
        <v>220</v>
      </c>
      <c r="E23" s="279"/>
      <c r="F23" s="337"/>
      <c r="G23" s="337"/>
      <c r="I23" s="337"/>
      <c r="J23" s="359" t="s">
        <v>36</v>
      </c>
      <c r="K23" s="168"/>
      <c r="L23" s="168"/>
      <c r="M23" s="168"/>
    </row>
    <row r="24" spans="1:17" ht="14.25" x14ac:dyDescent="0.45">
      <c r="A24" s="347"/>
      <c r="C24" s="74"/>
      <c r="D24" s="148" t="s">
        <v>221</v>
      </c>
      <c r="E24" s="279"/>
      <c r="F24" s="268"/>
      <c r="G24" s="268"/>
      <c r="I24" s="268"/>
      <c r="J24" s="359" t="s">
        <v>36</v>
      </c>
      <c r="K24" s="168"/>
      <c r="L24" s="168"/>
      <c r="M24" s="168"/>
    </row>
    <row r="25" spans="1:17" ht="16.149999999999999" customHeight="1" x14ac:dyDescent="0.45">
      <c r="A25" s="347"/>
      <c r="C25" s="74"/>
      <c r="D25" s="148" t="s">
        <v>223</v>
      </c>
      <c r="E25" s="279"/>
      <c r="F25" s="268"/>
      <c r="G25" s="268"/>
      <c r="I25" s="268"/>
      <c r="J25" s="359" t="s">
        <v>36</v>
      </c>
      <c r="K25" s="168"/>
      <c r="L25" s="168"/>
      <c r="M25" s="168"/>
    </row>
    <row r="26" spans="1:17" ht="16.149999999999999" customHeight="1" x14ac:dyDescent="0.45">
      <c r="A26" s="347"/>
      <c r="C26" s="74"/>
      <c r="D26" s="148" t="s">
        <v>224</v>
      </c>
      <c r="E26" s="279"/>
      <c r="F26" s="268"/>
      <c r="G26" s="268"/>
      <c r="I26" s="268"/>
      <c r="J26" s="359" t="s">
        <v>36</v>
      </c>
      <c r="K26" s="168"/>
      <c r="L26" s="168"/>
      <c r="M26" s="168"/>
    </row>
    <row r="27" spans="1:17" ht="16.149999999999999" customHeight="1" x14ac:dyDescent="0.45">
      <c r="C27" s="675" t="str">
        <f>IF(E27="","","%")</f>
        <v>%</v>
      </c>
      <c r="D27" s="148" t="s">
        <v>225</v>
      </c>
      <c r="E27" s="213">
        <v>55</v>
      </c>
      <c r="F27" s="342" t="s">
        <v>226</v>
      </c>
      <c r="H27" s="342"/>
      <c r="I27" s="97"/>
      <c r="J27" s="359" t="s">
        <v>36</v>
      </c>
      <c r="K27" s="168"/>
      <c r="L27" s="168"/>
      <c r="M27" s="168"/>
    </row>
    <row r="28" spans="1:17" ht="16.149999999999999" customHeight="1" x14ac:dyDescent="0.45">
      <c r="C28" s="675" t="str">
        <f>IF(E28="","","%")</f>
        <v>%</v>
      </c>
      <c r="D28" s="148" t="s">
        <v>227</v>
      </c>
      <c r="E28" s="213">
        <v>77</v>
      </c>
      <c r="F28" s="342" t="s">
        <v>226</v>
      </c>
      <c r="H28" s="342"/>
      <c r="I28" s="97"/>
      <c r="J28" s="359" t="s">
        <v>36</v>
      </c>
      <c r="K28" s="168"/>
      <c r="L28" s="168"/>
      <c r="M28" s="168"/>
    </row>
    <row r="29" spans="1:17" ht="16.149999999999999" customHeight="1" x14ac:dyDescent="0.45">
      <c r="A29" s="35" t="s">
        <v>117</v>
      </c>
      <c r="B29" s="7"/>
      <c r="C29" s="675" t="str">
        <f>IF(B29="","","%")</f>
        <v/>
      </c>
      <c r="D29" s="282" t="s">
        <v>228</v>
      </c>
      <c r="E29" s="62"/>
      <c r="F29" s="62"/>
      <c r="G29" s="62"/>
      <c r="H29" s="62"/>
      <c r="I29" s="62"/>
      <c r="J29" s="358"/>
      <c r="K29" s="168"/>
      <c r="L29" s="168"/>
      <c r="M29" s="168"/>
    </row>
    <row r="30" spans="1:17" ht="16.149999999999999" customHeight="1" x14ac:dyDescent="0.45">
      <c r="A30" s="348"/>
      <c r="C30" s="74"/>
      <c r="D30" s="148" t="s">
        <v>229</v>
      </c>
      <c r="E30" s="279"/>
      <c r="F30" s="268"/>
      <c r="G30" s="268"/>
      <c r="H30" s="5"/>
      <c r="I30" s="268"/>
      <c r="J30" s="359" t="s">
        <v>36</v>
      </c>
      <c r="K30" s="168"/>
      <c r="L30" s="168"/>
      <c r="M30" s="168"/>
    </row>
    <row r="31" spans="1:17" ht="16.149999999999999" customHeight="1" x14ac:dyDescent="0.45">
      <c r="A31" s="347"/>
      <c r="C31" s="74"/>
      <c r="D31" s="148" t="s">
        <v>224</v>
      </c>
      <c r="E31" s="279"/>
      <c r="F31" s="268"/>
      <c r="G31" s="268"/>
      <c r="H31" s="5"/>
      <c r="I31" s="268"/>
      <c r="J31" s="359" t="s">
        <v>36</v>
      </c>
      <c r="K31" s="168"/>
      <c r="L31" s="168"/>
      <c r="M31" s="168"/>
    </row>
    <row r="32" spans="1:17" ht="16.149999999999999" customHeight="1" x14ac:dyDescent="0.45">
      <c r="C32" s="675" t="str">
        <f>IF(E32="","","%")</f>
        <v/>
      </c>
      <c r="D32" s="148" t="s">
        <v>230</v>
      </c>
      <c r="E32" s="213"/>
      <c r="F32" s="213"/>
      <c r="G32" s="342" t="s">
        <v>226</v>
      </c>
      <c r="H32" s="270"/>
      <c r="I32" s="97"/>
      <c r="J32" s="359" t="s">
        <v>36</v>
      </c>
      <c r="K32" s="168"/>
      <c r="L32" s="168"/>
      <c r="M32" s="168"/>
    </row>
    <row r="33" spans="1:17" ht="16.149999999999999" customHeight="1" x14ac:dyDescent="0.45">
      <c r="A33" s="35" t="s">
        <v>231</v>
      </c>
      <c r="B33" s="7"/>
      <c r="C33" s="675" t="str">
        <f>IF(B33="","","%")</f>
        <v/>
      </c>
      <c r="D33" s="282" t="s">
        <v>232</v>
      </c>
      <c r="E33" s="62"/>
      <c r="F33" s="62"/>
      <c r="G33" s="62"/>
      <c r="H33" s="62"/>
      <c r="I33" s="62"/>
      <c r="J33" s="358"/>
      <c r="K33" s="168"/>
      <c r="L33" s="168"/>
      <c r="M33" s="168"/>
    </row>
    <row r="34" spans="1:17" ht="16.149999999999999" customHeight="1" x14ac:dyDescent="0.45">
      <c r="A34" s="347"/>
      <c r="C34" s="74"/>
      <c r="D34" s="148" t="s">
        <v>233</v>
      </c>
      <c r="E34" s="279"/>
      <c r="F34" s="268"/>
      <c r="G34" s="268"/>
      <c r="H34" s="5"/>
      <c r="I34" s="268"/>
      <c r="J34" s="359" t="s">
        <v>36</v>
      </c>
      <c r="K34" s="168"/>
      <c r="L34" s="168"/>
      <c r="M34" s="168"/>
    </row>
    <row r="35" spans="1:17" ht="16.149999999999999" customHeight="1" x14ac:dyDescent="0.45">
      <c r="A35" s="347"/>
      <c r="C35" s="74"/>
      <c r="D35" s="148" t="s">
        <v>234</v>
      </c>
      <c r="E35" s="279"/>
      <c r="F35" s="268"/>
      <c r="G35" s="268"/>
      <c r="I35" s="268"/>
      <c r="J35" s="359" t="s">
        <v>36</v>
      </c>
      <c r="K35" s="168"/>
      <c r="L35" s="168"/>
      <c r="M35" s="168"/>
    </row>
    <row r="36" spans="1:17" ht="16.149999999999999" customHeight="1" x14ac:dyDescent="0.45">
      <c r="A36" s="347"/>
      <c r="C36" s="74"/>
      <c r="D36" s="148" t="s">
        <v>224</v>
      </c>
      <c r="E36" s="279"/>
      <c r="F36" s="268"/>
      <c r="G36" s="268"/>
      <c r="I36" s="268"/>
      <c r="J36" s="359" t="s">
        <v>36</v>
      </c>
      <c r="K36" s="268"/>
      <c r="L36" s="268"/>
      <c r="M36" s="268"/>
    </row>
    <row r="37" spans="1:17" ht="16.149999999999999" customHeight="1" x14ac:dyDescent="0.45">
      <c r="A37" s="347"/>
      <c r="C37" s="74"/>
      <c r="D37" s="148" t="s">
        <v>235</v>
      </c>
      <c r="F37" s="268"/>
      <c r="G37" s="268"/>
      <c r="I37" s="268"/>
      <c r="J37" s="359" t="s">
        <v>36</v>
      </c>
      <c r="K37" s="268"/>
      <c r="L37" s="268"/>
      <c r="M37" s="268"/>
      <c r="O37" s="283"/>
      <c r="P37" s="283"/>
      <c r="Q37" s="283"/>
    </row>
    <row r="38" spans="1:17" ht="16.149999999999999" customHeight="1" x14ac:dyDescent="0.45">
      <c r="A38" s="347"/>
      <c r="C38" s="74"/>
      <c r="D38" s="148" t="s">
        <v>236</v>
      </c>
      <c r="F38" s="268"/>
      <c r="G38" s="268"/>
      <c r="I38" s="268"/>
      <c r="J38" s="359" t="s">
        <v>36</v>
      </c>
      <c r="K38" s="268"/>
      <c r="L38" s="268"/>
      <c r="M38" s="268"/>
      <c r="O38" s="283"/>
      <c r="P38" s="283"/>
      <c r="Q38" s="283"/>
    </row>
    <row r="39" spans="1:17" ht="14.25" x14ac:dyDescent="0.45">
      <c r="A39" s="347"/>
      <c r="C39" s="74"/>
      <c r="D39" s="3" t="s">
        <v>237</v>
      </c>
      <c r="F39" s="268"/>
      <c r="G39" s="268"/>
      <c r="I39" s="268"/>
      <c r="J39" s="359" t="s">
        <v>36</v>
      </c>
      <c r="K39" s="268"/>
      <c r="L39" s="268"/>
      <c r="M39" s="268"/>
      <c r="O39" s="283"/>
      <c r="P39" s="283"/>
      <c r="Q39" s="283"/>
    </row>
    <row r="40" spans="1:17" ht="16.149999999999999" customHeight="1" x14ac:dyDescent="0.45">
      <c r="C40" s="675" t="str">
        <f>IF(E40="","","%")</f>
        <v/>
      </c>
      <c r="D40" s="148" t="s">
        <v>230</v>
      </c>
      <c r="E40" s="213"/>
      <c r="F40" s="213"/>
      <c r="G40" s="342" t="s">
        <v>226</v>
      </c>
      <c r="I40" s="97"/>
      <c r="J40" s="359" t="s">
        <v>36</v>
      </c>
      <c r="K40" s="97"/>
      <c r="L40" s="97"/>
      <c r="M40" s="4"/>
    </row>
    <row r="41" spans="1:17" ht="16.149999999999999" customHeight="1" x14ac:dyDescent="0.45">
      <c r="C41" s="675" t="str">
        <f>IF(E41="","","%")</f>
        <v/>
      </c>
      <c r="D41" s="148" t="s">
        <v>225</v>
      </c>
      <c r="E41" s="213"/>
      <c r="F41" s="342" t="s">
        <v>226</v>
      </c>
      <c r="I41" s="97"/>
      <c r="J41" s="359" t="s">
        <v>36</v>
      </c>
      <c r="K41" s="97"/>
      <c r="L41" s="97"/>
    </row>
    <row r="42" spans="1:17" ht="16.149999999999999" customHeight="1" x14ac:dyDescent="0.45">
      <c r="C42" s="675" t="str">
        <f>IF(E42="","","%")</f>
        <v/>
      </c>
      <c r="D42" s="148" t="s">
        <v>227</v>
      </c>
      <c r="E42" s="213"/>
      <c r="F42" s="342" t="s">
        <v>226</v>
      </c>
      <c r="I42" s="97"/>
      <c r="J42" s="359" t="s">
        <v>36</v>
      </c>
      <c r="K42" s="97"/>
      <c r="L42" s="97"/>
    </row>
    <row r="43" spans="1:17" ht="27.75" x14ac:dyDescent="0.45">
      <c r="A43" s="347"/>
      <c r="B43" s="78"/>
      <c r="C43" s="74"/>
      <c r="D43" s="263" t="s">
        <v>238</v>
      </c>
      <c r="E43" s="279"/>
      <c r="F43" s="337"/>
      <c r="G43" s="337"/>
      <c r="I43" s="337"/>
      <c r="J43" s="359" t="s">
        <v>36</v>
      </c>
      <c r="K43" s="337"/>
      <c r="L43" s="337"/>
      <c r="M43" s="337"/>
      <c r="O43" s="283"/>
      <c r="P43" s="283"/>
      <c r="Q43" s="283"/>
    </row>
    <row r="44" spans="1:17" ht="28.35" customHeight="1" x14ac:dyDescent="0.45">
      <c r="A44" s="347"/>
      <c r="C44" s="74"/>
      <c r="D44" s="3" t="s">
        <v>239</v>
      </c>
      <c r="E44" s="279"/>
      <c r="F44" s="337"/>
      <c r="G44" s="337"/>
      <c r="I44" s="337"/>
      <c r="J44" s="359" t="s">
        <v>36</v>
      </c>
      <c r="K44" s="337"/>
      <c r="L44" s="337"/>
      <c r="M44" s="337"/>
      <c r="O44" s="283"/>
      <c r="P44" s="283"/>
      <c r="Q44" s="283"/>
    </row>
    <row r="45" spans="1:17" s="150" customFormat="1" ht="15" x14ac:dyDescent="0.45">
      <c r="A45" s="153" t="s">
        <v>240</v>
      </c>
      <c r="B45" s="7"/>
      <c r="C45" s="675" t="str">
        <f>IF(B45="","","%")</f>
        <v/>
      </c>
      <c r="D45" s="345" t="s">
        <v>241</v>
      </c>
      <c r="F45" s="337"/>
      <c r="G45" s="337"/>
      <c r="I45" s="337"/>
      <c r="J45" s="358"/>
      <c r="K45" s="337"/>
      <c r="L45" s="337"/>
      <c r="M45" s="337"/>
      <c r="N45" s="149"/>
      <c r="O45" s="283"/>
      <c r="P45" s="283"/>
      <c r="Q45" s="283"/>
    </row>
    <row r="46" spans="1:17" ht="16.25" customHeight="1" x14ac:dyDescent="0.45">
      <c r="C46" s="74"/>
      <c r="D46" s="3" t="s">
        <v>242</v>
      </c>
      <c r="E46" s="279"/>
      <c r="F46" s="337"/>
      <c r="G46" s="337"/>
      <c r="I46" s="337"/>
      <c r="J46" s="359" t="s">
        <v>36</v>
      </c>
      <c r="K46" s="337"/>
      <c r="L46" s="337"/>
      <c r="M46" s="337"/>
      <c r="O46" s="283"/>
      <c r="P46" s="283"/>
      <c r="Q46" s="283"/>
    </row>
    <row r="47" spans="1:17" x14ac:dyDescent="0.45">
      <c r="C47" s="74"/>
      <c r="D47" s="3" t="s">
        <v>243</v>
      </c>
      <c r="E47" s="279"/>
      <c r="F47" s="337"/>
      <c r="G47" s="337"/>
      <c r="I47" s="337"/>
      <c r="J47" s="359" t="s">
        <v>36</v>
      </c>
      <c r="K47" s="337"/>
      <c r="L47" s="337"/>
      <c r="M47" s="337"/>
      <c r="O47" s="283"/>
      <c r="P47" s="283"/>
      <c r="Q47" s="283"/>
    </row>
    <row r="48" spans="1:17" x14ac:dyDescent="0.45">
      <c r="C48" s="74"/>
      <c r="D48" s="3" t="s">
        <v>244</v>
      </c>
      <c r="E48" s="279"/>
      <c r="F48" s="337"/>
      <c r="G48" s="337"/>
      <c r="I48" s="337"/>
      <c r="J48" s="359" t="s">
        <v>36</v>
      </c>
      <c r="K48" s="337"/>
      <c r="L48" s="337"/>
      <c r="M48" s="337"/>
      <c r="O48" s="283"/>
      <c r="P48" s="283"/>
      <c r="Q48" s="283"/>
    </row>
    <row r="49" spans="1:17" s="150" customFormat="1" ht="16.149999999999999" customHeight="1" x14ac:dyDescent="0.45">
      <c r="A49" s="71" t="s">
        <v>245</v>
      </c>
      <c r="B49" s="29" t="s">
        <v>34</v>
      </c>
      <c r="C49" s="675" t="str">
        <f>IF(B49="","","%")</f>
        <v>%</v>
      </c>
      <c r="D49" s="275" t="s">
        <v>246</v>
      </c>
      <c r="F49" s="268"/>
      <c r="G49" s="268"/>
      <c r="I49" s="268"/>
      <c r="J49" s="358"/>
      <c r="K49" s="268"/>
      <c r="L49" s="268"/>
      <c r="M49" s="268"/>
      <c r="N49" s="149"/>
      <c r="O49" s="149"/>
      <c r="P49" s="149"/>
      <c r="Q49" s="149"/>
    </row>
    <row r="50" spans="1:17" s="150" customFormat="1" ht="16.149999999999999" customHeight="1" x14ac:dyDescent="0.45">
      <c r="A50" s="36"/>
      <c r="B50" s="149"/>
      <c r="C50" s="74" t="s">
        <v>34</v>
      </c>
      <c r="D50" s="148" t="s">
        <v>247</v>
      </c>
      <c r="E50" s="279"/>
      <c r="F50" s="337"/>
      <c r="G50" s="337"/>
      <c r="I50" s="337"/>
      <c r="J50" s="359" t="s">
        <v>36</v>
      </c>
      <c r="K50" s="337"/>
      <c r="L50" s="337"/>
      <c r="M50" s="337"/>
      <c r="N50" s="149"/>
      <c r="O50" s="149"/>
      <c r="P50" s="149"/>
      <c r="Q50" s="149"/>
    </row>
    <row r="51" spans="1:17" s="150" customFormat="1" ht="16.149999999999999" customHeight="1" x14ac:dyDescent="0.45">
      <c r="A51" s="36"/>
      <c r="B51" s="149"/>
      <c r="C51" s="675" t="str">
        <f>IF(E51="","","%")</f>
        <v>%</v>
      </c>
      <c r="D51" s="148" t="s">
        <v>248</v>
      </c>
      <c r="E51" s="213">
        <v>1.5</v>
      </c>
      <c r="F51" s="342" t="s">
        <v>226</v>
      </c>
      <c r="G51" s="2"/>
      <c r="I51" s="97"/>
      <c r="J51" s="361" t="s">
        <v>568</v>
      </c>
      <c r="K51" s="97"/>
      <c r="L51" s="97"/>
      <c r="M51" s="148"/>
      <c r="N51" s="149"/>
      <c r="O51" s="149"/>
      <c r="P51" s="149"/>
      <c r="Q51" s="149"/>
    </row>
    <row r="52" spans="1:17" s="150" customFormat="1" ht="16.149999999999999" customHeight="1" x14ac:dyDescent="0.45">
      <c r="A52" s="36"/>
      <c r="B52" s="149"/>
      <c r="C52" s="74" t="s">
        <v>34</v>
      </c>
      <c r="D52" s="148" t="s">
        <v>249</v>
      </c>
      <c r="E52" s="279"/>
      <c r="F52" s="342"/>
      <c r="G52" s="337"/>
      <c r="I52" s="337"/>
      <c r="J52" s="359" t="s">
        <v>36</v>
      </c>
      <c r="K52" s="337"/>
      <c r="L52" s="337"/>
      <c r="M52" s="337"/>
      <c r="N52" s="149"/>
      <c r="O52" s="149"/>
      <c r="P52" s="149"/>
      <c r="Q52" s="149"/>
    </row>
    <row r="53" spans="1:17" s="150" customFormat="1" ht="16.149999999999999" customHeight="1" x14ac:dyDescent="0.45">
      <c r="A53" s="36"/>
      <c r="B53" s="149"/>
      <c r="C53" s="675" t="str">
        <f>IF(E53="","","%")</f>
        <v>%</v>
      </c>
      <c r="D53" s="148" t="s">
        <v>248</v>
      </c>
      <c r="E53" s="213">
        <v>1.5</v>
      </c>
      <c r="F53" s="342" t="s">
        <v>226</v>
      </c>
      <c r="G53" s="2"/>
      <c r="I53" s="97"/>
      <c r="J53" s="361" t="s">
        <v>568</v>
      </c>
      <c r="K53" s="97"/>
      <c r="L53" s="97"/>
      <c r="M53" s="148"/>
      <c r="N53" s="149"/>
      <c r="O53" s="149"/>
      <c r="P53" s="149"/>
      <c r="Q53" s="149"/>
    </row>
    <row r="54" spans="1:17" s="150" customFormat="1" ht="16.149999999999999" customHeight="1" x14ac:dyDescent="0.45">
      <c r="A54" s="36"/>
      <c r="B54" s="149"/>
      <c r="C54" s="74"/>
      <c r="D54" s="148" t="s">
        <v>81</v>
      </c>
      <c r="E54" s="279"/>
      <c r="F54" s="337"/>
      <c r="G54" s="337"/>
      <c r="I54" s="337"/>
      <c r="J54" s="359" t="s">
        <v>36</v>
      </c>
      <c r="K54" s="337"/>
      <c r="L54" s="337"/>
      <c r="M54" s="337"/>
      <c r="N54" s="149"/>
      <c r="O54" s="149"/>
      <c r="P54" s="149"/>
      <c r="Q54" s="149"/>
    </row>
    <row r="55" spans="1:17" s="150" customFormat="1" ht="16.149999999999999" customHeight="1" x14ac:dyDescent="0.45">
      <c r="A55" s="36"/>
      <c r="B55" s="149"/>
      <c r="C55" s="675" t="str">
        <f>IF(E55="","","%")</f>
        <v/>
      </c>
      <c r="D55" s="148" t="s">
        <v>248</v>
      </c>
      <c r="E55" s="213"/>
      <c r="F55" s="342" t="s">
        <v>226</v>
      </c>
      <c r="G55" s="2"/>
      <c r="H55" s="342"/>
      <c r="I55" s="97"/>
      <c r="J55" s="359" t="s">
        <v>36</v>
      </c>
      <c r="K55" s="97"/>
      <c r="L55" s="97"/>
      <c r="M55" s="148"/>
      <c r="N55" s="149"/>
      <c r="O55" s="149"/>
      <c r="P55" s="149"/>
      <c r="Q55" s="149"/>
    </row>
    <row r="56" spans="1:17" s="149" customFormat="1" ht="16.149999999999999" customHeight="1" x14ac:dyDescent="0.4">
      <c r="A56" s="272"/>
      <c r="B56" s="281"/>
      <c r="C56" s="76"/>
      <c r="D56" s="43"/>
      <c r="E56" s="84"/>
      <c r="F56" s="84"/>
      <c r="G56" s="84"/>
      <c r="H56" s="84"/>
      <c r="I56" s="84"/>
      <c r="J56" s="362"/>
      <c r="K56" s="84"/>
      <c r="L56" s="84"/>
      <c r="M56" s="84"/>
      <c r="O56" s="273"/>
      <c r="P56" s="273"/>
    </row>
    <row r="57" spans="1:17" s="6" customFormat="1" ht="16.149999999999999" customHeight="1" x14ac:dyDescent="0.45">
      <c r="A57" s="676" t="s">
        <v>213</v>
      </c>
      <c r="B57" s="177"/>
      <c r="C57" s="675" t="str">
        <f>IF($E$57="","","%")</f>
        <v>%</v>
      </c>
      <c r="D57" s="266" t="s">
        <v>108</v>
      </c>
      <c r="E57" s="338">
        <v>2</v>
      </c>
      <c r="F57" s="674" t="s">
        <v>635</v>
      </c>
      <c r="G57" s="338" t="s">
        <v>635</v>
      </c>
      <c r="H57" s="338" t="s">
        <v>635</v>
      </c>
      <c r="I57" s="338" t="s">
        <v>635</v>
      </c>
      <c r="J57" s="380"/>
      <c r="K57" s="269"/>
      <c r="L57" s="269"/>
      <c r="M57" s="269"/>
      <c r="N57" s="5"/>
      <c r="O57" s="5"/>
      <c r="P57" s="5"/>
      <c r="Q57" s="5"/>
    </row>
    <row r="58" spans="1:17" s="6" customFormat="1" ht="16.149999999999999" customHeight="1" x14ac:dyDescent="0.45">
      <c r="A58" s="34"/>
      <c r="B58" s="177"/>
      <c r="C58" s="177"/>
      <c r="D58" s="266" t="s">
        <v>570</v>
      </c>
      <c r="E58" s="344" t="s">
        <v>322</v>
      </c>
      <c r="F58" s="344"/>
      <c r="G58" s="344"/>
      <c r="H58" s="344"/>
      <c r="I58" s="344"/>
      <c r="J58" s="380"/>
      <c r="K58" s="269"/>
      <c r="L58" s="269"/>
      <c r="M58" s="269"/>
      <c r="N58" s="5"/>
      <c r="O58" s="5"/>
      <c r="P58" s="5"/>
      <c r="Q58" s="5"/>
    </row>
    <row r="59" spans="1:17" s="6" customFormat="1" ht="16.149999999999999" customHeight="1" x14ac:dyDescent="0.45">
      <c r="A59" s="34"/>
      <c r="B59" s="177"/>
      <c r="C59" s="177"/>
      <c r="D59" s="266" t="s">
        <v>571</v>
      </c>
      <c r="E59" s="344" t="s">
        <v>574</v>
      </c>
      <c r="F59" s="344"/>
      <c r="G59" s="344"/>
      <c r="H59" s="344"/>
      <c r="I59" s="344"/>
      <c r="J59" s="380"/>
      <c r="K59" s="269"/>
      <c r="L59" s="269"/>
      <c r="M59" s="269"/>
      <c r="N59" s="5"/>
      <c r="O59" s="5"/>
      <c r="P59" s="5"/>
      <c r="Q59" s="5"/>
    </row>
    <row r="60" spans="1:17" s="6" customFormat="1" ht="16.149999999999999" customHeight="1" x14ac:dyDescent="0.45">
      <c r="A60" s="34"/>
      <c r="B60" s="177"/>
      <c r="C60" s="177"/>
      <c r="D60" s="266" t="s">
        <v>572</v>
      </c>
      <c r="E60" s="344" t="s">
        <v>573</v>
      </c>
      <c r="F60" s="344"/>
      <c r="G60" s="344"/>
      <c r="H60" s="344"/>
      <c r="I60" s="344"/>
      <c r="J60" s="380"/>
      <c r="K60" s="269"/>
      <c r="L60" s="269"/>
      <c r="M60" s="269"/>
      <c r="N60" s="5"/>
      <c r="O60" s="5"/>
      <c r="P60" s="5"/>
      <c r="Q60" s="5"/>
    </row>
    <row r="61" spans="1:17" s="6" customFormat="1" ht="16.149999999999999" customHeight="1" x14ac:dyDescent="0.45">
      <c r="A61" s="34"/>
      <c r="B61" s="177"/>
      <c r="C61" s="74" t="s">
        <v>34</v>
      </c>
      <c r="D61" s="266" t="s">
        <v>577</v>
      </c>
      <c r="E61" s="343"/>
      <c r="F61" s="343"/>
      <c r="G61" s="278"/>
      <c r="H61" s="278"/>
      <c r="I61" s="278"/>
      <c r="J61" s="380"/>
      <c r="K61" s="269"/>
      <c r="L61" s="269"/>
      <c r="M61" s="269"/>
      <c r="N61" s="5"/>
      <c r="O61" s="5"/>
      <c r="P61" s="5"/>
      <c r="Q61" s="5"/>
    </row>
    <row r="62" spans="1:17" s="6" customFormat="1" ht="16.149999999999999" customHeight="1" x14ac:dyDescent="0.45">
      <c r="A62" s="34"/>
      <c r="B62" s="177"/>
      <c r="C62" s="74"/>
      <c r="D62" s="266" t="s">
        <v>578</v>
      </c>
      <c r="E62" s="278"/>
      <c r="F62" s="278"/>
      <c r="G62" s="278"/>
      <c r="H62" s="278"/>
      <c r="I62" s="278"/>
      <c r="J62" s="380"/>
      <c r="K62" s="269"/>
      <c r="L62" s="269"/>
      <c r="M62" s="269"/>
      <c r="N62" s="5"/>
      <c r="O62" s="5"/>
      <c r="P62" s="5"/>
      <c r="Q62" s="5"/>
    </row>
    <row r="63" spans="1:17" s="9" customFormat="1" ht="16.149999999999999" customHeight="1" x14ac:dyDescent="0.45">
      <c r="A63" s="34"/>
      <c r="B63" s="177"/>
      <c r="C63" s="44" t="s">
        <v>567</v>
      </c>
      <c r="D63" s="266"/>
      <c r="E63" s="341" t="s">
        <v>214</v>
      </c>
      <c r="F63" s="341" t="s">
        <v>215</v>
      </c>
      <c r="H63" s="266"/>
      <c r="I63" s="266"/>
      <c r="J63" s="380"/>
      <c r="K63" s="269"/>
      <c r="L63" s="269"/>
      <c r="M63" s="269"/>
      <c r="N63" s="269"/>
      <c r="O63" s="269"/>
      <c r="P63" s="269"/>
      <c r="Q63" s="269"/>
    </row>
    <row r="64" spans="1:17" s="9" customFormat="1" ht="28.15" customHeight="1" x14ac:dyDescent="0.45">
      <c r="A64" s="34"/>
      <c r="B64" s="177"/>
      <c r="C64" s="273">
        <f>E57</f>
        <v>2</v>
      </c>
      <c r="D64" s="273" t="s">
        <v>566</v>
      </c>
      <c r="E64" s="339">
        <f>3.92</f>
        <v>3.92</v>
      </c>
      <c r="F64" s="339">
        <v>3.19</v>
      </c>
      <c r="G64" s="340">
        <f>E64*F64</f>
        <v>12.504799999999999</v>
      </c>
      <c r="H64" s="269" t="s">
        <v>106</v>
      </c>
      <c r="J64" s="380"/>
      <c r="K64" s="269"/>
      <c r="L64" s="269"/>
      <c r="N64" s="267"/>
      <c r="O64" s="267"/>
      <c r="P64" s="269"/>
      <c r="Q64" s="269"/>
    </row>
    <row r="65" spans="1:17" s="9" customFormat="1" ht="28.15" x14ac:dyDescent="0.45">
      <c r="A65" s="34"/>
      <c r="B65" s="177"/>
      <c r="C65" s="273" t="str">
        <f>F57</f>
        <v/>
      </c>
      <c r="D65" s="273" t="s">
        <v>566</v>
      </c>
      <c r="E65" s="339"/>
      <c r="F65" s="339"/>
      <c r="G65" s="340">
        <f>E65*F65</f>
        <v>0</v>
      </c>
      <c r="H65" s="269" t="s">
        <v>106</v>
      </c>
      <c r="J65" s="380"/>
      <c r="K65" s="269"/>
      <c r="L65" s="269"/>
      <c r="N65" s="267"/>
      <c r="O65" s="267"/>
      <c r="P65" s="269"/>
      <c r="Q65" s="269"/>
    </row>
    <row r="66" spans="1:17" s="9" customFormat="1" ht="28.15" x14ac:dyDescent="0.45">
      <c r="A66" s="34"/>
      <c r="B66" s="177"/>
      <c r="C66" s="273" t="str">
        <f>G57</f>
        <v/>
      </c>
      <c r="D66" s="273" t="s">
        <v>566</v>
      </c>
      <c r="E66" s="339"/>
      <c r="F66" s="339"/>
      <c r="G66" s="340">
        <f>E66*F66</f>
        <v>0</v>
      </c>
      <c r="H66" s="269" t="s">
        <v>106</v>
      </c>
      <c r="J66" s="380"/>
      <c r="K66" s="269"/>
      <c r="L66" s="269"/>
      <c r="N66" s="267"/>
      <c r="O66" s="267"/>
      <c r="P66" s="269"/>
      <c r="Q66" s="269"/>
    </row>
    <row r="67" spans="1:17" s="9" customFormat="1" ht="28.15" x14ac:dyDescent="0.45">
      <c r="A67" s="34"/>
      <c r="B67" s="177"/>
      <c r="C67" s="273" t="str">
        <f>H57</f>
        <v/>
      </c>
      <c r="D67" s="273" t="s">
        <v>566</v>
      </c>
      <c r="E67" s="339"/>
      <c r="F67" s="339"/>
      <c r="G67" s="340">
        <f>E67*F67</f>
        <v>0</v>
      </c>
      <c r="H67" s="269" t="s">
        <v>106</v>
      </c>
      <c r="J67" s="380"/>
      <c r="K67" s="269"/>
      <c r="L67" s="269"/>
      <c r="N67" s="267"/>
      <c r="O67" s="267"/>
      <c r="P67" s="269"/>
      <c r="Q67" s="269"/>
    </row>
    <row r="68" spans="1:17" s="9" customFormat="1" ht="28.15" x14ac:dyDescent="0.45">
      <c r="A68" s="34"/>
      <c r="B68" s="177"/>
      <c r="C68" s="273" t="str">
        <f>I57</f>
        <v/>
      </c>
      <c r="D68" s="273" t="s">
        <v>566</v>
      </c>
      <c r="E68" s="339"/>
      <c r="F68" s="339"/>
      <c r="G68" s="340">
        <f>E68*F68</f>
        <v>0</v>
      </c>
      <c r="H68" s="269" t="s">
        <v>106</v>
      </c>
      <c r="J68" s="380"/>
      <c r="K68" s="269"/>
      <c r="L68" s="269"/>
      <c r="N68" s="267"/>
      <c r="O68" s="267"/>
      <c r="P68" s="269"/>
      <c r="Q68" s="269"/>
    </row>
    <row r="69" spans="1:17" ht="16.149999999999999" customHeight="1" x14ac:dyDescent="0.45">
      <c r="A69" s="35" t="s">
        <v>216</v>
      </c>
      <c r="B69" s="152" t="s">
        <v>34</v>
      </c>
      <c r="C69" s="675" t="str">
        <f>IF(B69="","","%")</f>
        <v>%</v>
      </c>
      <c r="D69" s="282" t="s">
        <v>217</v>
      </c>
      <c r="E69" s="62"/>
      <c r="F69" s="62"/>
      <c r="G69" s="62"/>
      <c r="H69" s="62"/>
      <c r="I69" s="62"/>
      <c r="J69" s="358"/>
      <c r="K69" s="62"/>
      <c r="L69" s="62"/>
      <c r="M69" s="62"/>
    </row>
    <row r="70" spans="1:17" ht="16.149999999999999" customHeight="1" x14ac:dyDescent="0.45">
      <c r="A70" s="347"/>
      <c r="B70" s="78"/>
      <c r="C70" s="74"/>
      <c r="D70" s="148" t="s">
        <v>218</v>
      </c>
      <c r="E70" s="279"/>
      <c r="F70" s="268"/>
      <c r="G70" s="268"/>
      <c r="I70" s="268"/>
      <c r="J70" s="359" t="s">
        <v>36</v>
      </c>
      <c r="K70" s="168"/>
      <c r="L70" s="168"/>
      <c r="M70" s="168"/>
    </row>
    <row r="71" spans="1:17" ht="16.149999999999999" customHeight="1" x14ac:dyDescent="0.45">
      <c r="A71" s="347"/>
      <c r="C71" s="74"/>
      <c r="D71" s="148" t="s">
        <v>219</v>
      </c>
      <c r="E71" s="279"/>
      <c r="F71" s="268"/>
      <c r="G71" s="268"/>
      <c r="I71" s="268"/>
      <c r="J71" s="359" t="s">
        <v>36</v>
      </c>
      <c r="K71" s="168"/>
      <c r="L71" s="168"/>
      <c r="M71" s="168"/>
    </row>
    <row r="72" spans="1:17" ht="28.15" x14ac:dyDescent="0.45">
      <c r="A72" s="347"/>
      <c r="B72" s="78"/>
      <c r="C72" s="74"/>
      <c r="D72" s="3" t="s">
        <v>220</v>
      </c>
      <c r="E72" s="279"/>
      <c r="F72" s="337"/>
      <c r="G72" s="337"/>
      <c r="I72" s="337"/>
      <c r="J72" s="359" t="s">
        <v>36</v>
      </c>
      <c r="K72" s="168"/>
      <c r="L72" s="168"/>
      <c r="M72" s="168"/>
    </row>
    <row r="73" spans="1:17" ht="33.75" x14ac:dyDescent="0.45">
      <c r="A73" s="347"/>
      <c r="C73" s="29" t="s">
        <v>34</v>
      </c>
      <c r="D73" s="165" t="s">
        <v>221</v>
      </c>
      <c r="E73" s="279"/>
      <c r="F73" s="268"/>
      <c r="G73" s="268"/>
      <c r="I73" s="268"/>
      <c r="J73" s="359" t="s">
        <v>222</v>
      </c>
      <c r="K73" s="168"/>
      <c r="L73" s="168"/>
      <c r="M73" s="168"/>
    </row>
    <row r="74" spans="1:17" ht="16.149999999999999" customHeight="1" x14ac:dyDescent="0.45">
      <c r="A74" s="347"/>
      <c r="C74" s="74"/>
      <c r="D74" s="148" t="s">
        <v>223</v>
      </c>
      <c r="E74" s="279"/>
      <c r="F74" s="268"/>
      <c r="G74" s="268"/>
      <c r="I74" s="268"/>
      <c r="J74" s="359" t="s">
        <v>36</v>
      </c>
      <c r="K74" s="168"/>
      <c r="L74" s="168"/>
      <c r="M74" s="168"/>
    </row>
    <row r="75" spans="1:17" ht="16.149999999999999" customHeight="1" x14ac:dyDescent="0.45">
      <c r="A75" s="347"/>
      <c r="C75" s="74"/>
      <c r="D75" s="148" t="s">
        <v>224</v>
      </c>
      <c r="E75" s="279"/>
      <c r="F75" s="268"/>
      <c r="G75" s="268"/>
      <c r="I75" s="268"/>
      <c r="J75" s="359" t="s">
        <v>36</v>
      </c>
      <c r="K75" s="168"/>
      <c r="L75" s="168"/>
      <c r="M75" s="168"/>
    </row>
    <row r="76" spans="1:17" ht="16.149999999999999" customHeight="1" x14ac:dyDescent="0.45">
      <c r="C76" s="675" t="str">
        <f>IF(E76="","","%")</f>
        <v>%</v>
      </c>
      <c r="D76" s="148" t="s">
        <v>225</v>
      </c>
      <c r="E76" s="213">
        <v>30</v>
      </c>
      <c r="F76" s="342" t="s">
        <v>226</v>
      </c>
      <c r="H76" s="342"/>
      <c r="I76" s="97"/>
      <c r="J76" s="359" t="s">
        <v>36</v>
      </c>
      <c r="K76" s="168"/>
      <c r="L76" s="168"/>
      <c r="M76" s="168"/>
    </row>
    <row r="77" spans="1:17" ht="16.149999999999999" customHeight="1" x14ac:dyDescent="0.45">
      <c r="C77" s="675" t="str">
        <f>IF(E77="","","%")</f>
        <v>%</v>
      </c>
      <c r="D77" s="148" t="s">
        <v>227</v>
      </c>
      <c r="E77" s="213">
        <v>30</v>
      </c>
      <c r="F77" s="342" t="s">
        <v>226</v>
      </c>
      <c r="H77" s="342"/>
      <c r="I77" s="97"/>
      <c r="J77" s="359" t="s">
        <v>36</v>
      </c>
      <c r="K77" s="168"/>
      <c r="L77" s="168"/>
      <c r="M77" s="168"/>
    </row>
    <row r="78" spans="1:17" ht="16.149999999999999" customHeight="1" x14ac:dyDescent="0.45">
      <c r="A78" s="35" t="s">
        <v>117</v>
      </c>
      <c r="B78" s="7"/>
      <c r="C78" s="675" t="str">
        <f>IF(B78="","","%")</f>
        <v/>
      </c>
      <c r="D78" s="282" t="s">
        <v>228</v>
      </c>
      <c r="E78" s="62"/>
      <c r="F78" s="62"/>
      <c r="G78" s="62"/>
      <c r="H78" s="62"/>
      <c r="I78" s="62"/>
      <c r="J78" s="358"/>
      <c r="K78" s="168"/>
      <c r="L78" s="168"/>
      <c r="M78" s="168"/>
    </row>
    <row r="79" spans="1:17" ht="16.149999999999999" customHeight="1" x14ac:dyDescent="0.45">
      <c r="A79" s="348"/>
      <c r="C79" s="74"/>
      <c r="D79" s="148" t="s">
        <v>229</v>
      </c>
      <c r="E79" s="279"/>
      <c r="F79" s="268"/>
      <c r="G79" s="268"/>
      <c r="H79" s="5"/>
      <c r="I79" s="268"/>
      <c r="J79" s="359" t="s">
        <v>36</v>
      </c>
      <c r="K79" s="168"/>
      <c r="L79" s="168"/>
      <c r="M79" s="168"/>
    </row>
    <row r="80" spans="1:17" ht="16.149999999999999" customHeight="1" x14ac:dyDescent="0.45">
      <c r="A80" s="347"/>
      <c r="C80" s="74"/>
      <c r="D80" s="148" t="s">
        <v>224</v>
      </c>
      <c r="E80" s="279"/>
      <c r="F80" s="268"/>
      <c r="G80" s="268"/>
      <c r="H80" s="5"/>
      <c r="I80" s="268"/>
      <c r="J80" s="359" t="s">
        <v>36</v>
      </c>
      <c r="K80" s="168"/>
      <c r="L80" s="168"/>
      <c r="M80" s="168"/>
    </row>
    <row r="81" spans="1:17" ht="16.149999999999999" customHeight="1" x14ac:dyDescent="0.45">
      <c r="C81" s="675" t="str">
        <f>IF(E81="","","%")</f>
        <v/>
      </c>
      <c r="D81" s="148" t="s">
        <v>230</v>
      </c>
      <c r="E81" s="213"/>
      <c r="F81" s="213"/>
      <c r="G81" s="342" t="s">
        <v>226</v>
      </c>
      <c r="H81" s="270"/>
      <c r="I81" s="97"/>
      <c r="J81" s="359" t="s">
        <v>36</v>
      </c>
      <c r="K81" s="168"/>
      <c r="L81" s="168"/>
      <c r="M81" s="168"/>
    </row>
    <row r="82" spans="1:17" ht="16.149999999999999" customHeight="1" x14ac:dyDescent="0.45">
      <c r="A82" s="35" t="s">
        <v>231</v>
      </c>
      <c r="B82" s="7"/>
      <c r="C82" s="675" t="str">
        <f>IF(B82="","","%")</f>
        <v/>
      </c>
      <c r="D82" s="282" t="s">
        <v>232</v>
      </c>
      <c r="E82" s="62"/>
      <c r="F82" s="62"/>
      <c r="G82" s="62"/>
      <c r="H82" s="62"/>
      <c r="I82" s="62"/>
      <c r="J82" s="358"/>
      <c r="K82" s="168"/>
      <c r="L82" s="168"/>
      <c r="M82" s="168"/>
    </row>
    <row r="83" spans="1:17" ht="16.149999999999999" customHeight="1" x14ac:dyDescent="0.45">
      <c r="A83" s="347"/>
      <c r="C83" s="74"/>
      <c r="D83" s="148" t="s">
        <v>233</v>
      </c>
      <c r="E83" s="279"/>
      <c r="F83" s="268"/>
      <c r="G83" s="268"/>
      <c r="H83" s="5"/>
      <c r="I83" s="268"/>
      <c r="J83" s="359" t="s">
        <v>36</v>
      </c>
      <c r="K83" s="168"/>
      <c r="L83" s="168"/>
      <c r="M83" s="168"/>
    </row>
    <row r="84" spans="1:17" ht="16.149999999999999" customHeight="1" x14ac:dyDescent="0.45">
      <c r="A84" s="347"/>
      <c r="C84" s="74"/>
      <c r="D84" s="148" t="s">
        <v>234</v>
      </c>
      <c r="E84" s="279"/>
      <c r="F84" s="268"/>
      <c r="G84" s="268"/>
      <c r="I84" s="268"/>
      <c r="J84" s="359" t="s">
        <v>36</v>
      </c>
      <c r="K84" s="168"/>
      <c r="L84" s="168"/>
      <c r="M84" s="168"/>
    </row>
    <row r="85" spans="1:17" ht="16.149999999999999" customHeight="1" x14ac:dyDescent="0.45">
      <c r="A85" s="347"/>
      <c r="C85" s="74"/>
      <c r="D85" s="148" t="s">
        <v>224</v>
      </c>
      <c r="E85" s="279"/>
      <c r="F85" s="268"/>
      <c r="G85" s="268"/>
      <c r="I85" s="268"/>
      <c r="J85" s="359" t="s">
        <v>36</v>
      </c>
      <c r="K85" s="268"/>
      <c r="L85" s="268"/>
      <c r="M85" s="268"/>
    </row>
    <row r="86" spans="1:17" ht="16.149999999999999" customHeight="1" x14ac:dyDescent="0.45">
      <c r="A86" s="347"/>
      <c r="C86" s="74"/>
      <c r="D86" s="148" t="s">
        <v>235</v>
      </c>
      <c r="F86" s="268"/>
      <c r="G86" s="268"/>
      <c r="I86" s="268"/>
      <c r="J86" s="359" t="s">
        <v>36</v>
      </c>
      <c r="K86" s="268"/>
      <c r="L86" s="268"/>
      <c r="M86" s="268"/>
      <c r="O86" s="283"/>
      <c r="P86" s="283"/>
      <c r="Q86" s="283"/>
    </row>
    <row r="87" spans="1:17" ht="16.149999999999999" customHeight="1" x14ac:dyDescent="0.45">
      <c r="A87" s="347"/>
      <c r="C87" s="74"/>
      <c r="D87" s="148" t="s">
        <v>236</v>
      </c>
      <c r="F87" s="268"/>
      <c r="G87" s="268"/>
      <c r="I87" s="268"/>
      <c r="J87" s="359" t="s">
        <v>36</v>
      </c>
      <c r="K87" s="268"/>
      <c r="L87" s="268"/>
      <c r="M87" s="268"/>
      <c r="O87" s="283"/>
      <c r="P87" s="283"/>
      <c r="Q87" s="283"/>
    </row>
    <row r="88" spans="1:17" ht="14.25" x14ac:dyDescent="0.45">
      <c r="A88" s="347"/>
      <c r="C88" s="74"/>
      <c r="D88" s="3" t="s">
        <v>237</v>
      </c>
      <c r="F88" s="268"/>
      <c r="G88" s="268"/>
      <c r="I88" s="268"/>
      <c r="J88" s="359" t="s">
        <v>36</v>
      </c>
      <c r="K88" s="268"/>
      <c r="L88" s="268"/>
      <c r="M88" s="268"/>
      <c r="O88" s="283"/>
      <c r="P88" s="283"/>
      <c r="Q88" s="283"/>
    </row>
    <row r="89" spans="1:17" ht="16.149999999999999" customHeight="1" x14ac:dyDescent="0.45">
      <c r="C89" s="675" t="str">
        <f>IF(E89="","","%")</f>
        <v/>
      </c>
      <c r="D89" s="148" t="s">
        <v>230</v>
      </c>
      <c r="E89" s="213"/>
      <c r="F89" s="213"/>
      <c r="G89" s="342" t="s">
        <v>226</v>
      </c>
      <c r="I89" s="97"/>
      <c r="J89" s="359" t="s">
        <v>36</v>
      </c>
      <c r="K89" s="97"/>
      <c r="L89" s="97"/>
      <c r="M89" s="4"/>
    </row>
    <row r="90" spans="1:17" ht="16.149999999999999" customHeight="1" x14ac:dyDescent="0.45">
      <c r="C90" s="675" t="str">
        <f>IF(E90="","","%")</f>
        <v/>
      </c>
      <c r="D90" s="148" t="s">
        <v>225</v>
      </c>
      <c r="E90" s="213"/>
      <c r="F90" s="342" t="s">
        <v>226</v>
      </c>
      <c r="I90" s="97"/>
      <c r="J90" s="359" t="s">
        <v>36</v>
      </c>
      <c r="K90" s="97"/>
      <c r="L90" s="97"/>
    </row>
    <row r="91" spans="1:17" ht="16.149999999999999" customHeight="1" x14ac:dyDescent="0.45">
      <c r="C91" s="675" t="str">
        <f>IF(E91="","","%")</f>
        <v/>
      </c>
      <c r="D91" s="148" t="s">
        <v>227</v>
      </c>
      <c r="E91" s="213"/>
      <c r="F91" s="342" t="s">
        <v>226</v>
      </c>
      <c r="I91" s="97"/>
      <c r="J91" s="359" t="s">
        <v>36</v>
      </c>
      <c r="K91" s="97"/>
      <c r="L91" s="97"/>
    </row>
    <row r="92" spans="1:17" ht="27.75" x14ac:dyDescent="0.45">
      <c r="A92" s="347"/>
      <c r="B92" s="78"/>
      <c r="C92" s="74"/>
      <c r="D92" s="263" t="s">
        <v>238</v>
      </c>
      <c r="E92" s="279"/>
      <c r="F92" s="337"/>
      <c r="G92" s="337"/>
      <c r="I92" s="337"/>
      <c r="J92" s="359" t="s">
        <v>36</v>
      </c>
      <c r="K92" s="337"/>
      <c r="L92" s="337"/>
      <c r="M92" s="337"/>
      <c r="O92" s="283"/>
      <c r="P92" s="283"/>
      <c r="Q92" s="283"/>
    </row>
    <row r="93" spans="1:17" ht="28.15" customHeight="1" x14ac:dyDescent="0.45">
      <c r="A93" s="347"/>
      <c r="C93" s="74"/>
      <c r="D93" s="3" t="s">
        <v>239</v>
      </c>
      <c r="E93" s="279"/>
      <c r="F93" s="337"/>
      <c r="G93" s="337"/>
      <c r="I93" s="337"/>
      <c r="J93" s="359" t="s">
        <v>36</v>
      </c>
      <c r="K93" s="337"/>
      <c r="L93" s="337"/>
      <c r="M93" s="337"/>
      <c r="O93" s="283"/>
      <c r="P93" s="283"/>
      <c r="Q93" s="283"/>
    </row>
    <row r="94" spans="1:17" s="150" customFormat="1" ht="15" x14ac:dyDescent="0.45">
      <c r="A94" s="153" t="s">
        <v>240</v>
      </c>
      <c r="B94" s="7"/>
      <c r="C94" s="346" t="str">
        <f>IF(B94="","","%")</f>
        <v/>
      </c>
      <c r="D94" s="345" t="s">
        <v>241</v>
      </c>
      <c r="F94" s="337"/>
      <c r="G94" s="337"/>
      <c r="I94" s="337"/>
      <c r="J94" s="360"/>
      <c r="K94" s="337"/>
      <c r="L94" s="337"/>
      <c r="M94" s="337"/>
      <c r="N94" s="149"/>
      <c r="O94" s="283"/>
      <c r="P94" s="283"/>
      <c r="Q94" s="283"/>
    </row>
    <row r="95" spans="1:17" ht="16.25" customHeight="1" x14ac:dyDescent="0.45">
      <c r="C95" s="74"/>
      <c r="D95" s="3" t="s">
        <v>242</v>
      </c>
      <c r="E95" s="279"/>
      <c r="F95" s="337"/>
      <c r="G95" s="337"/>
      <c r="I95" s="337"/>
      <c r="J95" s="359" t="s">
        <v>36</v>
      </c>
      <c r="K95" s="337"/>
      <c r="L95" s="337"/>
      <c r="M95" s="337"/>
      <c r="O95" s="283"/>
      <c r="P95" s="283"/>
      <c r="Q95" s="283"/>
    </row>
    <row r="96" spans="1:17" x14ac:dyDescent="0.45">
      <c r="C96" s="74"/>
      <c r="D96" s="3" t="s">
        <v>243</v>
      </c>
      <c r="E96" s="279"/>
      <c r="F96" s="337"/>
      <c r="G96" s="337"/>
      <c r="I96" s="337"/>
      <c r="J96" s="359" t="s">
        <v>36</v>
      </c>
      <c r="K96" s="337"/>
      <c r="L96" s="337"/>
      <c r="M96" s="337"/>
      <c r="O96" s="283"/>
      <c r="P96" s="283"/>
      <c r="Q96" s="283"/>
    </row>
    <row r="97" spans="1:17" x14ac:dyDescent="0.45">
      <c r="C97" s="74"/>
      <c r="D97" s="3" t="s">
        <v>244</v>
      </c>
      <c r="E97" s="279"/>
      <c r="F97" s="337"/>
      <c r="G97" s="337"/>
      <c r="I97" s="337"/>
      <c r="J97" s="359" t="s">
        <v>36</v>
      </c>
      <c r="K97" s="337"/>
      <c r="L97" s="337"/>
      <c r="M97" s="337"/>
      <c r="O97" s="283"/>
      <c r="P97" s="283"/>
      <c r="Q97" s="283"/>
    </row>
    <row r="98" spans="1:17" s="150" customFormat="1" ht="16.149999999999999" customHeight="1" x14ac:dyDescent="0.45">
      <c r="A98" s="71" t="s">
        <v>245</v>
      </c>
      <c r="B98" s="29" t="s">
        <v>34</v>
      </c>
      <c r="C98" s="675" t="str">
        <f>IF(B98="","","%")</f>
        <v>%</v>
      </c>
      <c r="D98" s="275" t="s">
        <v>246</v>
      </c>
      <c r="F98" s="268"/>
      <c r="G98" s="268"/>
      <c r="I98" s="268"/>
      <c r="J98" s="360"/>
      <c r="K98" s="268"/>
      <c r="L98" s="268"/>
      <c r="M98" s="268"/>
      <c r="N98" s="149"/>
      <c r="O98" s="149"/>
      <c r="P98" s="149"/>
      <c r="Q98" s="149"/>
    </row>
    <row r="99" spans="1:17" s="150" customFormat="1" ht="16.149999999999999" customHeight="1" x14ac:dyDescent="0.45">
      <c r="A99" s="36"/>
      <c r="B99" s="149"/>
      <c r="C99" s="74" t="s">
        <v>34</v>
      </c>
      <c r="D99" s="148" t="s">
        <v>247</v>
      </c>
      <c r="E99" s="279"/>
      <c r="F99" s="337"/>
      <c r="G99" s="337"/>
      <c r="I99" s="337"/>
      <c r="J99" s="359" t="s">
        <v>36</v>
      </c>
      <c r="K99" s="337"/>
      <c r="L99" s="337"/>
      <c r="M99" s="337"/>
      <c r="N99" s="149"/>
      <c r="O99" s="149"/>
      <c r="P99" s="149"/>
      <c r="Q99" s="149"/>
    </row>
    <row r="100" spans="1:17" s="150" customFormat="1" ht="16.149999999999999" customHeight="1" x14ac:dyDescent="0.45">
      <c r="A100" s="36"/>
      <c r="B100" s="149"/>
      <c r="C100" s="675" t="str">
        <f>IF(E100="","","%")</f>
        <v>%</v>
      </c>
      <c r="D100" s="148" t="s">
        <v>248</v>
      </c>
      <c r="E100" s="213">
        <v>1.5</v>
      </c>
      <c r="F100" s="342" t="s">
        <v>226</v>
      </c>
      <c r="G100" s="2"/>
      <c r="I100" s="97"/>
      <c r="J100" s="361" t="s">
        <v>568</v>
      </c>
      <c r="K100" s="97"/>
      <c r="L100" s="97"/>
      <c r="M100" s="148"/>
      <c r="N100" s="149"/>
      <c r="O100" s="149"/>
      <c r="P100" s="149"/>
      <c r="Q100" s="149"/>
    </row>
    <row r="101" spans="1:17" s="150" customFormat="1" ht="16.149999999999999" customHeight="1" x14ac:dyDescent="0.45">
      <c r="A101" s="36"/>
      <c r="B101" s="149"/>
      <c r="C101" s="74" t="s">
        <v>34</v>
      </c>
      <c r="D101" s="148" t="s">
        <v>249</v>
      </c>
      <c r="E101" s="279"/>
      <c r="F101" s="342"/>
      <c r="G101" s="337"/>
      <c r="I101" s="337"/>
      <c r="J101" s="359" t="s">
        <v>36</v>
      </c>
      <c r="K101" s="337"/>
      <c r="L101" s="337"/>
      <c r="M101" s="337"/>
      <c r="N101" s="149"/>
      <c r="O101" s="149"/>
      <c r="P101" s="149"/>
      <c r="Q101" s="149"/>
    </row>
    <row r="102" spans="1:17" s="150" customFormat="1" ht="16.149999999999999" customHeight="1" x14ac:dyDescent="0.45">
      <c r="A102" s="36"/>
      <c r="B102" s="149"/>
      <c r="C102" s="675" t="str">
        <f>IF(E102="","","%")</f>
        <v>%</v>
      </c>
      <c r="D102" s="148" t="s">
        <v>248</v>
      </c>
      <c r="E102" s="213">
        <v>1.5</v>
      </c>
      <c r="F102" s="342" t="s">
        <v>226</v>
      </c>
      <c r="G102" s="2"/>
      <c r="I102" s="97"/>
      <c r="J102" s="361" t="s">
        <v>568</v>
      </c>
      <c r="K102" s="97"/>
      <c r="L102" s="97"/>
      <c r="M102" s="148"/>
      <c r="N102" s="149"/>
      <c r="O102" s="149"/>
      <c r="P102" s="149"/>
      <c r="Q102" s="149"/>
    </row>
    <row r="103" spans="1:17" s="150" customFormat="1" ht="16.149999999999999" customHeight="1" x14ac:dyDescent="0.45">
      <c r="A103" s="36"/>
      <c r="B103" s="149"/>
      <c r="C103" s="74"/>
      <c r="D103" s="148" t="s">
        <v>81</v>
      </c>
      <c r="E103" s="279"/>
      <c r="F103" s="337"/>
      <c r="G103" s="337"/>
      <c r="I103" s="337"/>
      <c r="J103" s="359" t="s">
        <v>36</v>
      </c>
      <c r="K103" s="337"/>
      <c r="L103" s="337"/>
      <c r="M103" s="337"/>
      <c r="N103" s="149"/>
      <c r="O103" s="149"/>
      <c r="P103" s="149"/>
      <c r="Q103" s="149"/>
    </row>
    <row r="104" spans="1:17" s="150" customFormat="1" ht="16.149999999999999" customHeight="1" x14ac:dyDescent="0.45">
      <c r="A104" s="36"/>
      <c r="B104" s="149"/>
      <c r="C104" s="675" t="str">
        <f>IF(E104="","","%")</f>
        <v/>
      </c>
      <c r="D104" s="148" t="s">
        <v>248</v>
      </c>
      <c r="E104" s="213"/>
      <c r="F104" s="342" t="s">
        <v>226</v>
      </c>
      <c r="G104" s="2"/>
      <c r="H104" s="342"/>
      <c r="I104" s="97"/>
      <c r="J104" s="359" t="s">
        <v>36</v>
      </c>
      <c r="K104" s="97"/>
      <c r="L104" s="97"/>
      <c r="M104" s="148"/>
      <c r="N104" s="149"/>
      <c r="O104" s="149"/>
      <c r="P104" s="149"/>
      <c r="Q104" s="149"/>
    </row>
    <row r="105" spans="1:17" s="149" customFormat="1" ht="16.149999999999999" customHeight="1" x14ac:dyDescent="0.4">
      <c r="A105" s="272"/>
      <c r="B105" s="281"/>
      <c r="C105" s="76"/>
      <c r="D105" s="43"/>
      <c r="E105" s="84"/>
      <c r="F105" s="84"/>
      <c r="G105" s="84"/>
      <c r="H105" s="84"/>
      <c r="I105" s="84"/>
      <c r="J105" s="362"/>
      <c r="K105" s="84"/>
      <c r="L105" s="84"/>
      <c r="M105" s="84"/>
      <c r="O105" s="273"/>
      <c r="P105" s="273"/>
    </row>
    <row r="106" spans="1:17" s="6" customFormat="1" ht="16.149999999999999" customHeight="1" x14ac:dyDescent="0.45">
      <c r="A106" s="676" t="s">
        <v>339</v>
      </c>
      <c r="B106" s="177"/>
      <c r="C106" s="675" t="str">
        <f>IF($E$106="","","%")</f>
        <v>%</v>
      </c>
      <c r="D106" s="266" t="s">
        <v>108</v>
      </c>
      <c r="E106" s="480">
        <v>0</v>
      </c>
      <c r="F106" s="338">
        <v>1</v>
      </c>
      <c r="G106" s="338">
        <v>2</v>
      </c>
      <c r="H106" s="674" t="s">
        <v>635</v>
      </c>
      <c r="I106" s="674" t="s">
        <v>635</v>
      </c>
      <c r="J106" s="380"/>
      <c r="K106" s="269"/>
      <c r="L106" s="269"/>
      <c r="M106" s="269"/>
      <c r="N106" s="5"/>
      <c r="O106" s="5"/>
      <c r="P106" s="5"/>
      <c r="Q106" s="5"/>
    </row>
    <row r="107" spans="1:17" s="6" customFormat="1" ht="16.149999999999999" customHeight="1" x14ac:dyDescent="0.45">
      <c r="A107" s="34"/>
      <c r="B107" s="177"/>
      <c r="C107" s="177"/>
      <c r="D107" s="266" t="s">
        <v>570</v>
      </c>
      <c r="E107" s="344" t="s">
        <v>323</v>
      </c>
      <c r="F107" s="344" t="s">
        <v>323</v>
      </c>
      <c r="G107" s="344" t="s">
        <v>323</v>
      </c>
      <c r="H107" s="344"/>
      <c r="I107" s="344"/>
      <c r="J107" s="380"/>
      <c r="K107" s="269"/>
      <c r="L107" s="269"/>
      <c r="M107" s="269"/>
      <c r="N107" s="5"/>
      <c r="O107" s="5"/>
      <c r="P107" s="5"/>
      <c r="Q107" s="5"/>
    </row>
    <row r="108" spans="1:17" s="6" customFormat="1" ht="16.149999999999999" customHeight="1" x14ac:dyDescent="0.45">
      <c r="A108" s="34"/>
      <c r="B108" s="177"/>
      <c r="C108" s="177"/>
      <c r="D108" s="266" t="s">
        <v>571</v>
      </c>
      <c r="E108" s="344" t="s">
        <v>573</v>
      </c>
      <c r="F108" s="344" t="s">
        <v>573</v>
      </c>
      <c r="G108" s="344" t="s">
        <v>573</v>
      </c>
      <c r="H108" s="344"/>
      <c r="I108" s="344"/>
      <c r="J108" s="380"/>
      <c r="K108" s="269"/>
      <c r="L108" s="269"/>
      <c r="M108" s="269"/>
      <c r="N108" s="5"/>
      <c r="O108" s="5"/>
      <c r="P108" s="5"/>
      <c r="Q108" s="5"/>
    </row>
    <row r="109" spans="1:17" s="6" customFormat="1" ht="16.149999999999999" customHeight="1" x14ac:dyDescent="0.45">
      <c r="A109" s="34"/>
      <c r="B109" s="177"/>
      <c r="C109" s="177"/>
      <c r="D109" s="266" t="s">
        <v>572</v>
      </c>
      <c r="E109" s="349" t="s">
        <v>575</v>
      </c>
      <c r="F109" s="349" t="s">
        <v>575</v>
      </c>
      <c r="G109" s="349" t="s">
        <v>575</v>
      </c>
      <c r="H109" s="344"/>
      <c r="I109" s="344"/>
      <c r="J109" s="380"/>
      <c r="K109" s="269"/>
      <c r="L109" s="269"/>
      <c r="M109" s="269"/>
      <c r="N109" s="5"/>
      <c r="O109" s="5"/>
      <c r="P109" s="5"/>
      <c r="Q109" s="5"/>
    </row>
    <row r="110" spans="1:17" s="6" customFormat="1" ht="16.149999999999999" customHeight="1" x14ac:dyDescent="0.45">
      <c r="A110" s="34"/>
      <c r="B110" s="177"/>
      <c r="C110" s="74"/>
      <c r="D110" s="266" t="s">
        <v>577</v>
      </c>
      <c r="E110" s="343"/>
      <c r="F110" s="343"/>
      <c r="G110" s="278"/>
      <c r="H110" s="278"/>
      <c r="I110" s="278"/>
      <c r="J110" s="380"/>
      <c r="K110" s="269"/>
      <c r="L110" s="269"/>
      <c r="M110" s="269"/>
      <c r="N110" s="5"/>
      <c r="O110" s="5"/>
      <c r="P110" s="5"/>
      <c r="Q110" s="5"/>
    </row>
    <row r="111" spans="1:17" s="6" customFormat="1" ht="16.149999999999999" customHeight="1" x14ac:dyDescent="0.45">
      <c r="A111" s="34"/>
      <c r="B111" s="177"/>
      <c r="C111" s="74" t="s">
        <v>34</v>
      </c>
      <c r="D111" s="266" t="s">
        <v>578</v>
      </c>
      <c r="E111" s="278"/>
      <c r="F111" s="278"/>
      <c r="G111" s="278"/>
      <c r="H111" s="278"/>
      <c r="I111" s="278"/>
      <c r="J111" s="380"/>
      <c r="K111" s="269"/>
      <c r="L111" s="269"/>
      <c r="M111" s="269"/>
      <c r="N111" s="5"/>
      <c r="O111" s="5"/>
      <c r="P111" s="5"/>
      <c r="Q111" s="5"/>
    </row>
    <row r="112" spans="1:17" s="9" customFormat="1" ht="16.149999999999999" customHeight="1" x14ac:dyDescent="0.45">
      <c r="A112" s="34"/>
      <c r="B112" s="177"/>
      <c r="C112" s="44" t="s">
        <v>567</v>
      </c>
      <c r="D112" s="266"/>
      <c r="E112" s="341" t="s">
        <v>214</v>
      </c>
      <c r="F112" s="341" t="s">
        <v>215</v>
      </c>
      <c r="H112" s="266"/>
      <c r="I112" s="266"/>
      <c r="J112" s="380"/>
      <c r="K112" s="269"/>
      <c r="L112" s="269"/>
      <c r="M112" s="269"/>
      <c r="N112" s="269"/>
      <c r="O112" s="269"/>
      <c r="P112" s="269"/>
      <c r="Q112" s="269"/>
    </row>
    <row r="113" spans="1:17" s="9" customFormat="1" ht="28.15" customHeight="1" x14ac:dyDescent="0.45">
      <c r="A113" s="34"/>
      <c r="B113" s="177"/>
      <c r="C113" s="479">
        <f>E106</f>
        <v>0</v>
      </c>
      <c r="D113" s="273" t="s">
        <v>566</v>
      </c>
      <c r="E113" s="339">
        <f>3.92*2</f>
        <v>7.84</v>
      </c>
      <c r="F113" s="339">
        <v>2.77</v>
      </c>
      <c r="G113" s="340">
        <f>E113*F113</f>
        <v>21.716799999999999</v>
      </c>
      <c r="H113" s="269" t="s">
        <v>106</v>
      </c>
      <c r="J113" s="380"/>
      <c r="K113" s="269"/>
      <c r="L113" s="269"/>
      <c r="N113" s="267"/>
      <c r="O113" s="267"/>
      <c r="P113" s="269"/>
      <c r="Q113" s="269"/>
    </row>
    <row r="114" spans="1:17" s="9" customFormat="1" ht="28.15" x14ac:dyDescent="0.45">
      <c r="A114" s="34"/>
      <c r="B114" s="177"/>
      <c r="C114" s="273">
        <f>F106</f>
        <v>1</v>
      </c>
      <c r="D114" s="273" t="s">
        <v>566</v>
      </c>
      <c r="E114" s="339">
        <f>3.92*2</f>
        <v>7.84</v>
      </c>
      <c r="F114" s="339">
        <v>2.9</v>
      </c>
      <c r="G114" s="340">
        <f>E114*F114</f>
        <v>22.736000000000001</v>
      </c>
      <c r="H114" s="269" t="s">
        <v>106</v>
      </c>
      <c r="J114" s="380"/>
      <c r="K114" s="269"/>
      <c r="L114" s="269"/>
      <c r="N114" s="267"/>
      <c r="O114" s="267"/>
      <c r="P114" s="269"/>
      <c r="Q114" s="269"/>
    </row>
    <row r="115" spans="1:17" s="9" customFormat="1" ht="28.15" x14ac:dyDescent="0.45">
      <c r="A115" s="34"/>
      <c r="B115" s="177"/>
      <c r="C115" s="273">
        <f>G106</f>
        <v>2</v>
      </c>
      <c r="D115" s="273" t="s">
        <v>566</v>
      </c>
      <c r="E115" s="339">
        <f>3.92*2</f>
        <v>7.84</v>
      </c>
      <c r="F115" s="339">
        <v>3.19</v>
      </c>
      <c r="G115" s="340">
        <f>E115*F115</f>
        <v>25.009599999999999</v>
      </c>
      <c r="H115" s="269" t="s">
        <v>106</v>
      </c>
      <c r="J115" s="380"/>
      <c r="K115" s="269"/>
      <c r="L115" s="269"/>
      <c r="N115" s="267"/>
      <c r="O115" s="267"/>
      <c r="P115" s="269"/>
      <c r="Q115" s="269"/>
    </row>
    <row r="116" spans="1:17" s="9" customFormat="1" ht="28.15" x14ac:dyDescent="0.45">
      <c r="A116" s="34"/>
      <c r="B116" s="177"/>
      <c r="C116" s="273" t="str">
        <f>H106</f>
        <v/>
      </c>
      <c r="D116" s="273" t="s">
        <v>566</v>
      </c>
      <c r="E116" s="339"/>
      <c r="F116" s="339"/>
      <c r="G116" s="340">
        <f>E116*F116</f>
        <v>0</v>
      </c>
      <c r="H116" s="269" t="s">
        <v>106</v>
      </c>
      <c r="J116" s="380"/>
      <c r="K116" s="269"/>
      <c r="L116" s="269"/>
      <c r="N116" s="267"/>
      <c r="O116" s="267"/>
      <c r="P116" s="269"/>
      <c r="Q116" s="269"/>
    </row>
    <row r="117" spans="1:17" s="9" customFormat="1" ht="28.15" x14ac:dyDescent="0.45">
      <c r="A117" s="34"/>
      <c r="B117" s="177"/>
      <c r="C117" s="273" t="str">
        <f>I106</f>
        <v/>
      </c>
      <c r="D117" s="273" t="s">
        <v>566</v>
      </c>
      <c r="E117" s="339"/>
      <c r="F117" s="339"/>
      <c r="G117" s="340">
        <f>E117*F117</f>
        <v>0</v>
      </c>
      <c r="H117" s="269" t="s">
        <v>106</v>
      </c>
      <c r="J117" s="380"/>
      <c r="K117" s="269"/>
      <c r="L117" s="269"/>
      <c r="N117" s="267"/>
      <c r="O117" s="267"/>
      <c r="P117" s="269"/>
      <c r="Q117" s="269"/>
    </row>
    <row r="118" spans="1:17" ht="16.149999999999999" customHeight="1" x14ac:dyDescent="0.45">
      <c r="A118" s="35" t="s">
        <v>216</v>
      </c>
      <c r="B118" s="152" t="s">
        <v>34</v>
      </c>
      <c r="C118" s="675" t="str">
        <f>IF(B118="","","%")</f>
        <v>%</v>
      </c>
      <c r="D118" s="282" t="s">
        <v>217</v>
      </c>
      <c r="E118" s="62"/>
      <c r="F118" s="62"/>
      <c r="G118" s="62"/>
      <c r="H118" s="62"/>
      <c r="I118" s="62"/>
      <c r="J118" s="358"/>
      <c r="K118" s="62"/>
      <c r="L118" s="62"/>
      <c r="M118" s="62"/>
    </row>
    <row r="119" spans="1:17" ht="16.149999999999999" customHeight="1" x14ac:dyDescent="0.45">
      <c r="A119" s="347"/>
      <c r="B119" s="78"/>
      <c r="C119" s="74"/>
      <c r="D119" s="148" t="s">
        <v>218</v>
      </c>
      <c r="E119" s="279"/>
      <c r="F119" s="268"/>
      <c r="G119" s="268"/>
      <c r="I119" s="268"/>
      <c r="J119" s="359" t="s">
        <v>36</v>
      </c>
      <c r="K119" s="168"/>
      <c r="L119" s="168"/>
      <c r="M119" s="168"/>
    </row>
    <row r="120" spans="1:17" ht="16.149999999999999" customHeight="1" x14ac:dyDescent="0.45">
      <c r="A120" s="347"/>
      <c r="C120" s="74"/>
      <c r="D120" s="148" t="s">
        <v>219</v>
      </c>
      <c r="E120" s="279"/>
      <c r="F120" s="268"/>
      <c r="G120" s="268"/>
      <c r="I120" s="268"/>
      <c r="J120" s="359" t="s">
        <v>36</v>
      </c>
      <c r="K120" s="168"/>
      <c r="L120" s="168"/>
      <c r="M120" s="168"/>
    </row>
    <row r="121" spans="1:17" s="169" customFormat="1" ht="27.75" x14ac:dyDescent="0.45">
      <c r="A121" s="350"/>
      <c r="B121" s="351"/>
      <c r="C121" s="29" t="s">
        <v>34</v>
      </c>
      <c r="D121" s="263" t="s">
        <v>220</v>
      </c>
      <c r="E121" s="279"/>
      <c r="F121" s="268"/>
      <c r="G121" s="268"/>
      <c r="H121" s="165"/>
      <c r="I121" s="268"/>
      <c r="J121" s="359" t="s">
        <v>576</v>
      </c>
      <c r="K121" s="168"/>
      <c r="L121" s="168"/>
      <c r="M121" s="168"/>
      <c r="N121" s="165"/>
      <c r="O121" s="165"/>
      <c r="P121" s="165"/>
      <c r="Q121" s="165"/>
    </row>
    <row r="122" spans="1:17" ht="14.25" x14ac:dyDescent="0.45">
      <c r="A122" s="347"/>
      <c r="C122" s="29"/>
      <c r="D122" s="165" t="s">
        <v>221</v>
      </c>
      <c r="E122" s="279"/>
      <c r="F122" s="268"/>
      <c r="G122" s="268"/>
      <c r="I122" s="268"/>
      <c r="J122" s="359" t="s">
        <v>36</v>
      </c>
      <c r="K122" s="168"/>
      <c r="L122" s="168"/>
      <c r="M122" s="168"/>
    </row>
    <row r="123" spans="1:17" ht="16.149999999999999" customHeight="1" x14ac:dyDescent="0.45">
      <c r="A123" s="347"/>
      <c r="C123" s="74"/>
      <c r="D123" s="148" t="s">
        <v>223</v>
      </c>
      <c r="E123" s="279"/>
      <c r="F123" s="268"/>
      <c r="G123" s="268"/>
      <c r="I123" s="268"/>
      <c r="J123" s="359" t="s">
        <v>36</v>
      </c>
      <c r="K123" s="168"/>
      <c r="L123" s="168"/>
      <c r="M123" s="168"/>
    </row>
    <row r="124" spans="1:17" ht="16.149999999999999" customHeight="1" x14ac:dyDescent="0.45">
      <c r="A124" s="347"/>
      <c r="C124" s="74"/>
      <c r="D124" s="148" t="s">
        <v>224</v>
      </c>
      <c r="E124" s="279"/>
      <c r="F124" s="268"/>
      <c r="G124" s="268"/>
      <c r="I124" s="268"/>
      <c r="J124" s="359" t="s">
        <v>36</v>
      </c>
      <c r="K124" s="168"/>
      <c r="L124" s="168"/>
      <c r="M124" s="168"/>
    </row>
    <row r="125" spans="1:17" ht="16.149999999999999" customHeight="1" x14ac:dyDescent="0.45">
      <c r="C125" s="675" t="str">
        <f>IF(E125="","","%")</f>
        <v>%</v>
      </c>
      <c r="D125" s="148" t="s">
        <v>225</v>
      </c>
      <c r="E125" s="213">
        <v>13</v>
      </c>
      <c r="F125" s="342" t="s">
        <v>226</v>
      </c>
      <c r="H125" s="342"/>
      <c r="I125" s="97"/>
      <c r="J125" s="359" t="s">
        <v>36</v>
      </c>
      <c r="K125" s="168"/>
      <c r="L125" s="168"/>
      <c r="M125" s="168"/>
    </row>
    <row r="126" spans="1:17" ht="16.149999999999999" customHeight="1" x14ac:dyDescent="0.45">
      <c r="C126" s="675" t="str">
        <f>IF(E126="","","%")</f>
        <v>%</v>
      </c>
      <c r="D126" s="148" t="s">
        <v>227</v>
      </c>
      <c r="E126" s="213">
        <v>13</v>
      </c>
      <c r="F126" s="342" t="s">
        <v>226</v>
      </c>
      <c r="H126" s="342"/>
      <c r="I126" s="97"/>
      <c r="J126" s="359" t="s">
        <v>36</v>
      </c>
      <c r="K126" s="168"/>
      <c r="L126" s="168"/>
      <c r="M126" s="168"/>
    </row>
    <row r="127" spans="1:17" ht="16.149999999999999" customHeight="1" x14ac:dyDescent="0.45">
      <c r="A127" s="35" t="s">
        <v>117</v>
      </c>
      <c r="B127" s="7"/>
      <c r="C127" s="675" t="str">
        <f>IF(B127="","","%")</f>
        <v/>
      </c>
      <c r="D127" s="282" t="s">
        <v>228</v>
      </c>
      <c r="E127" s="62"/>
      <c r="F127" s="62"/>
      <c r="G127" s="62"/>
      <c r="H127" s="62"/>
      <c r="I127" s="62"/>
      <c r="J127" s="358"/>
      <c r="K127" s="168"/>
      <c r="L127" s="168"/>
      <c r="M127" s="168"/>
    </row>
    <row r="128" spans="1:17" ht="16.149999999999999" customHeight="1" x14ac:dyDescent="0.45">
      <c r="A128" s="348"/>
      <c r="C128" s="74"/>
      <c r="D128" s="148" t="s">
        <v>229</v>
      </c>
      <c r="E128" s="279"/>
      <c r="F128" s="268"/>
      <c r="G128" s="268"/>
      <c r="H128" s="5"/>
      <c r="I128" s="268"/>
      <c r="J128" s="359" t="s">
        <v>36</v>
      </c>
      <c r="K128" s="168"/>
      <c r="L128" s="168"/>
      <c r="M128" s="168"/>
    </row>
    <row r="129" spans="1:17" ht="16.149999999999999" customHeight="1" x14ac:dyDescent="0.45">
      <c r="A129" s="347"/>
      <c r="C129" s="74"/>
      <c r="D129" s="148" t="s">
        <v>224</v>
      </c>
      <c r="E129" s="279"/>
      <c r="F129" s="268"/>
      <c r="G129" s="268"/>
      <c r="H129" s="5"/>
      <c r="I129" s="268"/>
      <c r="J129" s="359" t="s">
        <v>36</v>
      </c>
      <c r="K129" s="168"/>
      <c r="L129" s="168"/>
      <c r="M129" s="168"/>
    </row>
    <row r="130" spans="1:17" ht="16.149999999999999" customHeight="1" x14ac:dyDescent="0.45">
      <c r="C130" s="675" t="str">
        <f>IF(E130="","","%")</f>
        <v/>
      </c>
      <c r="D130" s="148" t="s">
        <v>230</v>
      </c>
      <c r="E130" s="213"/>
      <c r="F130" s="213"/>
      <c r="G130" s="342" t="s">
        <v>226</v>
      </c>
      <c r="H130" s="270"/>
      <c r="I130" s="97"/>
      <c r="J130" s="359" t="s">
        <v>36</v>
      </c>
      <c r="K130" s="168"/>
      <c r="L130" s="168"/>
      <c r="M130" s="168"/>
    </row>
    <row r="131" spans="1:17" ht="15.75" customHeight="1" x14ac:dyDescent="0.45">
      <c r="A131" s="35" t="s">
        <v>231</v>
      </c>
      <c r="B131" s="7"/>
      <c r="C131" s="675" t="str">
        <f>IF(B131="","","%")</f>
        <v/>
      </c>
      <c r="D131" s="282" t="s">
        <v>232</v>
      </c>
      <c r="E131" s="62"/>
      <c r="F131" s="62"/>
      <c r="G131" s="62"/>
      <c r="H131" s="62"/>
      <c r="I131" s="62"/>
      <c r="J131" s="358"/>
      <c r="K131" s="168"/>
      <c r="L131" s="168"/>
      <c r="M131" s="168"/>
    </row>
    <row r="132" spans="1:17" ht="16.149999999999999" customHeight="1" x14ac:dyDescent="0.45">
      <c r="A132" s="347"/>
      <c r="C132" s="74"/>
      <c r="D132" s="148" t="s">
        <v>233</v>
      </c>
      <c r="E132" s="279"/>
      <c r="F132" s="268"/>
      <c r="G132" s="268"/>
      <c r="H132" s="5"/>
      <c r="I132" s="268"/>
      <c r="J132" s="359" t="s">
        <v>36</v>
      </c>
      <c r="K132" s="168"/>
      <c r="L132" s="168"/>
      <c r="M132" s="168"/>
    </row>
    <row r="133" spans="1:17" ht="16.149999999999999" customHeight="1" x14ac:dyDescent="0.45">
      <c r="A133" s="347"/>
      <c r="C133" s="74"/>
      <c r="D133" s="148" t="s">
        <v>234</v>
      </c>
      <c r="E133" s="279"/>
      <c r="F133" s="268"/>
      <c r="G133" s="268"/>
      <c r="I133" s="268"/>
      <c r="J133" s="359" t="s">
        <v>36</v>
      </c>
      <c r="K133" s="168"/>
      <c r="L133" s="168"/>
      <c r="M133" s="168"/>
    </row>
    <row r="134" spans="1:17" ht="16.149999999999999" customHeight="1" x14ac:dyDescent="0.45">
      <c r="A134" s="347"/>
      <c r="C134" s="74"/>
      <c r="D134" s="148" t="s">
        <v>224</v>
      </c>
      <c r="E134" s="279"/>
      <c r="F134" s="268"/>
      <c r="G134" s="268"/>
      <c r="I134" s="268"/>
      <c r="J134" s="359" t="s">
        <v>36</v>
      </c>
      <c r="K134" s="268"/>
      <c r="L134" s="268"/>
      <c r="M134" s="268"/>
    </row>
    <row r="135" spans="1:17" ht="16.149999999999999" customHeight="1" x14ac:dyDescent="0.45">
      <c r="A135" s="347"/>
      <c r="C135" s="74"/>
      <c r="D135" s="148" t="s">
        <v>235</v>
      </c>
      <c r="F135" s="268"/>
      <c r="G135" s="268"/>
      <c r="I135" s="268"/>
      <c r="J135" s="359" t="s">
        <v>36</v>
      </c>
      <c r="K135" s="268"/>
      <c r="L135" s="268"/>
      <c r="M135" s="268"/>
      <c r="O135" s="283"/>
      <c r="P135" s="283"/>
      <c r="Q135" s="283"/>
    </row>
    <row r="136" spans="1:17" ht="16.149999999999999" customHeight="1" x14ac:dyDescent="0.45">
      <c r="A136" s="347"/>
      <c r="C136" s="74"/>
      <c r="D136" s="148" t="s">
        <v>236</v>
      </c>
      <c r="F136" s="268"/>
      <c r="G136" s="268"/>
      <c r="I136" s="268"/>
      <c r="J136" s="359" t="s">
        <v>36</v>
      </c>
      <c r="K136" s="268"/>
      <c r="L136" s="268"/>
      <c r="M136" s="268"/>
      <c r="O136" s="283"/>
      <c r="P136" s="283"/>
      <c r="Q136" s="283"/>
    </row>
    <row r="137" spans="1:17" ht="14.25" x14ac:dyDescent="0.45">
      <c r="A137" s="347"/>
      <c r="C137" s="74"/>
      <c r="D137" s="3" t="s">
        <v>237</v>
      </c>
      <c r="F137" s="268"/>
      <c r="G137" s="268"/>
      <c r="I137" s="268"/>
      <c r="J137" s="359" t="s">
        <v>36</v>
      </c>
      <c r="K137" s="268"/>
      <c r="L137" s="268"/>
      <c r="M137" s="268"/>
      <c r="O137" s="283"/>
      <c r="P137" s="283"/>
      <c r="Q137" s="283"/>
    </row>
    <row r="138" spans="1:17" ht="16.149999999999999" customHeight="1" x14ac:dyDescent="0.45">
      <c r="C138" s="675" t="str">
        <f>IF(E138="","","%")</f>
        <v/>
      </c>
      <c r="D138" s="148" t="s">
        <v>230</v>
      </c>
      <c r="E138" s="213"/>
      <c r="F138" s="213"/>
      <c r="G138" s="342" t="s">
        <v>226</v>
      </c>
      <c r="I138" s="97"/>
      <c r="J138" s="359" t="s">
        <v>36</v>
      </c>
      <c r="K138" s="97"/>
      <c r="L138" s="97"/>
      <c r="M138" s="4"/>
    </row>
    <row r="139" spans="1:17" ht="16.149999999999999" customHeight="1" x14ac:dyDescent="0.45">
      <c r="C139" s="675" t="str">
        <f>IF(E139="","","%")</f>
        <v/>
      </c>
      <c r="D139" s="148" t="s">
        <v>225</v>
      </c>
      <c r="E139" s="213"/>
      <c r="F139" s="342" t="s">
        <v>226</v>
      </c>
      <c r="I139" s="97"/>
      <c r="J139" s="359" t="s">
        <v>36</v>
      </c>
      <c r="K139" s="97"/>
      <c r="L139" s="97"/>
    </row>
    <row r="140" spans="1:17" ht="16.149999999999999" customHeight="1" x14ac:dyDescent="0.45">
      <c r="C140" s="675" t="str">
        <f>IF(E140="","","%")</f>
        <v/>
      </c>
      <c r="D140" s="148" t="s">
        <v>227</v>
      </c>
      <c r="E140" s="213"/>
      <c r="F140" s="342" t="s">
        <v>226</v>
      </c>
      <c r="I140" s="97"/>
      <c r="J140" s="359" t="s">
        <v>36</v>
      </c>
      <c r="K140" s="97"/>
      <c r="L140" s="97"/>
    </row>
    <row r="141" spans="1:17" ht="27.75" x14ac:dyDescent="0.45">
      <c r="A141" s="347"/>
      <c r="B141" s="78"/>
      <c r="C141" s="74"/>
      <c r="D141" s="263" t="s">
        <v>238</v>
      </c>
      <c r="E141" s="279"/>
      <c r="F141" s="337"/>
      <c r="G141" s="337"/>
      <c r="I141" s="337"/>
      <c r="J141" s="359" t="s">
        <v>36</v>
      </c>
      <c r="K141" s="337"/>
      <c r="L141" s="337"/>
      <c r="M141" s="337"/>
      <c r="O141" s="283"/>
      <c r="P141" s="283"/>
      <c r="Q141" s="283"/>
    </row>
    <row r="142" spans="1:17" ht="28.35" customHeight="1" x14ac:dyDescent="0.45">
      <c r="A142" s="347"/>
      <c r="C142" s="74"/>
      <c r="D142" s="3" t="s">
        <v>239</v>
      </c>
      <c r="E142" s="279"/>
      <c r="F142" s="337"/>
      <c r="G142" s="337"/>
      <c r="I142" s="337"/>
      <c r="J142" s="359" t="s">
        <v>36</v>
      </c>
      <c r="K142" s="337"/>
      <c r="L142" s="337"/>
      <c r="M142" s="337"/>
      <c r="O142" s="283"/>
      <c r="P142" s="283"/>
      <c r="Q142" s="283"/>
    </row>
    <row r="143" spans="1:17" s="150" customFormat="1" ht="15" x14ac:dyDescent="0.45">
      <c r="A143" s="153" t="s">
        <v>240</v>
      </c>
      <c r="B143" s="7"/>
      <c r="C143" s="675" t="str">
        <f>IF(B143="","","%")</f>
        <v/>
      </c>
      <c r="D143" s="345" t="s">
        <v>241</v>
      </c>
      <c r="F143" s="337"/>
      <c r="G143" s="337"/>
      <c r="I143" s="337"/>
      <c r="J143" s="360"/>
      <c r="K143" s="337"/>
      <c r="L143" s="337"/>
      <c r="M143" s="337"/>
      <c r="N143" s="149"/>
      <c r="O143" s="283"/>
      <c r="P143" s="283"/>
      <c r="Q143" s="283"/>
    </row>
    <row r="144" spans="1:17" ht="16.25" customHeight="1" x14ac:dyDescent="0.45">
      <c r="C144" s="74"/>
      <c r="D144" s="3" t="s">
        <v>242</v>
      </c>
      <c r="E144" s="279"/>
      <c r="F144" s="337"/>
      <c r="G144" s="337"/>
      <c r="I144" s="337"/>
      <c r="J144" s="359" t="s">
        <v>36</v>
      </c>
      <c r="K144" s="337"/>
      <c r="L144" s="337"/>
      <c r="M144" s="337"/>
      <c r="O144" s="283"/>
      <c r="P144" s="283"/>
      <c r="Q144" s="283"/>
    </row>
    <row r="145" spans="1:17" x14ac:dyDescent="0.45">
      <c r="C145" s="74"/>
      <c r="D145" s="3" t="s">
        <v>243</v>
      </c>
      <c r="E145" s="279"/>
      <c r="F145" s="337"/>
      <c r="G145" s="337"/>
      <c r="I145" s="337"/>
      <c r="J145" s="359" t="s">
        <v>36</v>
      </c>
      <c r="K145" s="337"/>
      <c r="L145" s="337"/>
      <c r="M145" s="337"/>
      <c r="O145" s="283"/>
      <c r="P145" s="283"/>
      <c r="Q145" s="283"/>
    </row>
    <row r="146" spans="1:17" x14ac:dyDescent="0.45">
      <c r="C146" s="74"/>
      <c r="D146" s="3" t="s">
        <v>244</v>
      </c>
      <c r="E146" s="279"/>
      <c r="F146" s="337"/>
      <c r="G146" s="337"/>
      <c r="I146" s="337"/>
      <c r="J146" s="359" t="s">
        <v>36</v>
      </c>
      <c r="K146" s="337"/>
      <c r="L146" s="337"/>
      <c r="M146" s="337"/>
      <c r="O146" s="283"/>
      <c r="P146" s="283"/>
      <c r="Q146" s="283"/>
    </row>
    <row r="147" spans="1:17" s="150" customFormat="1" ht="16.149999999999999" customHeight="1" x14ac:dyDescent="0.45">
      <c r="A147" s="71" t="s">
        <v>245</v>
      </c>
      <c r="B147" s="29" t="s">
        <v>34</v>
      </c>
      <c r="C147" s="675" t="str">
        <f>IF(B147="","","%")</f>
        <v>%</v>
      </c>
      <c r="D147" s="275" t="s">
        <v>246</v>
      </c>
      <c r="F147" s="268"/>
      <c r="G147" s="268"/>
      <c r="I147" s="268"/>
      <c r="J147" s="360"/>
      <c r="K147" s="268"/>
      <c r="L147" s="268"/>
      <c r="M147" s="268"/>
      <c r="N147" s="149"/>
      <c r="O147" s="149"/>
      <c r="P147" s="149"/>
      <c r="Q147" s="149"/>
    </row>
    <row r="148" spans="1:17" s="150" customFormat="1" ht="16.149999999999999" customHeight="1" x14ac:dyDescent="0.45">
      <c r="A148" s="36"/>
      <c r="B148" s="149"/>
      <c r="C148" s="74" t="s">
        <v>34</v>
      </c>
      <c r="D148" s="148" t="s">
        <v>247</v>
      </c>
      <c r="E148" s="279"/>
      <c r="F148" s="337"/>
      <c r="G148" s="337"/>
      <c r="I148" s="337"/>
      <c r="J148" s="359" t="s">
        <v>36</v>
      </c>
      <c r="K148" s="337"/>
      <c r="L148" s="337"/>
      <c r="M148" s="337"/>
      <c r="N148" s="149"/>
      <c r="O148" s="149"/>
      <c r="P148" s="149"/>
      <c r="Q148" s="149"/>
    </row>
    <row r="149" spans="1:17" s="150" customFormat="1" ht="16.149999999999999" customHeight="1" x14ac:dyDescent="0.45">
      <c r="A149" s="36"/>
      <c r="B149" s="149"/>
      <c r="C149" s="675" t="str">
        <f>IF(E149="","","%")</f>
        <v>%</v>
      </c>
      <c r="D149" s="148" t="s">
        <v>248</v>
      </c>
      <c r="E149" s="213">
        <v>1</v>
      </c>
      <c r="F149" s="342" t="s">
        <v>226</v>
      </c>
      <c r="G149" s="2"/>
      <c r="I149" s="97"/>
      <c r="J149" s="361" t="s">
        <v>568</v>
      </c>
      <c r="K149" s="97"/>
      <c r="L149" s="97"/>
      <c r="M149" s="148"/>
      <c r="N149" s="149"/>
      <c r="O149" s="149"/>
      <c r="P149" s="149"/>
      <c r="Q149" s="149"/>
    </row>
    <row r="150" spans="1:17" s="150" customFormat="1" ht="16.149999999999999" customHeight="1" x14ac:dyDescent="0.45">
      <c r="A150" s="36"/>
      <c r="B150" s="149"/>
      <c r="C150" s="74"/>
      <c r="D150" s="148" t="s">
        <v>249</v>
      </c>
      <c r="E150" s="279"/>
      <c r="F150" s="342"/>
      <c r="G150" s="337"/>
      <c r="I150" s="337"/>
      <c r="J150" s="359" t="s">
        <v>36</v>
      </c>
      <c r="K150" s="337"/>
      <c r="L150" s="337"/>
      <c r="M150" s="337"/>
      <c r="N150" s="149"/>
      <c r="O150" s="149"/>
      <c r="P150" s="149"/>
      <c r="Q150" s="149"/>
    </row>
    <row r="151" spans="1:17" s="150" customFormat="1" ht="16.149999999999999" customHeight="1" x14ac:dyDescent="0.45">
      <c r="A151" s="36"/>
      <c r="B151" s="149"/>
      <c r="C151" s="675" t="str">
        <f>IF(E151="","","%")</f>
        <v/>
      </c>
      <c r="D151" s="148" t="s">
        <v>248</v>
      </c>
      <c r="E151" s="213"/>
      <c r="F151" s="342" t="s">
        <v>226</v>
      </c>
      <c r="G151" s="2"/>
      <c r="I151" s="97"/>
      <c r="J151" s="359" t="s">
        <v>36</v>
      </c>
      <c r="K151" s="97"/>
      <c r="L151" s="97"/>
      <c r="M151" s="148"/>
      <c r="N151" s="149"/>
      <c r="O151" s="149"/>
      <c r="P151" s="149"/>
      <c r="Q151" s="149"/>
    </row>
    <row r="152" spans="1:17" s="150" customFormat="1" ht="16.149999999999999" customHeight="1" x14ac:dyDescent="0.45">
      <c r="A152" s="36"/>
      <c r="B152" s="149"/>
      <c r="C152" s="74"/>
      <c r="D152" s="148" t="s">
        <v>81</v>
      </c>
      <c r="E152" s="279"/>
      <c r="F152" s="337"/>
      <c r="G152" s="337"/>
      <c r="I152" s="337"/>
      <c r="J152" s="359" t="s">
        <v>36</v>
      </c>
      <c r="K152" s="337"/>
      <c r="L152" s="337"/>
      <c r="M152" s="337"/>
      <c r="N152" s="149"/>
      <c r="O152" s="149"/>
      <c r="P152" s="149"/>
      <c r="Q152" s="149"/>
    </row>
    <row r="153" spans="1:17" s="150" customFormat="1" ht="16.149999999999999" customHeight="1" x14ac:dyDescent="0.45">
      <c r="A153" s="36"/>
      <c r="B153" s="149"/>
      <c r="C153" s="675" t="str">
        <f>IF(E153="","","%")</f>
        <v/>
      </c>
      <c r="D153" s="148" t="s">
        <v>248</v>
      </c>
      <c r="E153" s="213"/>
      <c r="F153" s="342" t="s">
        <v>226</v>
      </c>
      <c r="G153" s="2"/>
      <c r="H153" s="342"/>
      <c r="I153" s="97"/>
      <c r="J153" s="359" t="s">
        <v>36</v>
      </c>
      <c r="K153" s="97"/>
      <c r="L153" s="97"/>
      <c r="M153" s="148"/>
      <c r="N153" s="149"/>
      <c r="O153" s="149"/>
      <c r="P153" s="149"/>
      <c r="Q153" s="149"/>
    </row>
    <row r="154" spans="1:17" s="150" customFormat="1" ht="16.149999999999999" customHeight="1" x14ac:dyDescent="0.45">
      <c r="A154" s="36"/>
      <c r="B154" s="149"/>
      <c r="C154" s="44"/>
      <c r="D154" s="149"/>
      <c r="E154" s="279"/>
      <c r="F154" s="279"/>
      <c r="G154" s="279"/>
      <c r="H154" s="149"/>
      <c r="I154" s="149"/>
      <c r="J154" s="377"/>
      <c r="K154" s="149"/>
      <c r="L154" s="149"/>
      <c r="M154" s="149"/>
      <c r="N154" s="149"/>
      <c r="O154" s="149"/>
      <c r="P154" s="149"/>
      <c r="Q154" s="149"/>
    </row>
    <row r="155" spans="1:17" s="6" customFormat="1" ht="16.149999999999999" customHeight="1" x14ac:dyDescent="0.45">
      <c r="A155" s="676" t="s">
        <v>340</v>
      </c>
      <c r="B155" s="177" t="str">
        <f>IF($E$155="","","%")</f>
        <v/>
      </c>
      <c r="C155" s="675" t="str">
        <f>IF($E$155="","","%")</f>
        <v/>
      </c>
      <c r="D155" s="266" t="s">
        <v>108</v>
      </c>
      <c r="E155" s="674" t="s">
        <v>635</v>
      </c>
      <c r="F155" s="674" t="s">
        <v>635</v>
      </c>
      <c r="G155" s="674" t="s">
        <v>635</v>
      </c>
      <c r="H155" s="674" t="s">
        <v>635</v>
      </c>
      <c r="I155" s="674" t="s">
        <v>635</v>
      </c>
      <c r="J155" s="380"/>
      <c r="K155" s="269"/>
      <c r="L155" s="269"/>
      <c r="M155" s="269"/>
      <c r="N155" s="5"/>
      <c r="O155" s="5"/>
      <c r="P155" s="5"/>
      <c r="Q155" s="5"/>
    </row>
    <row r="156" spans="1:17" s="6" customFormat="1" ht="16.149999999999999" customHeight="1" x14ac:dyDescent="0.45">
      <c r="A156" s="34"/>
      <c r="B156" s="177" t="str">
        <f t="shared" ref="B156:C158" si="1">IF($E$155="","","%")</f>
        <v/>
      </c>
      <c r="C156" s="177" t="str">
        <f t="shared" si="1"/>
        <v/>
      </c>
      <c r="D156" s="266" t="s">
        <v>570</v>
      </c>
      <c r="E156" s="344"/>
      <c r="F156" s="344"/>
      <c r="G156" s="344"/>
      <c r="H156" s="344"/>
      <c r="I156" s="344"/>
      <c r="J156" s="380"/>
      <c r="K156" s="269"/>
      <c r="L156" s="269"/>
      <c r="M156" s="269"/>
      <c r="N156" s="5"/>
      <c r="O156" s="5"/>
      <c r="P156" s="5"/>
      <c r="Q156" s="5"/>
    </row>
    <row r="157" spans="1:17" s="6" customFormat="1" ht="16.149999999999999" customHeight="1" x14ac:dyDescent="0.45">
      <c r="A157" s="34"/>
      <c r="B157" s="177" t="str">
        <f t="shared" si="1"/>
        <v/>
      </c>
      <c r="C157" s="177" t="str">
        <f t="shared" si="1"/>
        <v/>
      </c>
      <c r="D157" s="266" t="s">
        <v>571</v>
      </c>
      <c r="E157" s="344"/>
      <c r="F157" s="344"/>
      <c r="G157" s="344"/>
      <c r="H157" s="344"/>
      <c r="I157" s="344"/>
      <c r="J157" s="380"/>
      <c r="K157" s="269"/>
      <c r="L157" s="269"/>
      <c r="M157" s="269"/>
      <c r="N157" s="5"/>
      <c r="O157" s="5"/>
      <c r="P157" s="5"/>
      <c r="Q157" s="5"/>
    </row>
    <row r="158" spans="1:17" s="6" customFormat="1" ht="16.149999999999999" customHeight="1" x14ac:dyDescent="0.45">
      <c r="A158" s="34"/>
      <c r="B158" s="177" t="str">
        <f t="shared" si="1"/>
        <v/>
      </c>
      <c r="C158" s="177" t="str">
        <f t="shared" si="1"/>
        <v/>
      </c>
      <c r="D158" s="266" t="s">
        <v>572</v>
      </c>
      <c r="E158" s="349"/>
      <c r="F158" s="349"/>
      <c r="G158" s="349"/>
      <c r="H158" s="344"/>
      <c r="I158" s="344"/>
      <c r="J158" s="380"/>
      <c r="K158" s="269"/>
      <c r="L158" s="269"/>
      <c r="M158" s="269"/>
      <c r="N158" s="5"/>
      <c r="O158" s="5"/>
      <c r="P158" s="5"/>
      <c r="Q158" s="5"/>
    </row>
    <row r="159" spans="1:17" s="6" customFormat="1" ht="16.149999999999999" customHeight="1" x14ac:dyDescent="0.45">
      <c r="A159" s="34"/>
      <c r="B159" s="177" t="str">
        <f>IF(C159="","","%")</f>
        <v/>
      </c>
      <c r="C159" s="74"/>
      <c r="D159" s="266" t="s">
        <v>577</v>
      </c>
      <c r="E159" s="343"/>
      <c r="F159" s="343"/>
      <c r="G159" s="278"/>
      <c r="H159" s="278"/>
      <c r="I159" s="278"/>
      <c r="J159" s="380"/>
      <c r="K159" s="269"/>
      <c r="L159" s="269"/>
      <c r="M159" s="269"/>
      <c r="N159" s="5"/>
      <c r="O159" s="5"/>
      <c r="P159" s="5"/>
      <c r="Q159" s="5"/>
    </row>
    <row r="160" spans="1:17" s="6" customFormat="1" ht="16.149999999999999" customHeight="1" x14ac:dyDescent="0.45">
      <c r="A160" s="34"/>
      <c r="B160" s="177" t="str">
        <f>IF(C160="","","%")</f>
        <v/>
      </c>
      <c r="C160" s="74"/>
      <c r="D160" s="266" t="s">
        <v>578</v>
      </c>
      <c r="E160" s="278"/>
      <c r="F160" s="278"/>
      <c r="G160" s="278"/>
      <c r="H160" s="278"/>
      <c r="I160" s="278"/>
      <c r="J160" s="380"/>
      <c r="K160" s="269"/>
      <c r="L160" s="269"/>
      <c r="M160" s="269"/>
      <c r="N160" s="5"/>
      <c r="O160" s="5"/>
      <c r="P160" s="5"/>
      <c r="Q160" s="5"/>
    </row>
    <row r="161" spans="1:17" s="9" customFormat="1" ht="16.149999999999999" customHeight="1" x14ac:dyDescent="0.45">
      <c r="A161" s="34"/>
      <c r="B161" s="177"/>
      <c r="C161" s="44" t="s">
        <v>621</v>
      </c>
      <c r="D161" s="266"/>
      <c r="E161" s="341" t="s">
        <v>214</v>
      </c>
      <c r="F161" s="341" t="s">
        <v>215</v>
      </c>
      <c r="H161" s="266"/>
      <c r="I161" s="266"/>
      <c r="J161" s="380"/>
      <c r="K161" s="269"/>
      <c r="L161" s="269"/>
      <c r="M161" s="269"/>
      <c r="N161" s="269"/>
      <c r="O161" s="269"/>
      <c r="P161" s="269"/>
      <c r="Q161" s="269"/>
    </row>
    <row r="162" spans="1:17" s="9" customFormat="1" ht="28.15" customHeight="1" x14ac:dyDescent="0.45">
      <c r="A162" s="34"/>
      <c r="B162" s="177"/>
      <c r="C162" s="273" t="str">
        <f>E155</f>
        <v/>
      </c>
      <c r="D162" s="273" t="s">
        <v>566</v>
      </c>
      <c r="E162" s="339"/>
      <c r="F162" s="339"/>
      <c r="G162" s="340">
        <f>E162*F162</f>
        <v>0</v>
      </c>
      <c r="H162" s="269" t="s">
        <v>106</v>
      </c>
      <c r="J162" s="380"/>
      <c r="K162" s="269"/>
      <c r="L162" s="269"/>
      <c r="N162" s="267"/>
      <c r="O162" s="267"/>
      <c r="P162" s="269"/>
      <c r="Q162" s="269"/>
    </row>
    <row r="163" spans="1:17" s="9" customFormat="1" ht="28.15" x14ac:dyDescent="0.45">
      <c r="A163" s="34"/>
      <c r="B163" s="177"/>
      <c r="C163" s="273" t="str">
        <f>F155</f>
        <v/>
      </c>
      <c r="D163" s="273" t="s">
        <v>566</v>
      </c>
      <c r="E163" s="339"/>
      <c r="F163" s="339"/>
      <c r="G163" s="340">
        <f>E163*F163</f>
        <v>0</v>
      </c>
      <c r="H163" s="269" t="s">
        <v>106</v>
      </c>
      <c r="J163" s="380"/>
      <c r="K163" s="269"/>
      <c r="L163" s="269"/>
      <c r="N163" s="267"/>
      <c r="O163" s="267"/>
      <c r="P163" s="269"/>
      <c r="Q163" s="269"/>
    </row>
    <row r="164" spans="1:17" s="9" customFormat="1" ht="28.15" x14ac:dyDescent="0.45">
      <c r="A164" s="34"/>
      <c r="B164" s="177"/>
      <c r="C164" s="273" t="str">
        <f>G155</f>
        <v/>
      </c>
      <c r="D164" s="273" t="s">
        <v>566</v>
      </c>
      <c r="E164" s="339"/>
      <c r="F164" s="339"/>
      <c r="G164" s="340">
        <f>E164*F164</f>
        <v>0</v>
      </c>
      <c r="H164" s="269" t="s">
        <v>106</v>
      </c>
      <c r="J164" s="380"/>
      <c r="K164" s="269"/>
      <c r="L164" s="269"/>
      <c r="N164" s="267"/>
      <c r="O164" s="267"/>
      <c r="P164" s="269"/>
      <c r="Q164" s="269"/>
    </row>
    <row r="165" spans="1:17" s="9" customFormat="1" ht="28.15" x14ac:dyDescent="0.45">
      <c r="A165" s="34"/>
      <c r="B165" s="177"/>
      <c r="C165" s="273" t="str">
        <f>H155</f>
        <v/>
      </c>
      <c r="D165" s="273" t="s">
        <v>566</v>
      </c>
      <c r="E165" s="339"/>
      <c r="F165" s="339"/>
      <c r="G165" s="340">
        <f>E165*F165</f>
        <v>0</v>
      </c>
      <c r="H165" s="269" t="s">
        <v>106</v>
      </c>
      <c r="J165" s="380"/>
      <c r="K165" s="269"/>
      <c r="L165" s="269"/>
      <c r="N165" s="267"/>
      <c r="O165" s="267"/>
      <c r="P165" s="269"/>
      <c r="Q165" s="269"/>
    </row>
    <row r="166" spans="1:17" s="9" customFormat="1" ht="28.15" x14ac:dyDescent="0.45">
      <c r="A166" s="34"/>
      <c r="B166" s="177"/>
      <c r="C166" s="273" t="str">
        <f>I155</f>
        <v/>
      </c>
      <c r="D166" s="273" t="s">
        <v>566</v>
      </c>
      <c r="E166" s="339"/>
      <c r="F166" s="339"/>
      <c r="G166" s="340">
        <f>E166*F166</f>
        <v>0</v>
      </c>
      <c r="H166" s="269" t="s">
        <v>106</v>
      </c>
      <c r="J166" s="380"/>
      <c r="K166" s="269"/>
      <c r="L166" s="269"/>
      <c r="N166" s="267"/>
      <c r="O166" s="267"/>
      <c r="P166" s="269"/>
      <c r="Q166" s="269"/>
    </row>
    <row r="167" spans="1:17" ht="16.149999999999999" customHeight="1" x14ac:dyDescent="0.45">
      <c r="A167" s="35" t="s">
        <v>216</v>
      </c>
      <c r="B167" s="152"/>
      <c r="C167" s="675" t="str">
        <f>IF(B167="","","%")</f>
        <v/>
      </c>
      <c r="D167" s="282" t="s">
        <v>217</v>
      </c>
      <c r="E167" s="62"/>
      <c r="F167" s="62"/>
      <c r="G167" s="62"/>
      <c r="H167" s="62"/>
      <c r="I167" s="62"/>
      <c r="J167" s="358"/>
      <c r="K167" s="62"/>
      <c r="L167" s="62"/>
      <c r="M167" s="62"/>
    </row>
    <row r="168" spans="1:17" ht="16.149999999999999" customHeight="1" x14ac:dyDescent="0.45">
      <c r="A168" s="347"/>
      <c r="B168" s="78"/>
      <c r="C168" s="74"/>
      <c r="D168" s="148" t="s">
        <v>218</v>
      </c>
      <c r="E168" s="279"/>
      <c r="F168" s="268"/>
      <c r="G168" s="268"/>
      <c r="I168" s="268"/>
      <c r="J168" s="359" t="s">
        <v>36</v>
      </c>
      <c r="K168" s="168"/>
      <c r="L168" s="168"/>
      <c r="M168" s="168"/>
    </row>
    <row r="169" spans="1:17" ht="16.149999999999999" customHeight="1" x14ac:dyDescent="0.45">
      <c r="A169" s="347"/>
      <c r="C169" s="74"/>
      <c r="D169" s="148" t="s">
        <v>219</v>
      </c>
      <c r="E169" s="279"/>
      <c r="F169" s="268"/>
      <c r="G169" s="268"/>
      <c r="I169" s="268"/>
      <c r="J169" s="359" t="s">
        <v>36</v>
      </c>
      <c r="K169" s="168"/>
      <c r="L169" s="168"/>
      <c r="M169" s="168"/>
    </row>
    <row r="170" spans="1:17" s="169" customFormat="1" ht="27.75" x14ac:dyDescent="0.45">
      <c r="A170" s="350"/>
      <c r="B170" s="351"/>
      <c r="C170" s="29"/>
      <c r="D170" s="263" t="s">
        <v>220</v>
      </c>
      <c r="E170" s="279"/>
      <c r="F170" s="268"/>
      <c r="G170" s="268"/>
      <c r="H170" s="165"/>
      <c r="I170" s="268"/>
      <c r="J170" s="359" t="s">
        <v>36</v>
      </c>
      <c r="K170" s="168"/>
      <c r="L170" s="168"/>
      <c r="M170" s="168"/>
      <c r="N170" s="165"/>
      <c r="O170" s="165"/>
      <c r="P170" s="165"/>
      <c r="Q170" s="165"/>
    </row>
    <row r="171" spans="1:17" ht="14.25" x14ac:dyDescent="0.45">
      <c r="A171" s="347"/>
      <c r="C171" s="29"/>
      <c r="D171" s="165" t="s">
        <v>221</v>
      </c>
      <c r="E171" s="279"/>
      <c r="F171" s="268"/>
      <c r="G171" s="268"/>
      <c r="I171" s="268"/>
      <c r="J171" s="359" t="s">
        <v>36</v>
      </c>
      <c r="K171" s="168"/>
      <c r="L171" s="168"/>
      <c r="M171" s="168"/>
    </row>
    <row r="172" spans="1:17" ht="16.149999999999999" customHeight="1" x14ac:dyDescent="0.45">
      <c r="A172" s="347"/>
      <c r="C172" s="74"/>
      <c r="D172" s="148" t="s">
        <v>223</v>
      </c>
      <c r="E172" s="279"/>
      <c r="F172" s="268"/>
      <c r="G172" s="268"/>
      <c r="I172" s="268"/>
      <c r="J172" s="359" t="s">
        <v>36</v>
      </c>
      <c r="K172" s="168"/>
      <c r="L172" s="168"/>
      <c r="M172" s="168"/>
    </row>
    <row r="173" spans="1:17" ht="16.149999999999999" customHeight="1" x14ac:dyDescent="0.45">
      <c r="A173" s="347"/>
      <c r="C173" s="74"/>
      <c r="D173" s="148" t="s">
        <v>224</v>
      </c>
      <c r="E173" s="279"/>
      <c r="F173" s="268"/>
      <c r="G173" s="268"/>
      <c r="I173" s="268"/>
      <c r="J173" s="359" t="s">
        <v>36</v>
      </c>
      <c r="K173" s="168"/>
      <c r="L173" s="168"/>
      <c r="M173" s="168"/>
    </row>
    <row r="174" spans="1:17" ht="16.149999999999999" customHeight="1" x14ac:dyDescent="0.45">
      <c r="C174" s="675" t="str">
        <f>IF(E174="","","%")</f>
        <v/>
      </c>
      <c r="D174" s="148" t="s">
        <v>225</v>
      </c>
      <c r="E174" s="213"/>
      <c r="F174" s="342" t="s">
        <v>226</v>
      </c>
      <c r="H174" s="342"/>
      <c r="I174" s="97"/>
      <c r="J174" s="359" t="s">
        <v>36</v>
      </c>
      <c r="K174" s="168"/>
      <c r="L174" s="168"/>
      <c r="M174" s="168"/>
    </row>
    <row r="175" spans="1:17" ht="16.149999999999999" customHeight="1" x14ac:dyDescent="0.45">
      <c r="C175" s="675" t="str">
        <f>IF(E175="","","%")</f>
        <v/>
      </c>
      <c r="D175" s="148" t="s">
        <v>227</v>
      </c>
      <c r="E175" s="213"/>
      <c r="F175" s="342" t="s">
        <v>226</v>
      </c>
      <c r="H175" s="342"/>
      <c r="I175" s="97"/>
      <c r="J175" s="359" t="s">
        <v>36</v>
      </c>
      <c r="K175" s="168"/>
      <c r="L175" s="168"/>
      <c r="M175" s="168"/>
    </row>
    <row r="176" spans="1:17" ht="16.149999999999999" customHeight="1" x14ac:dyDescent="0.45">
      <c r="A176" s="35" t="s">
        <v>117</v>
      </c>
      <c r="B176" s="7"/>
      <c r="C176" s="675" t="str">
        <f>IF(B176="","","%")</f>
        <v/>
      </c>
      <c r="D176" s="282" t="s">
        <v>228</v>
      </c>
      <c r="E176" s="62"/>
      <c r="F176" s="62"/>
      <c r="G176" s="62"/>
      <c r="H176" s="62"/>
      <c r="I176" s="62"/>
      <c r="J176" s="358"/>
      <c r="K176" s="168"/>
      <c r="L176" s="168"/>
      <c r="M176" s="168"/>
    </row>
    <row r="177" spans="1:17" ht="16.149999999999999" customHeight="1" x14ac:dyDescent="0.45">
      <c r="A177" s="348"/>
      <c r="C177" s="74"/>
      <c r="D177" s="148" t="s">
        <v>229</v>
      </c>
      <c r="E177" s="279"/>
      <c r="F177" s="268"/>
      <c r="G177" s="268"/>
      <c r="H177" s="5"/>
      <c r="I177" s="268"/>
      <c r="J177" s="359" t="s">
        <v>36</v>
      </c>
      <c r="K177" s="168"/>
      <c r="L177" s="168"/>
      <c r="M177" s="168"/>
    </row>
    <row r="178" spans="1:17" ht="16.149999999999999" customHeight="1" x14ac:dyDescent="0.45">
      <c r="A178" s="347"/>
      <c r="C178" s="74"/>
      <c r="D178" s="148" t="s">
        <v>224</v>
      </c>
      <c r="E178" s="279"/>
      <c r="F178" s="268"/>
      <c r="G178" s="268"/>
      <c r="H178" s="5"/>
      <c r="I178" s="268"/>
      <c r="J178" s="359" t="s">
        <v>36</v>
      </c>
      <c r="K178" s="168"/>
      <c r="L178" s="168"/>
      <c r="M178" s="168"/>
    </row>
    <row r="179" spans="1:17" ht="16.149999999999999" customHeight="1" x14ac:dyDescent="0.45">
      <c r="C179" s="675" t="str">
        <f>IF(E179="","","%")</f>
        <v/>
      </c>
      <c r="D179" s="148" t="s">
        <v>230</v>
      </c>
      <c r="E179" s="213"/>
      <c r="F179" s="213"/>
      <c r="G179" s="342" t="s">
        <v>226</v>
      </c>
      <c r="H179" s="270"/>
      <c r="I179" s="97"/>
      <c r="J179" s="359" t="s">
        <v>36</v>
      </c>
      <c r="K179" s="168"/>
      <c r="L179" s="168"/>
      <c r="M179" s="168"/>
    </row>
    <row r="180" spans="1:17" ht="16.149999999999999" customHeight="1" x14ac:dyDescent="0.45">
      <c r="A180" s="35" t="s">
        <v>231</v>
      </c>
      <c r="B180" s="7"/>
      <c r="C180" s="675" t="str">
        <f>IF(B180="","","%")</f>
        <v/>
      </c>
      <c r="D180" s="282" t="s">
        <v>232</v>
      </c>
      <c r="E180" s="62"/>
      <c r="F180" s="62"/>
      <c r="G180" s="62"/>
      <c r="H180" s="62"/>
      <c r="I180" s="62"/>
      <c r="J180" s="358"/>
      <c r="K180" s="168"/>
      <c r="L180" s="168"/>
      <c r="M180" s="168"/>
    </row>
    <row r="181" spans="1:17" ht="16.149999999999999" customHeight="1" x14ac:dyDescent="0.45">
      <c r="A181" s="347"/>
      <c r="C181" s="74"/>
      <c r="D181" s="148" t="s">
        <v>233</v>
      </c>
      <c r="E181" s="279"/>
      <c r="F181" s="268"/>
      <c r="G181" s="268"/>
      <c r="H181" s="5"/>
      <c r="I181" s="268"/>
      <c r="J181" s="359" t="s">
        <v>36</v>
      </c>
      <c r="K181" s="168"/>
      <c r="L181" s="168"/>
      <c r="M181" s="168"/>
    </row>
    <row r="182" spans="1:17" ht="16.149999999999999" customHeight="1" x14ac:dyDescent="0.45">
      <c r="A182" s="347"/>
      <c r="C182" s="74"/>
      <c r="D182" s="148" t="s">
        <v>234</v>
      </c>
      <c r="E182" s="279"/>
      <c r="F182" s="268"/>
      <c r="G182" s="268"/>
      <c r="I182" s="268"/>
      <c r="J182" s="359" t="s">
        <v>36</v>
      </c>
      <c r="K182" s="168"/>
      <c r="L182" s="168"/>
      <c r="M182" s="168"/>
    </row>
    <row r="183" spans="1:17" ht="16.149999999999999" customHeight="1" x14ac:dyDescent="0.45">
      <c r="A183" s="347"/>
      <c r="C183" s="74"/>
      <c r="D183" s="148" t="s">
        <v>224</v>
      </c>
      <c r="E183" s="279"/>
      <c r="F183" s="268"/>
      <c r="G183" s="268"/>
      <c r="I183" s="268"/>
      <c r="J183" s="359" t="s">
        <v>36</v>
      </c>
      <c r="K183" s="268"/>
      <c r="L183" s="268"/>
      <c r="M183" s="268"/>
    </row>
    <row r="184" spans="1:17" ht="16.149999999999999" customHeight="1" x14ac:dyDescent="0.45">
      <c r="A184" s="347"/>
      <c r="C184" s="74"/>
      <c r="D184" s="148" t="s">
        <v>235</v>
      </c>
      <c r="F184" s="268"/>
      <c r="G184" s="268"/>
      <c r="I184" s="268"/>
      <c r="J184" s="359" t="s">
        <v>36</v>
      </c>
      <c r="K184" s="268"/>
      <c r="L184" s="268"/>
      <c r="M184" s="268"/>
      <c r="O184" s="283"/>
      <c r="P184" s="283"/>
      <c r="Q184" s="283"/>
    </row>
    <row r="185" spans="1:17" ht="16.149999999999999" customHeight="1" x14ac:dyDescent="0.45">
      <c r="A185" s="347"/>
      <c r="C185" s="74"/>
      <c r="D185" s="148" t="s">
        <v>236</v>
      </c>
      <c r="F185" s="268"/>
      <c r="G185" s="268"/>
      <c r="I185" s="268"/>
      <c r="J185" s="359" t="s">
        <v>36</v>
      </c>
      <c r="K185" s="268"/>
      <c r="L185" s="268"/>
      <c r="M185" s="268"/>
      <c r="O185" s="283"/>
      <c r="P185" s="283"/>
      <c r="Q185" s="283"/>
    </row>
    <row r="186" spans="1:17" ht="14.25" x14ac:dyDescent="0.45">
      <c r="A186" s="347"/>
      <c r="C186" s="74"/>
      <c r="D186" s="3" t="s">
        <v>237</v>
      </c>
      <c r="F186" s="268"/>
      <c r="G186" s="268"/>
      <c r="I186" s="268"/>
      <c r="J186" s="359" t="s">
        <v>36</v>
      </c>
      <c r="K186" s="268"/>
      <c r="L186" s="268"/>
      <c r="M186" s="268"/>
      <c r="O186" s="283"/>
      <c r="P186" s="283"/>
      <c r="Q186" s="283"/>
    </row>
    <row r="187" spans="1:17" ht="16.149999999999999" customHeight="1" x14ac:dyDescent="0.45">
      <c r="C187" s="675" t="str">
        <f>IF(E187="","","%")</f>
        <v/>
      </c>
      <c r="D187" s="148" t="s">
        <v>230</v>
      </c>
      <c r="E187" s="213"/>
      <c r="F187" s="213"/>
      <c r="G187" s="342" t="s">
        <v>226</v>
      </c>
      <c r="I187" s="97"/>
      <c r="J187" s="359" t="s">
        <v>36</v>
      </c>
      <c r="K187" s="97"/>
      <c r="L187" s="97"/>
      <c r="M187" s="4"/>
    </row>
    <row r="188" spans="1:17" ht="16.149999999999999" customHeight="1" x14ac:dyDescent="0.45">
      <c r="C188" s="675" t="str">
        <f>IF(E188="","","%")</f>
        <v/>
      </c>
      <c r="D188" s="148" t="s">
        <v>225</v>
      </c>
      <c r="E188" s="213"/>
      <c r="F188" s="342" t="s">
        <v>226</v>
      </c>
      <c r="I188" s="97"/>
      <c r="J188" s="359" t="s">
        <v>36</v>
      </c>
      <c r="K188" s="97"/>
      <c r="L188" s="97"/>
    </row>
    <row r="189" spans="1:17" ht="16.149999999999999" customHeight="1" x14ac:dyDescent="0.45">
      <c r="C189" s="675" t="str">
        <f>IF(E189="","","%")</f>
        <v/>
      </c>
      <c r="D189" s="148" t="s">
        <v>227</v>
      </c>
      <c r="E189" s="213"/>
      <c r="F189" s="342" t="s">
        <v>226</v>
      </c>
      <c r="I189" s="97"/>
      <c r="J189" s="359" t="s">
        <v>36</v>
      </c>
      <c r="K189" s="97"/>
      <c r="L189" s="97"/>
    </row>
    <row r="190" spans="1:17" ht="27.75" x14ac:dyDescent="0.45">
      <c r="A190" s="347"/>
      <c r="B190" s="78"/>
      <c r="C190" s="74"/>
      <c r="D190" s="263" t="s">
        <v>238</v>
      </c>
      <c r="E190" s="279"/>
      <c r="F190" s="337"/>
      <c r="G190" s="337"/>
      <c r="I190" s="337"/>
      <c r="J190" s="359" t="s">
        <v>36</v>
      </c>
      <c r="K190" s="337"/>
      <c r="L190" s="337"/>
      <c r="M190" s="337"/>
      <c r="O190" s="283"/>
      <c r="P190" s="283"/>
      <c r="Q190" s="283"/>
    </row>
    <row r="191" spans="1:17" ht="28.35" customHeight="1" x14ac:dyDescent="0.45">
      <c r="A191" s="347"/>
      <c r="C191" s="74"/>
      <c r="D191" s="3" t="s">
        <v>239</v>
      </c>
      <c r="E191" s="279"/>
      <c r="F191" s="337"/>
      <c r="G191" s="337"/>
      <c r="I191" s="337"/>
      <c r="J191" s="359" t="s">
        <v>36</v>
      </c>
      <c r="K191" s="337"/>
      <c r="L191" s="337"/>
      <c r="M191" s="337"/>
      <c r="O191" s="283"/>
      <c r="P191" s="283"/>
      <c r="Q191" s="283"/>
    </row>
    <row r="192" spans="1:17" s="150" customFormat="1" ht="15" x14ac:dyDescent="0.45">
      <c r="A192" s="153" t="s">
        <v>240</v>
      </c>
      <c r="B192" s="7"/>
      <c r="C192" s="675" t="str">
        <f>IF(B192="","","%")</f>
        <v/>
      </c>
      <c r="D192" s="345" t="s">
        <v>241</v>
      </c>
      <c r="F192" s="337"/>
      <c r="G192" s="337"/>
      <c r="I192" s="337"/>
      <c r="J192" s="358"/>
      <c r="K192" s="337"/>
      <c r="L192" s="337"/>
      <c r="M192" s="337"/>
      <c r="N192" s="149"/>
      <c r="O192" s="283"/>
      <c r="P192" s="283"/>
      <c r="Q192" s="283"/>
    </row>
    <row r="193" spans="1:17" ht="16.25" customHeight="1" x14ac:dyDescent="0.45">
      <c r="C193" s="74"/>
      <c r="D193" s="3" t="s">
        <v>242</v>
      </c>
      <c r="E193" s="279"/>
      <c r="F193" s="337"/>
      <c r="G193" s="337"/>
      <c r="I193" s="337"/>
      <c r="J193" s="359" t="s">
        <v>36</v>
      </c>
      <c r="K193" s="337"/>
      <c r="L193" s="337"/>
      <c r="M193" s="337"/>
      <c r="O193" s="283"/>
      <c r="P193" s="283"/>
      <c r="Q193" s="283"/>
    </row>
    <row r="194" spans="1:17" x14ac:dyDescent="0.45">
      <c r="C194" s="74"/>
      <c r="D194" s="3" t="s">
        <v>243</v>
      </c>
      <c r="E194" s="279"/>
      <c r="F194" s="337"/>
      <c r="G194" s="337"/>
      <c r="I194" s="337"/>
      <c r="J194" s="359" t="s">
        <v>36</v>
      </c>
      <c r="K194" s="337"/>
      <c r="L194" s="337"/>
      <c r="M194" s="337"/>
      <c r="O194" s="283"/>
      <c r="P194" s="283"/>
      <c r="Q194" s="283"/>
    </row>
    <row r="195" spans="1:17" x14ac:dyDescent="0.45">
      <c r="C195" s="74"/>
      <c r="D195" s="3" t="s">
        <v>244</v>
      </c>
      <c r="E195" s="279"/>
      <c r="F195" s="337"/>
      <c r="G195" s="337"/>
      <c r="I195" s="337"/>
      <c r="J195" s="359" t="s">
        <v>36</v>
      </c>
      <c r="K195" s="337"/>
      <c r="L195" s="337"/>
      <c r="M195" s="337"/>
      <c r="O195" s="283"/>
      <c r="P195" s="283"/>
      <c r="Q195" s="283"/>
    </row>
    <row r="196" spans="1:17" s="150" customFormat="1" ht="16.149999999999999" customHeight="1" x14ac:dyDescent="0.45">
      <c r="A196" s="71" t="s">
        <v>245</v>
      </c>
      <c r="B196" s="29"/>
      <c r="C196" s="675" t="str">
        <f>IF(B196="","","%")</f>
        <v/>
      </c>
      <c r="D196" s="275" t="s">
        <v>246</v>
      </c>
      <c r="F196" s="268"/>
      <c r="G196" s="268"/>
      <c r="I196" s="268"/>
      <c r="J196" s="358"/>
      <c r="K196" s="268"/>
      <c r="L196" s="268"/>
      <c r="M196" s="268"/>
      <c r="N196" s="149"/>
      <c r="O196" s="149"/>
      <c r="P196" s="149"/>
      <c r="Q196" s="149"/>
    </row>
    <row r="197" spans="1:17" s="150" customFormat="1" ht="16.149999999999999" customHeight="1" x14ac:dyDescent="0.45">
      <c r="A197" s="36"/>
      <c r="B197" s="149"/>
      <c r="C197" s="74"/>
      <c r="D197" s="148" t="s">
        <v>247</v>
      </c>
      <c r="E197" s="279"/>
      <c r="F197" s="337"/>
      <c r="G197" s="337"/>
      <c r="I197" s="337"/>
      <c r="J197" s="359" t="s">
        <v>36</v>
      </c>
      <c r="K197" s="337"/>
      <c r="L197" s="337"/>
      <c r="M197" s="337"/>
      <c r="N197" s="149"/>
      <c r="O197" s="149"/>
      <c r="P197" s="149"/>
      <c r="Q197" s="149"/>
    </row>
    <row r="198" spans="1:17" s="150" customFormat="1" ht="16.149999999999999" customHeight="1" x14ac:dyDescent="0.45">
      <c r="A198" s="36"/>
      <c r="B198" s="149"/>
      <c r="C198" s="675" t="str">
        <f>IF(E198="","","%")</f>
        <v/>
      </c>
      <c r="D198" s="148" t="s">
        <v>248</v>
      </c>
      <c r="E198" s="213"/>
      <c r="F198" s="342" t="s">
        <v>226</v>
      </c>
      <c r="G198" s="2"/>
      <c r="I198" s="97"/>
      <c r="J198" s="359" t="s">
        <v>36</v>
      </c>
      <c r="K198" s="97"/>
      <c r="L198" s="97"/>
      <c r="M198" s="148"/>
      <c r="N198" s="149"/>
      <c r="O198" s="149"/>
      <c r="P198" s="149"/>
      <c r="Q198" s="149"/>
    </row>
    <row r="199" spans="1:17" s="150" customFormat="1" ht="16.149999999999999" customHeight="1" x14ac:dyDescent="0.45">
      <c r="A199" s="36"/>
      <c r="B199" s="149"/>
      <c r="C199" s="74"/>
      <c r="D199" s="148" t="s">
        <v>249</v>
      </c>
      <c r="E199" s="279"/>
      <c r="F199" s="342"/>
      <c r="G199" s="337"/>
      <c r="I199" s="337"/>
      <c r="J199" s="359" t="s">
        <v>36</v>
      </c>
      <c r="K199" s="337"/>
      <c r="L199" s="337"/>
      <c r="M199" s="337"/>
      <c r="N199" s="149"/>
      <c r="O199" s="149"/>
      <c r="P199" s="149"/>
      <c r="Q199" s="149"/>
    </row>
    <row r="200" spans="1:17" s="150" customFormat="1" ht="16.149999999999999" customHeight="1" x14ac:dyDescent="0.45">
      <c r="A200" s="36"/>
      <c r="B200" s="149"/>
      <c r="C200" s="675" t="str">
        <f>IF(E200="","","%")</f>
        <v/>
      </c>
      <c r="D200" s="148" t="s">
        <v>248</v>
      </c>
      <c r="E200" s="213"/>
      <c r="F200" s="342" t="s">
        <v>226</v>
      </c>
      <c r="G200" s="2"/>
      <c r="I200" s="97"/>
      <c r="J200" s="359" t="s">
        <v>36</v>
      </c>
      <c r="K200" s="97"/>
      <c r="L200" s="97"/>
      <c r="M200" s="148"/>
      <c r="N200" s="149"/>
      <c r="O200" s="149"/>
      <c r="P200" s="149"/>
      <c r="Q200" s="149"/>
    </row>
    <row r="201" spans="1:17" s="150" customFormat="1" ht="16.149999999999999" customHeight="1" x14ac:dyDescent="0.45">
      <c r="A201" s="36"/>
      <c r="B201" s="149"/>
      <c r="C201" s="74"/>
      <c r="D201" s="148" t="s">
        <v>81</v>
      </c>
      <c r="E201" s="279"/>
      <c r="F201" s="337"/>
      <c r="G201" s="337"/>
      <c r="I201" s="337"/>
      <c r="J201" s="359" t="s">
        <v>36</v>
      </c>
      <c r="K201" s="337"/>
      <c r="L201" s="337"/>
      <c r="M201" s="337"/>
      <c r="N201" s="149"/>
      <c r="O201" s="149"/>
      <c r="P201" s="149"/>
      <c r="Q201" s="149"/>
    </row>
    <row r="202" spans="1:17" s="150" customFormat="1" ht="16.149999999999999" customHeight="1" x14ac:dyDescent="0.45">
      <c r="A202" s="36"/>
      <c r="B202" s="149"/>
      <c r="C202" s="675" t="str">
        <f>IF(E202="","","%")</f>
        <v/>
      </c>
      <c r="D202" s="148" t="s">
        <v>248</v>
      </c>
      <c r="E202" s="213"/>
      <c r="F202" s="342" t="s">
        <v>226</v>
      </c>
      <c r="G202" s="2"/>
      <c r="H202" s="342"/>
      <c r="I202" s="97"/>
      <c r="J202" s="359" t="s">
        <v>36</v>
      </c>
      <c r="K202" s="97"/>
      <c r="L202" s="97"/>
      <c r="M202" s="148"/>
      <c r="N202" s="149"/>
      <c r="O202" s="149"/>
      <c r="P202" s="149"/>
      <c r="Q202" s="149"/>
    </row>
    <row r="203" spans="1:17" s="150" customFormat="1" ht="16.149999999999999" customHeight="1" x14ac:dyDescent="0.45">
      <c r="A203" s="36"/>
      <c r="B203" s="149"/>
      <c r="C203" s="44"/>
      <c r="D203" s="149"/>
      <c r="E203" s="279"/>
      <c r="F203" s="279"/>
      <c r="G203" s="279"/>
      <c r="H203" s="149"/>
      <c r="I203" s="149"/>
      <c r="J203" s="377"/>
      <c r="K203" s="149"/>
      <c r="L203" s="149"/>
      <c r="M203" s="149"/>
      <c r="N203" s="149"/>
      <c r="O203" s="149"/>
      <c r="P203" s="149"/>
      <c r="Q203" s="149"/>
    </row>
    <row r="204" spans="1:17" s="6" customFormat="1" ht="16.149999999999999" customHeight="1" x14ac:dyDescent="0.45">
      <c r="A204" s="676" t="s">
        <v>579</v>
      </c>
      <c r="B204" s="177" t="str">
        <f>IF($E$155="","","%")</f>
        <v/>
      </c>
      <c r="C204" s="675" t="str">
        <f>IF($E$155="","","%")</f>
        <v/>
      </c>
      <c r="D204" s="266" t="s">
        <v>108</v>
      </c>
      <c r="E204" s="674" t="s">
        <v>635</v>
      </c>
      <c r="F204" s="674" t="s">
        <v>635</v>
      </c>
      <c r="G204" s="674" t="s">
        <v>635</v>
      </c>
      <c r="H204" s="674" t="s">
        <v>635</v>
      </c>
      <c r="I204" s="674" t="s">
        <v>635</v>
      </c>
      <c r="J204" s="380"/>
      <c r="K204" s="269"/>
      <c r="L204" s="269"/>
      <c r="M204" s="269"/>
      <c r="N204" s="5"/>
      <c r="O204" s="5"/>
      <c r="P204" s="5"/>
      <c r="Q204" s="5"/>
    </row>
    <row r="205" spans="1:17" s="6" customFormat="1" ht="16.149999999999999" customHeight="1" x14ac:dyDescent="0.45">
      <c r="A205" s="34"/>
      <c r="B205" s="177" t="str">
        <f t="shared" ref="B205:C207" si="2">IF($E$155="","","%")</f>
        <v/>
      </c>
      <c r="C205" s="177" t="str">
        <f t="shared" si="2"/>
        <v/>
      </c>
      <c r="D205" s="266" t="s">
        <v>570</v>
      </c>
      <c r="E205" s="344"/>
      <c r="F205" s="344"/>
      <c r="G205" s="344"/>
      <c r="H205" s="344"/>
      <c r="I205" s="344"/>
      <c r="J205" s="380"/>
      <c r="K205" s="269"/>
      <c r="L205" s="269"/>
      <c r="M205" s="269"/>
      <c r="N205" s="5"/>
      <c r="O205" s="5"/>
      <c r="P205" s="5"/>
      <c r="Q205" s="5"/>
    </row>
    <row r="206" spans="1:17" s="6" customFormat="1" ht="16.149999999999999" customHeight="1" x14ac:dyDescent="0.45">
      <c r="A206" s="34"/>
      <c r="B206" s="177" t="str">
        <f t="shared" si="2"/>
        <v/>
      </c>
      <c r="C206" s="177" t="str">
        <f t="shared" si="2"/>
        <v/>
      </c>
      <c r="D206" s="266" t="s">
        <v>571</v>
      </c>
      <c r="E206" s="344"/>
      <c r="F206" s="344"/>
      <c r="G206" s="344"/>
      <c r="H206" s="344"/>
      <c r="I206" s="344"/>
      <c r="J206" s="380"/>
      <c r="K206" s="269"/>
      <c r="L206" s="269"/>
      <c r="M206" s="269"/>
      <c r="N206" s="5"/>
      <c r="O206" s="5"/>
      <c r="P206" s="5"/>
      <c r="Q206" s="5"/>
    </row>
    <row r="207" spans="1:17" s="6" customFormat="1" ht="16.149999999999999" customHeight="1" x14ac:dyDescent="0.45">
      <c r="A207" s="34"/>
      <c r="B207" s="177" t="str">
        <f t="shared" si="2"/>
        <v/>
      </c>
      <c r="C207" s="177" t="str">
        <f t="shared" si="2"/>
        <v/>
      </c>
      <c r="D207" s="266" t="s">
        <v>572</v>
      </c>
      <c r="E207" s="349"/>
      <c r="F207" s="349"/>
      <c r="G207" s="349"/>
      <c r="H207" s="344"/>
      <c r="I207" s="344"/>
      <c r="J207" s="380"/>
      <c r="K207" s="269"/>
      <c r="L207" s="269"/>
      <c r="M207" s="269"/>
      <c r="N207" s="5"/>
      <c r="O207" s="5"/>
      <c r="P207" s="5"/>
      <c r="Q207" s="5"/>
    </row>
    <row r="208" spans="1:17" s="6" customFormat="1" ht="16.149999999999999" customHeight="1" x14ac:dyDescent="0.45">
      <c r="A208" s="34"/>
      <c r="B208" s="177" t="str">
        <f>IF(C208="","","%")</f>
        <v/>
      </c>
      <c r="C208" s="74"/>
      <c r="D208" s="266" t="s">
        <v>577</v>
      </c>
      <c r="E208" s="343"/>
      <c r="F208" s="343"/>
      <c r="G208" s="278"/>
      <c r="H208" s="278"/>
      <c r="I208" s="278"/>
      <c r="J208" s="380"/>
      <c r="K208" s="269"/>
      <c r="L208" s="269"/>
      <c r="M208" s="269"/>
      <c r="N208" s="5"/>
      <c r="O208" s="5"/>
      <c r="P208" s="5"/>
      <c r="Q208" s="5"/>
    </row>
    <row r="209" spans="1:17" s="6" customFormat="1" ht="16.149999999999999" customHeight="1" x14ac:dyDescent="0.45">
      <c r="A209" s="34"/>
      <c r="B209" s="177" t="str">
        <f>IF(C209="","","%")</f>
        <v/>
      </c>
      <c r="C209" s="74"/>
      <c r="D209" s="266" t="s">
        <v>578</v>
      </c>
      <c r="E209" s="278"/>
      <c r="F209" s="278"/>
      <c r="G209" s="278"/>
      <c r="H209" s="278"/>
      <c r="I209" s="278"/>
      <c r="J209" s="380"/>
      <c r="K209" s="269"/>
      <c r="L209" s="269"/>
      <c r="M209" s="269"/>
      <c r="N209" s="5"/>
      <c r="O209" s="5"/>
      <c r="P209" s="5"/>
      <c r="Q209" s="5"/>
    </row>
    <row r="210" spans="1:17" s="9" customFormat="1" ht="16.149999999999999" customHeight="1" x14ac:dyDescent="0.45">
      <c r="A210" s="34"/>
      <c r="B210" s="177"/>
      <c r="C210" s="44" t="s">
        <v>621</v>
      </c>
      <c r="D210" s="266"/>
      <c r="E210" s="341" t="s">
        <v>214</v>
      </c>
      <c r="F210" s="341" t="s">
        <v>215</v>
      </c>
      <c r="H210" s="266"/>
      <c r="I210" s="266"/>
      <c r="J210" s="380"/>
      <c r="K210" s="269"/>
      <c r="L210" s="269"/>
      <c r="M210" s="269"/>
      <c r="N210" s="269"/>
      <c r="O210" s="269"/>
      <c r="P210" s="269"/>
      <c r="Q210" s="269"/>
    </row>
    <row r="211" spans="1:17" s="9" customFormat="1" ht="28.15" customHeight="1" x14ac:dyDescent="0.45">
      <c r="A211" s="34"/>
      <c r="B211" s="177"/>
      <c r="C211" s="273" t="str">
        <f>E204</f>
        <v/>
      </c>
      <c r="D211" s="273" t="s">
        <v>566</v>
      </c>
      <c r="E211" s="339"/>
      <c r="F211" s="339"/>
      <c r="G211" s="340">
        <f>E211*F211</f>
        <v>0</v>
      </c>
      <c r="H211" s="269" t="s">
        <v>106</v>
      </c>
      <c r="J211" s="380"/>
      <c r="K211" s="269"/>
      <c r="L211" s="269"/>
      <c r="N211" s="267"/>
      <c r="O211" s="267"/>
      <c r="P211" s="269"/>
      <c r="Q211" s="269"/>
    </row>
    <row r="212" spans="1:17" s="9" customFormat="1" ht="28.15" x14ac:dyDescent="0.45">
      <c r="A212" s="34"/>
      <c r="B212" s="177"/>
      <c r="C212" s="273" t="str">
        <f>F204</f>
        <v/>
      </c>
      <c r="D212" s="273" t="s">
        <v>566</v>
      </c>
      <c r="E212" s="339"/>
      <c r="F212" s="339"/>
      <c r="G212" s="340">
        <f>E212*F212</f>
        <v>0</v>
      </c>
      <c r="H212" s="269" t="s">
        <v>106</v>
      </c>
      <c r="J212" s="380"/>
      <c r="K212" s="269"/>
      <c r="L212" s="269"/>
      <c r="N212" s="267"/>
      <c r="O212" s="267"/>
      <c r="P212" s="269"/>
      <c r="Q212" s="269"/>
    </row>
    <row r="213" spans="1:17" s="9" customFormat="1" ht="28.15" x14ac:dyDescent="0.45">
      <c r="A213" s="34"/>
      <c r="B213" s="177"/>
      <c r="C213" s="273" t="str">
        <f>G204</f>
        <v/>
      </c>
      <c r="D213" s="273" t="s">
        <v>566</v>
      </c>
      <c r="E213" s="339"/>
      <c r="F213" s="339"/>
      <c r="G213" s="340">
        <f>E213*F213</f>
        <v>0</v>
      </c>
      <c r="H213" s="269" t="s">
        <v>106</v>
      </c>
      <c r="J213" s="380"/>
      <c r="K213" s="269"/>
      <c r="L213" s="269"/>
      <c r="N213" s="267"/>
      <c r="O213" s="267"/>
      <c r="P213" s="269"/>
      <c r="Q213" s="269"/>
    </row>
    <row r="214" spans="1:17" s="9" customFormat="1" ht="28.15" x14ac:dyDescent="0.45">
      <c r="A214" s="34"/>
      <c r="B214" s="177"/>
      <c r="C214" s="273" t="str">
        <f>H204</f>
        <v/>
      </c>
      <c r="D214" s="273" t="s">
        <v>566</v>
      </c>
      <c r="E214" s="339"/>
      <c r="F214" s="339"/>
      <c r="G214" s="340">
        <f>E214*F214</f>
        <v>0</v>
      </c>
      <c r="H214" s="269" t="s">
        <v>106</v>
      </c>
      <c r="J214" s="380"/>
      <c r="K214" s="269"/>
      <c r="L214" s="269"/>
      <c r="N214" s="267"/>
      <c r="O214" s="267"/>
      <c r="P214" s="269"/>
      <c r="Q214" s="269"/>
    </row>
    <row r="215" spans="1:17" s="9" customFormat="1" ht="28.15" x14ac:dyDescent="0.45">
      <c r="A215" s="34"/>
      <c r="B215" s="177"/>
      <c r="C215" s="273" t="str">
        <f>I204</f>
        <v/>
      </c>
      <c r="D215" s="273" t="s">
        <v>566</v>
      </c>
      <c r="E215" s="339"/>
      <c r="F215" s="339"/>
      <c r="G215" s="340">
        <f>E215*F215</f>
        <v>0</v>
      </c>
      <c r="H215" s="269" t="s">
        <v>106</v>
      </c>
      <c r="J215" s="380"/>
      <c r="K215" s="269"/>
      <c r="L215" s="269"/>
      <c r="N215" s="267"/>
      <c r="O215" s="267"/>
      <c r="P215" s="269"/>
      <c r="Q215" s="269"/>
    </row>
    <row r="216" spans="1:17" ht="16.149999999999999" customHeight="1" x14ac:dyDescent="0.45">
      <c r="A216" s="35" t="s">
        <v>216</v>
      </c>
      <c r="B216" s="152"/>
      <c r="C216" s="675" t="str">
        <f>IF(B216="","","%")</f>
        <v/>
      </c>
      <c r="D216" s="282" t="s">
        <v>217</v>
      </c>
      <c r="E216" s="62"/>
      <c r="F216" s="62"/>
      <c r="G216" s="62"/>
      <c r="H216" s="62"/>
      <c r="I216" s="62"/>
      <c r="J216" s="358"/>
      <c r="K216" s="62"/>
      <c r="L216" s="62"/>
      <c r="M216" s="62"/>
    </row>
    <row r="217" spans="1:17" ht="16.149999999999999" customHeight="1" x14ac:dyDescent="0.45">
      <c r="A217" s="347"/>
      <c r="B217" s="78"/>
      <c r="C217" s="74"/>
      <c r="D217" s="148" t="s">
        <v>218</v>
      </c>
      <c r="E217" s="279"/>
      <c r="F217" s="268"/>
      <c r="G217" s="268"/>
      <c r="I217" s="268"/>
      <c r="J217" s="359" t="s">
        <v>36</v>
      </c>
      <c r="K217" s="168"/>
      <c r="L217" s="168"/>
      <c r="M217" s="168"/>
    </row>
    <row r="218" spans="1:17" ht="16.149999999999999" customHeight="1" x14ac:dyDescent="0.45">
      <c r="A218" s="347"/>
      <c r="C218" s="74"/>
      <c r="D218" s="148" t="s">
        <v>219</v>
      </c>
      <c r="E218" s="279"/>
      <c r="F218" s="268"/>
      <c r="G218" s="268"/>
      <c r="I218" s="268"/>
      <c r="J218" s="359" t="s">
        <v>36</v>
      </c>
      <c r="K218" s="168"/>
      <c r="L218" s="168"/>
      <c r="M218" s="168"/>
    </row>
    <row r="219" spans="1:17" s="169" customFormat="1" ht="27.75" x14ac:dyDescent="0.45">
      <c r="A219" s="350"/>
      <c r="B219" s="351"/>
      <c r="C219" s="29"/>
      <c r="D219" s="263" t="s">
        <v>220</v>
      </c>
      <c r="E219" s="279"/>
      <c r="F219" s="268"/>
      <c r="G219" s="268"/>
      <c r="H219" s="165"/>
      <c r="I219" s="268"/>
      <c r="J219" s="359" t="s">
        <v>36</v>
      </c>
      <c r="K219" s="168"/>
      <c r="L219" s="168"/>
      <c r="M219" s="168"/>
      <c r="N219" s="165"/>
      <c r="O219" s="165"/>
      <c r="P219" s="165"/>
      <c r="Q219" s="165"/>
    </row>
    <row r="220" spans="1:17" ht="14.25" x14ac:dyDescent="0.45">
      <c r="A220" s="347"/>
      <c r="C220" s="29"/>
      <c r="D220" s="165" t="s">
        <v>221</v>
      </c>
      <c r="E220" s="279"/>
      <c r="F220" s="268"/>
      <c r="G220" s="268"/>
      <c r="I220" s="268"/>
      <c r="J220" s="359" t="s">
        <v>36</v>
      </c>
      <c r="K220" s="168"/>
      <c r="L220" s="168"/>
      <c r="M220" s="168"/>
    </row>
    <row r="221" spans="1:17" ht="16.149999999999999" customHeight="1" x14ac:dyDescent="0.45">
      <c r="A221" s="347"/>
      <c r="C221" s="74"/>
      <c r="D221" s="148" t="s">
        <v>223</v>
      </c>
      <c r="E221" s="279"/>
      <c r="F221" s="268"/>
      <c r="G221" s="268"/>
      <c r="I221" s="268"/>
      <c r="J221" s="359" t="s">
        <v>36</v>
      </c>
      <c r="K221" s="168"/>
      <c r="L221" s="168"/>
      <c r="M221" s="168"/>
    </row>
    <row r="222" spans="1:17" ht="16.149999999999999" customHeight="1" x14ac:dyDescent="0.45">
      <c r="A222" s="347"/>
      <c r="C222" s="74"/>
      <c r="D222" s="148" t="s">
        <v>224</v>
      </c>
      <c r="E222" s="279"/>
      <c r="F222" s="268"/>
      <c r="G222" s="268"/>
      <c r="I222" s="268"/>
      <c r="J222" s="359" t="s">
        <v>36</v>
      </c>
      <c r="K222" s="168"/>
      <c r="L222" s="168"/>
      <c r="M222" s="168"/>
    </row>
    <row r="223" spans="1:17" ht="16.149999999999999" customHeight="1" x14ac:dyDescent="0.45">
      <c r="C223" s="675" t="str">
        <f>IF(E223="","","%")</f>
        <v/>
      </c>
      <c r="D223" s="148" t="s">
        <v>225</v>
      </c>
      <c r="E223" s="213"/>
      <c r="F223" s="342" t="s">
        <v>226</v>
      </c>
      <c r="H223" s="342"/>
      <c r="I223" s="97"/>
      <c r="J223" s="359" t="s">
        <v>36</v>
      </c>
      <c r="K223" s="168"/>
      <c r="L223" s="168"/>
      <c r="M223" s="168"/>
    </row>
    <row r="224" spans="1:17" ht="16.149999999999999" customHeight="1" x14ac:dyDescent="0.45">
      <c r="C224" s="675" t="str">
        <f>IF(E224="","","%")</f>
        <v/>
      </c>
      <c r="D224" s="148" t="s">
        <v>227</v>
      </c>
      <c r="E224" s="213"/>
      <c r="F224" s="342" t="s">
        <v>226</v>
      </c>
      <c r="H224" s="342"/>
      <c r="I224" s="97"/>
      <c r="J224" s="359" t="s">
        <v>36</v>
      </c>
      <c r="K224" s="168"/>
      <c r="L224" s="168"/>
      <c r="M224" s="168"/>
    </row>
    <row r="225" spans="1:17" ht="16.149999999999999" customHeight="1" x14ac:dyDescent="0.45">
      <c r="A225" s="35" t="s">
        <v>117</v>
      </c>
      <c r="B225" s="7"/>
      <c r="C225" s="675" t="str">
        <f>IF(B225="","","%")</f>
        <v/>
      </c>
      <c r="D225" s="282" t="s">
        <v>228</v>
      </c>
      <c r="E225" s="62"/>
      <c r="F225" s="62"/>
      <c r="G225" s="62"/>
      <c r="H225" s="62"/>
      <c r="I225" s="62"/>
      <c r="J225" s="358"/>
      <c r="K225" s="168"/>
      <c r="L225" s="168"/>
      <c r="M225" s="168"/>
    </row>
    <row r="226" spans="1:17" ht="16.149999999999999" customHeight="1" x14ac:dyDescent="0.45">
      <c r="A226" s="348"/>
      <c r="C226" s="74"/>
      <c r="D226" s="148" t="s">
        <v>229</v>
      </c>
      <c r="E226" s="279"/>
      <c r="F226" s="268"/>
      <c r="G226" s="268"/>
      <c r="H226" s="5"/>
      <c r="I226" s="268"/>
      <c r="J226" s="359" t="s">
        <v>36</v>
      </c>
      <c r="K226" s="168"/>
      <c r="L226" s="168"/>
      <c r="M226" s="168"/>
    </row>
    <row r="227" spans="1:17" ht="16.149999999999999" customHeight="1" x14ac:dyDescent="0.45">
      <c r="A227" s="347"/>
      <c r="C227" s="74"/>
      <c r="D227" s="148" t="s">
        <v>224</v>
      </c>
      <c r="E227" s="279"/>
      <c r="F227" s="268"/>
      <c r="G227" s="268"/>
      <c r="H227" s="5"/>
      <c r="I227" s="268"/>
      <c r="J227" s="359" t="s">
        <v>36</v>
      </c>
      <c r="K227" s="168"/>
      <c r="L227" s="168"/>
      <c r="M227" s="168"/>
    </row>
    <row r="228" spans="1:17" ht="16.149999999999999" customHeight="1" x14ac:dyDescent="0.45">
      <c r="C228" s="675" t="str">
        <f>IF(E228="","","%")</f>
        <v/>
      </c>
      <c r="D228" s="148" t="s">
        <v>230</v>
      </c>
      <c r="E228" s="213"/>
      <c r="F228" s="213"/>
      <c r="G228" s="342" t="s">
        <v>226</v>
      </c>
      <c r="H228" s="270"/>
      <c r="I228" s="97"/>
      <c r="J228" s="359" t="s">
        <v>36</v>
      </c>
      <c r="K228" s="168"/>
      <c r="L228" s="168"/>
      <c r="M228" s="168"/>
    </row>
    <row r="229" spans="1:17" ht="16.149999999999999" customHeight="1" x14ac:dyDescent="0.45">
      <c r="A229" s="35" t="s">
        <v>231</v>
      </c>
      <c r="B229" s="7"/>
      <c r="C229" s="675" t="str">
        <f>IF(B229="","","%")</f>
        <v/>
      </c>
      <c r="D229" s="282" t="s">
        <v>232</v>
      </c>
      <c r="E229" s="62"/>
      <c r="F229" s="62"/>
      <c r="G229" s="62"/>
      <c r="H229" s="62"/>
      <c r="I229" s="62"/>
      <c r="J229" s="358"/>
      <c r="K229" s="168"/>
      <c r="L229" s="168"/>
      <c r="M229" s="168"/>
    </row>
    <row r="230" spans="1:17" ht="16.149999999999999" customHeight="1" x14ac:dyDescent="0.45">
      <c r="A230" s="347"/>
      <c r="C230" s="74"/>
      <c r="D230" s="148" t="s">
        <v>233</v>
      </c>
      <c r="E230" s="279"/>
      <c r="F230" s="268"/>
      <c r="G230" s="268"/>
      <c r="H230" s="5"/>
      <c r="I230" s="268"/>
      <c r="J230" s="359" t="s">
        <v>36</v>
      </c>
      <c r="K230" s="168"/>
      <c r="L230" s="168"/>
      <c r="M230" s="168"/>
    </row>
    <row r="231" spans="1:17" ht="16.149999999999999" customHeight="1" x14ac:dyDescent="0.45">
      <c r="A231" s="347"/>
      <c r="C231" s="74"/>
      <c r="D231" s="148" t="s">
        <v>234</v>
      </c>
      <c r="E231" s="279"/>
      <c r="F231" s="268"/>
      <c r="G231" s="268"/>
      <c r="I231" s="268"/>
      <c r="J231" s="359" t="s">
        <v>36</v>
      </c>
      <c r="K231" s="168"/>
      <c r="L231" s="168"/>
      <c r="M231" s="168"/>
    </row>
    <row r="232" spans="1:17" ht="16.149999999999999" customHeight="1" x14ac:dyDescent="0.45">
      <c r="A232" s="347"/>
      <c r="C232" s="74"/>
      <c r="D232" s="148" t="s">
        <v>224</v>
      </c>
      <c r="E232" s="279"/>
      <c r="F232" s="268"/>
      <c r="G232" s="268"/>
      <c r="I232" s="268"/>
      <c r="J232" s="359" t="s">
        <v>36</v>
      </c>
      <c r="K232" s="268"/>
      <c r="L232" s="268"/>
      <c r="M232" s="268"/>
    </row>
    <row r="233" spans="1:17" ht="16.149999999999999" customHeight="1" x14ac:dyDescent="0.45">
      <c r="A233" s="347"/>
      <c r="C233" s="74"/>
      <c r="D233" s="148" t="s">
        <v>235</v>
      </c>
      <c r="F233" s="268"/>
      <c r="G233" s="268"/>
      <c r="I233" s="268"/>
      <c r="J233" s="359" t="s">
        <v>36</v>
      </c>
      <c r="K233" s="268"/>
      <c r="L233" s="268"/>
      <c r="M233" s="268"/>
      <c r="O233" s="283"/>
      <c r="P233" s="283"/>
      <c r="Q233" s="283"/>
    </row>
    <row r="234" spans="1:17" ht="16.149999999999999" customHeight="1" x14ac:dyDescent="0.45">
      <c r="A234" s="347"/>
      <c r="C234" s="74"/>
      <c r="D234" s="148" t="s">
        <v>236</v>
      </c>
      <c r="F234" s="268"/>
      <c r="G234" s="268"/>
      <c r="I234" s="268"/>
      <c r="J234" s="359" t="s">
        <v>36</v>
      </c>
      <c r="K234" s="268"/>
      <c r="L234" s="268"/>
      <c r="M234" s="268"/>
      <c r="O234" s="283"/>
      <c r="P234" s="283"/>
      <c r="Q234" s="283"/>
    </row>
    <row r="235" spans="1:17" ht="14.25" x14ac:dyDescent="0.45">
      <c r="A235" s="347"/>
      <c r="C235" s="74"/>
      <c r="D235" s="3" t="s">
        <v>237</v>
      </c>
      <c r="F235" s="268"/>
      <c r="G235" s="268"/>
      <c r="I235" s="268"/>
      <c r="J235" s="359" t="s">
        <v>36</v>
      </c>
      <c r="K235" s="268"/>
      <c r="L235" s="268"/>
      <c r="M235" s="268"/>
      <c r="O235" s="283"/>
      <c r="P235" s="283"/>
      <c r="Q235" s="283"/>
    </row>
    <row r="236" spans="1:17" ht="16.149999999999999" customHeight="1" x14ac:dyDescent="0.45">
      <c r="C236" s="675" t="str">
        <f>IF(E236="","","%")</f>
        <v/>
      </c>
      <c r="D236" s="148" t="s">
        <v>230</v>
      </c>
      <c r="E236" s="213"/>
      <c r="F236" s="213"/>
      <c r="G236" s="342" t="s">
        <v>226</v>
      </c>
      <c r="I236" s="97"/>
      <c r="J236" s="359" t="s">
        <v>36</v>
      </c>
      <c r="K236" s="97"/>
      <c r="L236" s="97"/>
      <c r="M236" s="4"/>
    </row>
    <row r="237" spans="1:17" ht="16.149999999999999" customHeight="1" x14ac:dyDescent="0.45">
      <c r="C237" s="675" t="str">
        <f>IF(E237="","","%")</f>
        <v/>
      </c>
      <c r="D237" s="148" t="s">
        <v>225</v>
      </c>
      <c r="E237" s="213"/>
      <c r="F237" s="342" t="s">
        <v>226</v>
      </c>
      <c r="I237" s="97"/>
      <c r="J237" s="359" t="s">
        <v>36</v>
      </c>
      <c r="K237" s="97"/>
      <c r="L237" s="97"/>
    </row>
    <row r="238" spans="1:17" ht="16.149999999999999" customHeight="1" x14ac:dyDescent="0.45">
      <c r="C238" s="675" t="str">
        <f>IF(E238="","","%")</f>
        <v/>
      </c>
      <c r="D238" s="148" t="s">
        <v>227</v>
      </c>
      <c r="E238" s="213"/>
      <c r="F238" s="342" t="s">
        <v>226</v>
      </c>
      <c r="I238" s="97"/>
      <c r="J238" s="359" t="s">
        <v>36</v>
      </c>
      <c r="K238" s="97"/>
      <c r="L238" s="97"/>
    </row>
    <row r="239" spans="1:17" ht="27.75" x14ac:dyDescent="0.45">
      <c r="A239" s="347"/>
      <c r="B239" s="78"/>
      <c r="C239" s="74"/>
      <c r="D239" s="263" t="s">
        <v>238</v>
      </c>
      <c r="E239" s="279"/>
      <c r="F239" s="337"/>
      <c r="G239" s="337"/>
      <c r="I239" s="337"/>
      <c r="J239" s="359" t="s">
        <v>36</v>
      </c>
      <c r="K239" s="337"/>
      <c r="L239" s="337"/>
      <c r="M239" s="337"/>
      <c r="O239" s="283"/>
      <c r="P239" s="283"/>
      <c r="Q239" s="283"/>
    </row>
    <row r="240" spans="1:17" ht="28.35" customHeight="1" x14ac:dyDescent="0.45">
      <c r="A240" s="347"/>
      <c r="C240" s="74"/>
      <c r="D240" s="3" t="s">
        <v>239</v>
      </c>
      <c r="E240" s="279"/>
      <c r="F240" s="337"/>
      <c r="G240" s="337"/>
      <c r="I240" s="337"/>
      <c r="J240" s="359" t="s">
        <v>36</v>
      </c>
      <c r="K240" s="337"/>
      <c r="L240" s="337"/>
      <c r="M240" s="337"/>
      <c r="O240" s="283"/>
      <c r="P240" s="283"/>
      <c r="Q240" s="283"/>
    </row>
    <row r="241" spans="1:17" s="150" customFormat="1" ht="15" x14ac:dyDescent="0.45">
      <c r="A241" s="153" t="s">
        <v>240</v>
      </c>
      <c r="B241" s="7"/>
      <c r="C241" s="675" t="str">
        <f>IF(B241="","","%")</f>
        <v/>
      </c>
      <c r="D241" s="345" t="s">
        <v>241</v>
      </c>
      <c r="F241" s="337"/>
      <c r="G241" s="337"/>
      <c r="I241" s="337"/>
      <c r="J241" s="360"/>
      <c r="K241" s="337"/>
      <c r="L241" s="337"/>
      <c r="M241" s="337"/>
      <c r="N241" s="149"/>
      <c r="O241" s="283"/>
      <c r="P241" s="283"/>
      <c r="Q241" s="283"/>
    </row>
    <row r="242" spans="1:17" ht="16.25" customHeight="1" x14ac:dyDescent="0.45">
      <c r="C242" s="74"/>
      <c r="D242" s="3" t="s">
        <v>242</v>
      </c>
      <c r="E242" s="279"/>
      <c r="F242" s="337"/>
      <c r="G242" s="337"/>
      <c r="I242" s="337"/>
      <c r="J242" s="359" t="s">
        <v>36</v>
      </c>
      <c r="K242" s="337"/>
      <c r="L242" s="337"/>
      <c r="M242" s="337"/>
      <c r="O242" s="283"/>
      <c r="P242" s="283"/>
      <c r="Q242" s="283"/>
    </row>
    <row r="243" spans="1:17" x14ac:dyDescent="0.45">
      <c r="C243" s="74"/>
      <c r="D243" s="3" t="s">
        <v>243</v>
      </c>
      <c r="E243" s="279"/>
      <c r="F243" s="337"/>
      <c r="G243" s="337"/>
      <c r="I243" s="337"/>
      <c r="J243" s="359" t="s">
        <v>36</v>
      </c>
      <c r="K243" s="337"/>
      <c r="L243" s="337"/>
      <c r="M243" s="337"/>
      <c r="O243" s="283"/>
      <c r="P243" s="283"/>
      <c r="Q243" s="283"/>
    </row>
    <row r="244" spans="1:17" x14ac:dyDescent="0.45">
      <c r="C244" s="74"/>
      <c r="D244" s="3" t="s">
        <v>244</v>
      </c>
      <c r="E244" s="279"/>
      <c r="F244" s="337"/>
      <c r="G244" s="337"/>
      <c r="I244" s="337"/>
      <c r="J244" s="359" t="s">
        <v>36</v>
      </c>
      <c r="K244" s="337"/>
      <c r="L244" s="337"/>
      <c r="M244" s="337"/>
      <c r="O244" s="283"/>
      <c r="P244" s="283"/>
      <c r="Q244" s="283"/>
    </row>
    <row r="245" spans="1:17" s="150" customFormat="1" ht="16.149999999999999" customHeight="1" x14ac:dyDescent="0.45">
      <c r="A245" s="71" t="s">
        <v>245</v>
      </c>
      <c r="B245" s="29"/>
      <c r="C245" s="675" t="str">
        <f>IF(B245="","","%")</f>
        <v/>
      </c>
      <c r="D245" s="275" t="s">
        <v>246</v>
      </c>
      <c r="F245" s="268"/>
      <c r="G245" s="268"/>
      <c r="I245" s="268"/>
      <c r="J245" s="360"/>
      <c r="K245" s="268"/>
      <c r="L245" s="268"/>
      <c r="M245" s="268"/>
      <c r="N245" s="149"/>
      <c r="O245" s="149"/>
      <c r="P245" s="149"/>
      <c r="Q245" s="149"/>
    </row>
    <row r="246" spans="1:17" s="150" customFormat="1" ht="16.149999999999999" customHeight="1" x14ac:dyDescent="0.45">
      <c r="A246" s="36"/>
      <c r="B246" s="149"/>
      <c r="C246" s="74"/>
      <c r="D246" s="148" t="s">
        <v>247</v>
      </c>
      <c r="E246" s="279"/>
      <c r="F246" s="337"/>
      <c r="G246" s="337"/>
      <c r="I246" s="337"/>
      <c r="J246" s="359" t="s">
        <v>36</v>
      </c>
      <c r="K246" s="337"/>
      <c r="L246" s="337"/>
      <c r="M246" s="337"/>
      <c r="N246" s="149"/>
      <c r="O246" s="149"/>
      <c r="P246" s="149"/>
      <c r="Q246" s="149"/>
    </row>
    <row r="247" spans="1:17" s="150" customFormat="1" ht="16.149999999999999" customHeight="1" x14ac:dyDescent="0.45">
      <c r="A247" s="36"/>
      <c r="B247" s="149"/>
      <c r="C247" s="675" t="str">
        <f>IF(E247="","","%")</f>
        <v/>
      </c>
      <c r="D247" s="148" t="s">
        <v>248</v>
      </c>
      <c r="E247" s="213"/>
      <c r="F247" s="342" t="s">
        <v>226</v>
      </c>
      <c r="G247" s="2"/>
      <c r="I247" s="97"/>
      <c r="J247" s="359" t="s">
        <v>36</v>
      </c>
      <c r="K247" s="97"/>
      <c r="L247" s="97"/>
      <c r="M247" s="148"/>
      <c r="N247" s="149"/>
      <c r="O247" s="149"/>
      <c r="P247" s="149"/>
      <c r="Q247" s="149"/>
    </row>
    <row r="248" spans="1:17" s="150" customFormat="1" ht="16.149999999999999" customHeight="1" x14ac:dyDescent="0.45">
      <c r="A248" s="36"/>
      <c r="B248" s="149"/>
      <c r="C248" s="74"/>
      <c r="D248" s="148" t="s">
        <v>249</v>
      </c>
      <c r="E248" s="279"/>
      <c r="F248" s="342"/>
      <c r="G248" s="337"/>
      <c r="I248" s="337"/>
      <c r="J248" s="359" t="s">
        <v>36</v>
      </c>
      <c r="K248" s="337"/>
      <c r="L248" s="337"/>
      <c r="M248" s="337"/>
      <c r="N248" s="149"/>
      <c r="O248" s="149"/>
      <c r="P248" s="149"/>
      <c r="Q248" s="149"/>
    </row>
    <row r="249" spans="1:17" s="150" customFormat="1" ht="16.149999999999999" customHeight="1" x14ac:dyDescent="0.45">
      <c r="A249" s="36"/>
      <c r="B249" s="149"/>
      <c r="C249" s="675" t="str">
        <f>IF(E249="","","%")</f>
        <v/>
      </c>
      <c r="D249" s="148" t="s">
        <v>248</v>
      </c>
      <c r="E249" s="213"/>
      <c r="F249" s="342" t="s">
        <v>226</v>
      </c>
      <c r="G249" s="2"/>
      <c r="I249" s="97"/>
      <c r="J249" s="359" t="s">
        <v>36</v>
      </c>
      <c r="K249" s="97"/>
      <c r="L249" s="97"/>
      <c r="M249" s="148"/>
      <c r="N249" s="149"/>
      <c r="O249" s="149"/>
      <c r="P249" s="149"/>
      <c r="Q249" s="149"/>
    </row>
    <row r="250" spans="1:17" s="150" customFormat="1" ht="16.149999999999999" customHeight="1" x14ac:dyDescent="0.45">
      <c r="A250" s="36"/>
      <c r="B250" s="149"/>
      <c r="C250" s="74"/>
      <c r="D250" s="148" t="s">
        <v>81</v>
      </c>
      <c r="E250" s="279"/>
      <c r="F250" s="337"/>
      <c r="G250" s="337"/>
      <c r="I250" s="337"/>
      <c r="J250" s="359" t="s">
        <v>36</v>
      </c>
      <c r="K250" s="337"/>
      <c r="L250" s="337"/>
      <c r="M250" s="337"/>
      <c r="N250" s="149"/>
      <c r="O250" s="149"/>
      <c r="P250" s="149"/>
      <c r="Q250" s="149"/>
    </row>
    <row r="251" spans="1:17" s="150" customFormat="1" ht="16.149999999999999" customHeight="1" x14ac:dyDescent="0.45">
      <c r="A251" s="36"/>
      <c r="B251" s="149"/>
      <c r="C251" s="675" t="str">
        <f>IF(E251="","","%")</f>
        <v/>
      </c>
      <c r="D251" s="148" t="s">
        <v>248</v>
      </c>
      <c r="E251" s="213"/>
      <c r="F251" s="342" t="s">
        <v>226</v>
      </c>
      <c r="G251" s="2"/>
      <c r="H251" s="342"/>
      <c r="I251" s="97"/>
      <c r="J251" s="359" t="s">
        <v>36</v>
      </c>
      <c r="K251" s="97"/>
      <c r="L251" s="97"/>
      <c r="M251" s="148"/>
      <c r="N251" s="149"/>
      <c r="O251" s="149"/>
      <c r="P251" s="149"/>
      <c r="Q251" s="149"/>
    </row>
    <row r="252" spans="1:17" s="33" customFormat="1" ht="16.149999999999999" customHeight="1" x14ac:dyDescent="0.4">
      <c r="A252" s="34"/>
      <c r="B252" s="148"/>
      <c r="C252" s="73"/>
      <c r="D252" s="148"/>
      <c r="E252" s="2"/>
      <c r="F252" s="2"/>
      <c r="G252" s="2"/>
      <c r="H252" s="148"/>
      <c r="I252" s="148"/>
      <c r="J252" s="381"/>
      <c r="K252" s="148"/>
      <c r="L252" s="148"/>
      <c r="M252" s="148"/>
      <c r="N252" s="148"/>
      <c r="O252" s="148"/>
      <c r="P252" s="148"/>
      <c r="Q252" s="148"/>
    </row>
    <row r="253" spans="1:17" s="33" customFormat="1" ht="16.149999999999999" customHeight="1" x14ac:dyDescent="0.4">
      <c r="A253" s="34"/>
      <c r="B253" s="148"/>
      <c r="C253" s="73"/>
      <c r="D253" s="148"/>
      <c r="E253" s="2"/>
      <c r="F253" s="2"/>
      <c r="G253" s="2"/>
      <c r="H253" s="148"/>
      <c r="I253" s="148"/>
      <c r="J253" s="381"/>
      <c r="K253" s="148"/>
      <c r="L253" s="148"/>
      <c r="M253" s="148"/>
      <c r="N253" s="148"/>
      <c r="O253" s="148"/>
      <c r="P253" s="148"/>
      <c r="Q253" s="148"/>
    </row>
    <row r="254" spans="1:17" s="33" customFormat="1" ht="16.149999999999999" customHeight="1" x14ac:dyDescent="0.4">
      <c r="A254" s="34"/>
      <c r="B254" s="148"/>
      <c r="C254" s="73"/>
      <c r="D254" s="148"/>
      <c r="E254" s="2"/>
      <c r="F254" s="2"/>
      <c r="G254" s="2"/>
      <c r="H254" s="148"/>
      <c r="I254" s="148"/>
      <c r="J254" s="381"/>
      <c r="K254" s="148"/>
      <c r="L254" s="148"/>
      <c r="M254" s="148"/>
      <c r="N254" s="148"/>
      <c r="O254" s="148"/>
      <c r="P254" s="148"/>
      <c r="Q254" s="148"/>
    </row>
    <row r="255" spans="1:17" s="33" customFormat="1" ht="16.149999999999999" customHeight="1" x14ac:dyDescent="0.4">
      <c r="A255" s="34"/>
      <c r="B255" s="148"/>
      <c r="C255" s="73"/>
      <c r="D255" s="148"/>
      <c r="E255" s="2"/>
      <c r="F255" s="2"/>
      <c r="G255" s="2"/>
      <c r="H255" s="148"/>
      <c r="I255" s="148"/>
      <c r="J255" s="381"/>
      <c r="K255" s="148"/>
      <c r="L255" s="148"/>
      <c r="M255" s="148"/>
      <c r="N255" s="148"/>
      <c r="O255" s="148"/>
      <c r="P255" s="148"/>
      <c r="Q255" s="148"/>
    </row>
    <row r="256" spans="1:17" s="33" customFormat="1" ht="16.149999999999999" customHeight="1" x14ac:dyDescent="0.4">
      <c r="A256" s="34"/>
      <c r="B256" s="148"/>
      <c r="C256" s="73"/>
      <c r="D256" s="148"/>
      <c r="E256" s="2"/>
      <c r="F256" s="2"/>
      <c r="G256" s="2"/>
      <c r="H256" s="148"/>
      <c r="I256" s="148"/>
      <c r="J256" s="381"/>
      <c r="K256" s="148"/>
      <c r="L256" s="148"/>
      <c r="M256" s="148"/>
      <c r="N256" s="148"/>
      <c r="O256" s="148"/>
      <c r="P256" s="148"/>
      <c r="Q256" s="148"/>
    </row>
    <row r="257" spans="1:17" s="33" customFormat="1" ht="16.149999999999999" customHeight="1" x14ac:dyDescent="0.4">
      <c r="A257" s="34"/>
      <c r="B257" s="148"/>
      <c r="C257" s="73"/>
      <c r="D257" s="148"/>
      <c r="E257" s="2"/>
      <c r="F257" s="2"/>
      <c r="G257" s="2"/>
      <c r="H257" s="148"/>
      <c r="I257" s="148"/>
      <c r="J257" s="381"/>
      <c r="K257" s="148"/>
      <c r="L257" s="148"/>
      <c r="M257" s="148"/>
      <c r="N257" s="148"/>
      <c r="O257" s="148"/>
      <c r="P257" s="148"/>
      <c r="Q257" s="148"/>
    </row>
    <row r="258" spans="1:17" s="33" customFormat="1" ht="16.149999999999999" customHeight="1" x14ac:dyDescent="0.4">
      <c r="A258" s="34"/>
      <c r="B258" s="148"/>
      <c r="C258" s="73"/>
      <c r="D258" s="148"/>
      <c r="E258" s="2"/>
      <c r="F258" s="2"/>
      <c r="G258" s="2"/>
      <c r="H258" s="148"/>
      <c r="I258" s="148"/>
      <c r="J258" s="381"/>
      <c r="K258" s="148"/>
      <c r="L258" s="148"/>
      <c r="M258" s="148"/>
      <c r="N258" s="148"/>
      <c r="O258" s="148"/>
      <c r="P258" s="148"/>
      <c r="Q258" s="148"/>
    </row>
    <row r="259" spans="1:17" s="33" customFormat="1" ht="16.149999999999999" customHeight="1" x14ac:dyDescent="0.4">
      <c r="A259" s="34"/>
      <c r="B259" s="148"/>
      <c r="C259" s="73"/>
      <c r="D259" s="148"/>
      <c r="E259" s="2"/>
      <c r="F259" s="2"/>
      <c r="G259" s="2"/>
      <c r="H259" s="148"/>
      <c r="I259" s="148"/>
      <c r="J259" s="381"/>
      <c r="K259" s="148"/>
      <c r="L259" s="148"/>
      <c r="M259" s="148"/>
      <c r="N259" s="148"/>
      <c r="O259" s="148"/>
      <c r="P259" s="148"/>
      <c r="Q259" s="148"/>
    </row>
    <row r="260" spans="1:17" s="33" customFormat="1" ht="16.149999999999999" customHeight="1" x14ac:dyDescent="0.4">
      <c r="A260" s="34"/>
      <c r="B260" s="148"/>
      <c r="C260" s="73"/>
      <c r="D260" s="148"/>
      <c r="E260" s="2"/>
      <c r="F260" s="2"/>
      <c r="G260" s="2"/>
      <c r="H260" s="148"/>
      <c r="I260" s="148"/>
      <c r="J260" s="381"/>
      <c r="K260" s="148"/>
      <c r="L260" s="148"/>
      <c r="M260" s="148"/>
      <c r="N260" s="148"/>
      <c r="O260" s="148"/>
      <c r="P260" s="148"/>
      <c r="Q260" s="148"/>
    </row>
    <row r="261" spans="1:17" s="33" customFormat="1" ht="16.149999999999999" customHeight="1" x14ac:dyDescent="0.4">
      <c r="A261" s="34"/>
      <c r="B261" s="148"/>
      <c r="C261" s="73"/>
      <c r="D261" s="148"/>
      <c r="E261" s="2"/>
      <c r="F261" s="2"/>
      <c r="G261" s="2"/>
      <c r="H261" s="148"/>
      <c r="I261" s="148"/>
      <c r="J261" s="381"/>
      <c r="K261" s="148"/>
      <c r="L261" s="148"/>
      <c r="M261" s="148"/>
      <c r="N261" s="148"/>
      <c r="O261" s="148"/>
      <c r="P261" s="148"/>
      <c r="Q261" s="148"/>
    </row>
    <row r="262" spans="1:17" s="33" customFormat="1" ht="16.149999999999999" customHeight="1" x14ac:dyDescent="0.4">
      <c r="A262" s="34"/>
      <c r="B262" s="148"/>
      <c r="C262" s="73"/>
      <c r="D262" s="148"/>
      <c r="E262" s="2"/>
      <c r="F262" s="2"/>
      <c r="G262" s="2"/>
      <c r="H262" s="148"/>
      <c r="I262" s="148"/>
      <c r="J262" s="381"/>
      <c r="K262" s="148"/>
      <c r="L262" s="148"/>
      <c r="M262" s="148"/>
      <c r="N262" s="148"/>
      <c r="O262" s="148"/>
      <c r="P262" s="148"/>
      <c r="Q262" s="148"/>
    </row>
    <row r="263" spans="1:17" s="33" customFormat="1" ht="16.149999999999999" customHeight="1" x14ac:dyDescent="0.4">
      <c r="A263" s="34"/>
      <c r="B263" s="148"/>
      <c r="C263" s="73"/>
      <c r="D263" s="148"/>
      <c r="E263" s="2"/>
      <c r="F263" s="2"/>
      <c r="G263" s="2"/>
      <c r="H263" s="148"/>
      <c r="I263" s="148"/>
      <c r="J263" s="381"/>
      <c r="K263" s="148"/>
      <c r="L263" s="148"/>
      <c r="M263" s="148"/>
      <c r="N263" s="148"/>
      <c r="O263" s="148"/>
      <c r="P263" s="148"/>
      <c r="Q263" s="148"/>
    </row>
    <row r="264" spans="1:17" s="33" customFormat="1" ht="16.149999999999999" customHeight="1" x14ac:dyDescent="0.4">
      <c r="A264" s="34"/>
      <c r="B264" s="148"/>
      <c r="C264" s="73"/>
      <c r="D264" s="148"/>
      <c r="E264" s="2"/>
      <c r="F264" s="2"/>
      <c r="G264" s="2"/>
      <c r="H264" s="148"/>
      <c r="I264" s="148"/>
      <c r="J264" s="381"/>
      <c r="K264" s="148"/>
      <c r="L264" s="148"/>
      <c r="M264" s="148"/>
      <c r="N264" s="148"/>
      <c r="O264" s="148"/>
      <c r="P264" s="148"/>
      <c r="Q264" s="148"/>
    </row>
    <row r="265" spans="1:17" s="33" customFormat="1" ht="16.149999999999999" customHeight="1" x14ac:dyDescent="0.4">
      <c r="A265" s="34"/>
      <c r="B265" s="148"/>
      <c r="C265" s="73"/>
      <c r="D265" s="148"/>
      <c r="E265" s="2"/>
      <c r="F265" s="2"/>
      <c r="G265" s="2"/>
      <c r="H265" s="148"/>
      <c r="I265" s="148"/>
      <c r="J265" s="381"/>
      <c r="K265" s="148"/>
      <c r="L265" s="148"/>
      <c r="M265" s="148"/>
      <c r="N265" s="148"/>
      <c r="O265" s="148"/>
      <c r="P265" s="148"/>
      <c r="Q265" s="148"/>
    </row>
    <row r="266" spans="1:17" s="33" customFormat="1" ht="16.149999999999999" customHeight="1" x14ac:dyDescent="0.4">
      <c r="A266" s="34"/>
      <c r="B266" s="148"/>
      <c r="C266" s="73"/>
      <c r="D266" s="148"/>
      <c r="E266" s="2"/>
      <c r="F266" s="2"/>
      <c r="G266" s="2"/>
      <c r="H266" s="148"/>
      <c r="I266" s="148"/>
      <c r="J266" s="381"/>
      <c r="K266" s="148"/>
      <c r="L266" s="148"/>
      <c r="M266" s="148"/>
      <c r="N266" s="148"/>
      <c r="O266" s="148"/>
      <c r="P266" s="148"/>
      <c r="Q266" s="148"/>
    </row>
    <row r="267" spans="1:17" s="33" customFormat="1" ht="16.149999999999999" customHeight="1" x14ac:dyDescent="0.4">
      <c r="A267" s="34"/>
      <c r="B267" s="148"/>
      <c r="C267" s="73"/>
      <c r="D267" s="148"/>
      <c r="E267" s="2"/>
      <c r="F267" s="2"/>
      <c r="G267" s="2"/>
      <c r="H267" s="148"/>
      <c r="I267" s="148"/>
      <c r="J267" s="381"/>
      <c r="K267" s="148"/>
      <c r="L267" s="148"/>
      <c r="M267" s="148"/>
      <c r="N267" s="148"/>
      <c r="O267" s="148"/>
      <c r="P267" s="148"/>
      <c r="Q267" s="148"/>
    </row>
    <row r="268" spans="1:17" s="33" customFormat="1" ht="16.149999999999999" customHeight="1" x14ac:dyDescent="0.4">
      <c r="A268" s="34"/>
      <c r="B268" s="148"/>
      <c r="C268" s="73"/>
      <c r="D268" s="148"/>
      <c r="E268" s="2"/>
      <c r="F268" s="2"/>
      <c r="G268" s="2"/>
      <c r="H268" s="148"/>
      <c r="I268" s="148"/>
      <c r="J268" s="381"/>
      <c r="K268" s="148"/>
      <c r="L268" s="148"/>
      <c r="M268" s="148"/>
      <c r="N268" s="148"/>
      <c r="O268" s="148"/>
      <c r="P268" s="148"/>
      <c r="Q268" s="148"/>
    </row>
    <row r="269" spans="1:17" s="33" customFormat="1" ht="16.149999999999999" customHeight="1" x14ac:dyDescent="0.4">
      <c r="A269" s="34"/>
      <c r="B269" s="148"/>
      <c r="C269" s="73"/>
      <c r="D269" s="148"/>
      <c r="E269" s="2"/>
      <c r="F269" s="2"/>
      <c r="G269" s="2"/>
      <c r="H269" s="148"/>
      <c r="I269" s="148"/>
      <c r="J269" s="381"/>
      <c r="K269" s="148"/>
      <c r="L269" s="148"/>
      <c r="M269" s="148"/>
      <c r="N269" s="148"/>
      <c r="O269" s="148"/>
      <c r="P269" s="148"/>
      <c r="Q269" s="148"/>
    </row>
    <row r="270" spans="1:17" s="33" customFormat="1" ht="16.149999999999999" customHeight="1" x14ac:dyDescent="0.4">
      <c r="A270" s="34"/>
      <c r="B270" s="148"/>
      <c r="C270" s="73"/>
      <c r="D270" s="148"/>
      <c r="E270" s="2"/>
      <c r="F270" s="2"/>
      <c r="G270" s="2"/>
      <c r="H270" s="148"/>
      <c r="I270" s="148"/>
      <c r="J270" s="381"/>
      <c r="K270" s="148"/>
      <c r="L270" s="148"/>
      <c r="M270" s="148"/>
      <c r="N270" s="148"/>
      <c r="O270" s="148"/>
      <c r="P270" s="148"/>
      <c r="Q270" s="148"/>
    </row>
    <row r="271" spans="1:17" s="33" customFormat="1" ht="16.149999999999999" customHeight="1" x14ac:dyDescent="0.4">
      <c r="A271" s="34"/>
      <c r="B271" s="148"/>
      <c r="C271" s="73"/>
      <c r="D271" s="148"/>
      <c r="E271" s="2"/>
      <c r="F271" s="2"/>
      <c r="G271" s="2"/>
      <c r="H271" s="148"/>
      <c r="I271" s="148"/>
      <c r="J271" s="381"/>
      <c r="K271" s="148"/>
      <c r="L271" s="148"/>
      <c r="M271" s="148"/>
      <c r="N271" s="148"/>
      <c r="O271" s="148"/>
      <c r="P271" s="148"/>
      <c r="Q271" s="148"/>
    </row>
    <row r="272" spans="1:17" s="33" customFormat="1" ht="16.149999999999999" customHeight="1" x14ac:dyDescent="0.4">
      <c r="A272" s="34"/>
      <c r="B272" s="148"/>
      <c r="C272" s="73"/>
      <c r="D272" s="148"/>
      <c r="E272" s="2"/>
      <c r="F272" s="2"/>
      <c r="G272" s="2"/>
      <c r="H272" s="148"/>
      <c r="I272" s="148"/>
      <c r="J272" s="381"/>
      <c r="K272" s="148"/>
      <c r="L272" s="148"/>
      <c r="M272" s="148"/>
      <c r="N272" s="148"/>
      <c r="O272" s="148"/>
      <c r="P272" s="148"/>
      <c r="Q272" s="148"/>
    </row>
    <row r="273" spans="1:17" s="33" customFormat="1" ht="16.149999999999999" customHeight="1" x14ac:dyDescent="0.4">
      <c r="A273" s="34"/>
      <c r="B273" s="148"/>
      <c r="C273" s="73"/>
      <c r="D273" s="148"/>
      <c r="E273" s="2"/>
      <c r="F273" s="2"/>
      <c r="G273" s="2"/>
      <c r="H273" s="148"/>
      <c r="I273" s="148"/>
      <c r="J273" s="381"/>
      <c r="K273" s="148"/>
      <c r="L273" s="148"/>
      <c r="M273" s="148"/>
      <c r="N273" s="148"/>
      <c r="O273" s="148"/>
      <c r="P273" s="148"/>
      <c r="Q273" s="148"/>
    </row>
    <row r="274" spans="1:17" s="33" customFormat="1" ht="16.149999999999999" customHeight="1" x14ac:dyDescent="0.4">
      <c r="A274" s="34"/>
      <c r="B274" s="148"/>
      <c r="C274" s="73"/>
      <c r="D274" s="148"/>
      <c r="E274" s="2"/>
      <c r="F274" s="2"/>
      <c r="G274" s="2"/>
      <c r="H274" s="148"/>
      <c r="I274" s="148"/>
      <c r="J274" s="381"/>
      <c r="K274" s="148"/>
      <c r="L274" s="148"/>
      <c r="M274" s="148"/>
      <c r="N274" s="148"/>
      <c r="O274" s="148"/>
      <c r="P274" s="148"/>
      <c r="Q274" s="148"/>
    </row>
    <row r="275" spans="1:17" s="33" customFormat="1" ht="16.149999999999999" customHeight="1" x14ac:dyDescent="0.4">
      <c r="A275" s="34"/>
      <c r="B275" s="148"/>
      <c r="C275" s="73"/>
      <c r="D275" s="148"/>
      <c r="E275" s="2"/>
      <c r="F275" s="2"/>
      <c r="G275" s="2"/>
      <c r="H275" s="148"/>
      <c r="I275" s="148"/>
      <c r="J275" s="381"/>
      <c r="K275" s="148"/>
      <c r="L275" s="148"/>
      <c r="M275" s="148"/>
      <c r="N275" s="148"/>
      <c r="O275" s="148"/>
      <c r="P275" s="148"/>
      <c r="Q275" s="148"/>
    </row>
    <row r="276" spans="1:17" s="33" customFormat="1" ht="16.149999999999999" customHeight="1" x14ac:dyDescent="0.4">
      <c r="A276" s="34"/>
      <c r="B276" s="148"/>
      <c r="C276" s="73"/>
      <c r="D276" s="148"/>
      <c r="E276" s="2"/>
      <c r="F276" s="2"/>
      <c r="G276" s="2"/>
      <c r="H276" s="148"/>
      <c r="I276" s="148"/>
      <c r="J276" s="381"/>
      <c r="K276" s="148"/>
      <c r="L276" s="148"/>
      <c r="M276" s="148"/>
      <c r="N276" s="148"/>
      <c r="O276" s="148"/>
      <c r="P276" s="148"/>
      <c r="Q276" s="148"/>
    </row>
    <row r="277" spans="1:17" s="33" customFormat="1" ht="16.149999999999999" customHeight="1" x14ac:dyDescent="0.4">
      <c r="A277" s="34"/>
      <c r="B277" s="148"/>
      <c r="C277" s="73"/>
      <c r="D277" s="148"/>
      <c r="E277" s="2"/>
      <c r="F277" s="2"/>
      <c r="G277" s="2"/>
      <c r="H277" s="148"/>
      <c r="I277" s="148"/>
      <c r="J277" s="381"/>
      <c r="K277" s="148"/>
      <c r="L277" s="148"/>
      <c r="M277" s="148"/>
      <c r="N277" s="148"/>
      <c r="O277" s="148"/>
      <c r="P277" s="148"/>
      <c r="Q277" s="148"/>
    </row>
    <row r="278" spans="1:17" s="33" customFormat="1" ht="16.149999999999999" customHeight="1" x14ac:dyDescent="0.4">
      <c r="A278" s="34"/>
      <c r="B278" s="148"/>
      <c r="C278" s="73"/>
      <c r="D278" s="148"/>
      <c r="E278" s="2"/>
      <c r="F278" s="2"/>
      <c r="G278" s="2"/>
      <c r="H278" s="148"/>
      <c r="I278" s="148"/>
      <c r="J278" s="381"/>
      <c r="K278" s="148"/>
      <c r="L278" s="148"/>
      <c r="M278" s="148"/>
      <c r="N278" s="148"/>
      <c r="O278" s="148"/>
      <c r="P278" s="148"/>
      <c r="Q278" s="148"/>
    </row>
    <row r="279" spans="1:17" s="33" customFormat="1" ht="16.149999999999999" customHeight="1" x14ac:dyDescent="0.4">
      <c r="A279" s="34"/>
      <c r="B279" s="148"/>
      <c r="C279" s="73"/>
      <c r="D279" s="148"/>
      <c r="E279" s="2"/>
      <c r="F279" s="2"/>
      <c r="G279" s="2"/>
      <c r="H279" s="148"/>
      <c r="I279" s="148"/>
      <c r="J279" s="381"/>
      <c r="K279" s="148"/>
      <c r="L279" s="148"/>
      <c r="M279" s="148"/>
      <c r="N279" s="148"/>
      <c r="O279" s="148"/>
      <c r="P279" s="148"/>
      <c r="Q279" s="148"/>
    </row>
    <row r="280" spans="1:17" s="33" customFormat="1" ht="16.149999999999999" customHeight="1" x14ac:dyDescent="0.4">
      <c r="A280" s="34"/>
      <c r="B280" s="148"/>
      <c r="C280" s="73"/>
      <c r="D280" s="148"/>
      <c r="E280" s="2"/>
      <c r="F280" s="2"/>
      <c r="G280" s="2"/>
      <c r="H280" s="148"/>
      <c r="I280" s="148"/>
      <c r="J280" s="381"/>
      <c r="K280" s="148"/>
      <c r="L280" s="148"/>
      <c r="M280" s="148"/>
      <c r="N280" s="148"/>
      <c r="O280" s="148"/>
      <c r="P280" s="148"/>
      <c r="Q280" s="148"/>
    </row>
    <row r="281" spans="1:17" s="33" customFormat="1" ht="16.149999999999999" customHeight="1" x14ac:dyDescent="0.4">
      <c r="A281" s="34"/>
      <c r="B281" s="148"/>
      <c r="C281" s="73"/>
      <c r="D281" s="148"/>
      <c r="E281" s="2"/>
      <c r="F281" s="2"/>
      <c r="G281" s="2"/>
      <c r="H281" s="148"/>
      <c r="I281" s="148"/>
      <c r="J281" s="381"/>
      <c r="K281" s="148"/>
      <c r="L281" s="148"/>
      <c r="M281" s="148"/>
      <c r="N281" s="148"/>
      <c r="O281" s="148"/>
      <c r="P281" s="148"/>
      <c r="Q281" s="148"/>
    </row>
    <row r="282" spans="1:17" s="33" customFormat="1" ht="16.149999999999999" customHeight="1" x14ac:dyDescent="0.4">
      <c r="A282" s="34"/>
      <c r="B282" s="148"/>
      <c r="C282" s="73"/>
      <c r="D282" s="148"/>
      <c r="E282" s="2"/>
      <c r="F282" s="2"/>
      <c r="G282" s="2"/>
      <c r="H282" s="148"/>
      <c r="I282" s="148"/>
      <c r="J282" s="381"/>
      <c r="K282" s="148"/>
      <c r="L282" s="148"/>
      <c r="M282" s="148"/>
      <c r="N282" s="148"/>
      <c r="O282" s="148"/>
      <c r="P282" s="148"/>
      <c r="Q282" s="148"/>
    </row>
    <row r="283" spans="1:17" s="33" customFormat="1" ht="16.149999999999999" customHeight="1" x14ac:dyDescent="0.4">
      <c r="A283" s="34"/>
      <c r="B283" s="148"/>
      <c r="C283" s="73"/>
      <c r="D283" s="148"/>
      <c r="E283" s="2"/>
      <c r="F283" s="2"/>
      <c r="G283" s="2"/>
      <c r="H283" s="148"/>
      <c r="I283" s="148"/>
      <c r="J283" s="381"/>
      <c r="K283" s="148"/>
      <c r="L283" s="148"/>
      <c r="M283" s="148"/>
      <c r="N283" s="148"/>
      <c r="O283" s="148"/>
      <c r="P283" s="148"/>
      <c r="Q283" s="148"/>
    </row>
    <row r="284" spans="1:17" s="33" customFormat="1" ht="16.149999999999999" customHeight="1" x14ac:dyDescent="0.4">
      <c r="A284" s="34"/>
      <c r="B284" s="148"/>
      <c r="C284" s="73"/>
      <c r="D284" s="148"/>
      <c r="E284" s="2"/>
      <c r="F284" s="2"/>
      <c r="G284" s="2"/>
      <c r="H284" s="148"/>
      <c r="I284" s="148"/>
      <c r="J284" s="381"/>
      <c r="K284" s="148"/>
      <c r="L284" s="148"/>
      <c r="M284" s="148"/>
      <c r="N284" s="148"/>
      <c r="O284" s="148"/>
      <c r="P284" s="148"/>
      <c r="Q284" s="148"/>
    </row>
    <row r="285" spans="1:17" s="33" customFormat="1" ht="16.149999999999999" customHeight="1" x14ac:dyDescent="0.4">
      <c r="A285" s="34"/>
      <c r="B285" s="148"/>
      <c r="C285" s="73"/>
      <c r="D285" s="148"/>
      <c r="E285" s="2"/>
      <c r="F285" s="2"/>
      <c r="G285" s="2"/>
      <c r="H285" s="148"/>
      <c r="I285" s="148"/>
      <c r="J285" s="381"/>
      <c r="K285" s="148"/>
      <c r="L285" s="148"/>
      <c r="M285" s="148"/>
      <c r="N285" s="148"/>
      <c r="O285" s="148"/>
      <c r="P285" s="148"/>
      <c r="Q285" s="148"/>
    </row>
    <row r="286" spans="1:17" s="33" customFormat="1" ht="16.149999999999999" customHeight="1" x14ac:dyDescent="0.4">
      <c r="A286" s="34"/>
      <c r="B286" s="148"/>
      <c r="C286" s="73"/>
      <c r="D286" s="148"/>
      <c r="E286" s="2"/>
      <c r="F286" s="2"/>
      <c r="G286" s="2"/>
      <c r="H286" s="148"/>
      <c r="I286" s="148"/>
      <c r="J286" s="381"/>
      <c r="K286" s="148"/>
      <c r="L286" s="148"/>
      <c r="M286" s="148"/>
      <c r="N286" s="148"/>
      <c r="O286" s="148"/>
      <c r="P286" s="148"/>
      <c r="Q286" s="148"/>
    </row>
    <row r="287" spans="1:17" s="33" customFormat="1" ht="16.149999999999999" customHeight="1" x14ac:dyDescent="0.4">
      <c r="A287" s="34"/>
      <c r="B287" s="148"/>
      <c r="C287" s="73"/>
      <c r="D287" s="148"/>
      <c r="E287" s="2"/>
      <c r="F287" s="2"/>
      <c r="G287" s="2"/>
      <c r="H287" s="148"/>
      <c r="I287" s="148"/>
      <c r="J287" s="381"/>
      <c r="K287" s="148"/>
      <c r="L287" s="148"/>
      <c r="M287" s="148"/>
      <c r="N287" s="148"/>
      <c r="O287" s="148"/>
      <c r="P287" s="148"/>
      <c r="Q287" s="148"/>
    </row>
    <row r="288" spans="1:17" s="33" customFormat="1" ht="16.149999999999999" customHeight="1" x14ac:dyDescent="0.4">
      <c r="A288" s="34"/>
      <c r="B288" s="148"/>
      <c r="C288" s="73"/>
      <c r="D288" s="148"/>
      <c r="E288" s="2"/>
      <c r="F288" s="2"/>
      <c r="G288" s="2"/>
      <c r="H288" s="148"/>
      <c r="I288" s="148"/>
      <c r="J288" s="381"/>
      <c r="K288" s="148"/>
      <c r="L288" s="148"/>
      <c r="M288" s="148"/>
      <c r="N288" s="148"/>
      <c r="O288" s="148"/>
      <c r="P288" s="148"/>
      <c r="Q288" s="148"/>
    </row>
    <row r="289" spans="1:17" s="33" customFormat="1" ht="16.149999999999999" customHeight="1" x14ac:dyDescent="0.4">
      <c r="A289" s="34"/>
      <c r="B289" s="148"/>
      <c r="C289" s="73"/>
      <c r="D289" s="148"/>
      <c r="E289" s="2"/>
      <c r="F289" s="2"/>
      <c r="G289" s="2"/>
      <c r="H289" s="148"/>
      <c r="I289" s="148"/>
      <c r="J289" s="381"/>
      <c r="K289" s="148"/>
      <c r="L289" s="148"/>
      <c r="M289" s="148"/>
      <c r="N289" s="148"/>
      <c r="O289" s="148"/>
      <c r="P289" s="148"/>
      <c r="Q289" s="148"/>
    </row>
    <row r="290" spans="1:17" s="33" customFormat="1" ht="16.149999999999999" customHeight="1" x14ac:dyDescent="0.4">
      <c r="A290" s="34"/>
      <c r="B290" s="148"/>
      <c r="C290" s="73"/>
      <c r="D290" s="148"/>
      <c r="E290" s="2"/>
      <c r="F290" s="2"/>
      <c r="G290" s="2"/>
      <c r="H290" s="148"/>
      <c r="I290" s="148"/>
      <c r="J290" s="381"/>
      <c r="K290" s="148"/>
      <c r="L290" s="148"/>
      <c r="M290" s="148"/>
      <c r="N290" s="148"/>
      <c r="O290" s="148"/>
      <c r="P290" s="148"/>
      <c r="Q290" s="148"/>
    </row>
    <row r="291" spans="1:17" s="33" customFormat="1" ht="16.149999999999999" customHeight="1" x14ac:dyDescent="0.4">
      <c r="A291" s="34"/>
      <c r="B291" s="148"/>
      <c r="C291" s="73"/>
      <c r="D291" s="148"/>
      <c r="E291" s="2"/>
      <c r="F291" s="2"/>
      <c r="G291" s="2"/>
      <c r="H291" s="148"/>
      <c r="I291" s="148"/>
      <c r="J291" s="381"/>
      <c r="K291" s="148"/>
      <c r="L291" s="148"/>
      <c r="M291" s="148"/>
      <c r="N291" s="148"/>
      <c r="O291" s="148"/>
      <c r="P291" s="148"/>
      <c r="Q291" s="148"/>
    </row>
    <row r="292" spans="1:17" s="33" customFormat="1" ht="16.149999999999999" customHeight="1" x14ac:dyDescent="0.4">
      <c r="A292" s="34"/>
      <c r="B292" s="148"/>
      <c r="C292" s="73"/>
      <c r="D292" s="148"/>
      <c r="E292" s="2"/>
      <c r="F292" s="2"/>
      <c r="G292" s="2"/>
      <c r="H292" s="148"/>
      <c r="I292" s="148"/>
      <c r="J292" s="381"/>
      <c r="K292" s="148"/>
      <c r="L292" s="148"/>
      <c r="M292" s="148"/>
      <c r="N292" s="148"/>
      <c r="O292" s="148"/>
      <c r="P292" s="148"/>
      <c r="Q292" s="148"/>
    </row>
    <row r="293" spans="1:17" s="33" customFormat="1" ht="16.149999999999999" customHeight="1" x14ac:dyDescent="0.4">
      <c r="A293" s="34"/>
      <c r="B293" s="148"/>
      <c r="C293" s="73"/>
      <c r="D293" s="148"/>
      <c r="E293" s="2"/>
      <c r="F293" s="2"/>
      <c r="G293" s="2"/>
      <c r="H293" s="148"/>
      <c r="I293" s="148"/>
      <c r="J293" s="381"/>
      <c r="K293" s="148"/>
      <c r="L293" s="148"/>
      <c r="M293" s="148"/>
      <c r="N293" s="148"/>
      <c r="O293" s="148"/>
      <c r="P293" s="148"/>
      <c r="Q293" s="148"/>
    </row>
    <row r="294" spans="1:17" s="33" customFormat="1" ht="16.149999999999999" customHeight="1" x14ac:dyDescent="0.4">
      <c r="A294" s="34"/>
      <c r="B294" s="148"/>
      <c r="C294" s="73"/>
      <c r="D294" s="148"/>
      <c r="E294" s="2"/>
      <c r="F294" s="2"/>
      <c r="G294" s="2"/>
      <c r="H294" s="148"/>
      <c r="I294" s="148"/>
      <c r="J294" s="381"/>
      <c r="K294" s="148"/>
      <c r="L294" s="148"/>
      <c r="M294" s="148"/>
      <c r="N294" s="148"/>
      <c r="O294" s="148"/>
      <c r="P294" s="148"/>
      <c r="Q294" s="148"/>
    </row>
    <row r="295" spans="1:17" s="33" customFormat="1" ht="16.149999999999999" customHeight="1" x14ac:dyDescent="0.4">
      <c r="A295" s="34"/>
      <c r="B295" s="148"/>
      <c r="C295" s="73"/>
      <c r="D295" s="148"/>
      <c r="E295" s="2"/>
      <c r="F295" s="2"/>
      <c r="G295" s="2"/>
      <c r="H295" s="148"/>
      <c r="I295" s="148"/>
      <c r="J295" s="381"/>
      <c r="K295" s="148"/>
      <c r="L295" s="148"/>
      <c r="M295" s="148"/>
      <c r="N295" s="148"/>
      <c r="O295" s="148"/>
      <c r="P295" s="148"/>
      <c r="Q295" s="148"/>
    </row>
    <row r="296" spans="1:17" s="33" customFormat="1" ht="16.149999999999999" customHeight="1" x14ac:dyDescent="0.4">
      <c r="A296" s="34"/>
      <c r="B296" s="148"/>
      <c r="C296" s="73"/>
      <c r="D296" s="148"/>
      <c r="E296" s="2"/>
      <c r="F296" s="2"/>
      <c r="G296" s="2"/>
      <c r="H296" s="148"/>
      <c r="I296" s="148"/>
      <c r="J296" s="381"/>
      <c r="K296" s="148"/>
      <c r="L296" s="148"/>
      <c r="M296" s="148"/>
      <c r="N296" s="148"/>
      <c r="O296" s="148"/>
      <c r="P296" s="148"/>
      <c r="Q296" s="148"/>
    </row>
    <row r="297" spans="1:17" s="33" customFormat="1" ht="16.149999999999999" customHeight="1" x14ac:dyDescent="0.4">
      <c r="A297" s="34"/>
      <c r="B297" s="148"/>
      <c r="C297" s="73"/>
      <c r="D297" s="148"/>
      <c r="E297" s="2"/>
      <c r="F297" s="2"/>
      <c r="G297" s="2"/>
      <c r="H297" s="148"/>
      <c r="I297" s="148"/>
      <c r="J297" s="381"/>
      <c r="K297" s="148"/>
      <c r="L297" s="148"/>
      <c r="M297" s="148"/>
      <c r="N297" s="148"/>
      <c r="O297" s="148"/>
      <c r="P297" s="148"/>
      <c r="Q297" s="148"/>
    </row>
    <row r="298" spans="1:17" s="33" customFormat="1" ht="16.149999999999999" customHeight="1" x14ac:dyDescent="0.4">
      <c r="A298" s="34"/>
      <c r="B298" s="148"/>
      <c r="C298" s="73"/>
      <c r="D298" s="148"/>
      <c r="E298" s="2"/>
      <c r="F298" s="2"/>
      <c r="G298" s="2"/>
      <c r="H298" s="148"/>
      <c r="I298" s="148"/>
      <c r="J298" s="381"/>
      <c r="K298" s="148"/>
      <c r="L298" s="148"/>
      <c r="M298" s="148"/>
      <c r="N298" s="148"/>
      <c r="O298" s="148"/>
      <c r="P298" s="148"/>
      <c r="Q298" s="148"/>
    </row>
    <row r="299" spans="1:17" s="33" customFormat="1" ht="16.149999999999999" customHeight="1" x14ac:dyDescent="0.4">
      <c r="A299" s="34"/>
      <c r="B299" s="148"/>
      <c r="C299" s="73"/>
      <c r="D299" s="148"/>
      <c r="E299" s="2"/>
      <c r="F299" s="2"/>
      <c r="G299" s="2"/>
      <c r="H299" s="148"/>
      <c r="I299" s="148"/>
      <c r="J299" s="381"/>
      <c r="K299" s="148"/>
      <c r="L299" s="148"/>
      <c r="M299" s="148"/>
      <c r="N299" s="148"/>
      <c r="O299" s="148"/>
      <c r="P299" s="148"/>
      <c r="Q299" s="148"/>
    </row>
    <row r="300" spans="1:17" s="33" customFormat="1" ht="16.149999999999999" customHeight="1" x14ac:dyDescent="0.4">
      <c r="A300" s="34"/>
      <c r="B300" s="148"/>
      <c r="C300" s="73"/>
      <c r="D300" s="148"/>
      <c r="E300" s="2"/>
      <c r="F300" s="2"/>
      <c r="G300" s="2"/>
      <c r="H300" s="148"/>
      <c r="I300" s="148"/>
      <c r="J300" s="381"/>
      <c r="K300" s="148"/>
      <c r="L300" s="148"/>
      <c r="M300" s="148"/>
      <c r="N300" s="148"/>
      <c r="O300" s="148"/>
      <c r="P300" s="148"/>
      <c r="Q300" s="148"/>
    </row>
    <row r="301" spans="1:17" s="33" customFormat="1" ht="16.149999999999999" customHeight="1" x14ac:dyDescent="0.4">
      <c r="A301" s="34"/>
      <c r="B301" s="148"/>
      <c r="C301" s="73"/>
      <c r="D301" s="148"/>
      <c r="E301" s="2"/>
      <c r="F301" s="2"/>
      <c r="G301" s="2"/>
      <c r="H301" s="148"/>
      <c r="I301" s="148"/>
      <c r="J301" s="381"/>
      <c r="K301" s="148"/>
      <c r="L301" s="148"/>
      <c r="M301" s="148"/>
      <c r="N301" s="148"/>
      <c r="O301" s="148"/>
      <c r="P301" s="148"/>
      <c r="Q301" s="148"/>
    </row>
    <row r="302" spans="1:17" s="33" customFormat="1" ht="16.149999999999999" customHeight="1" x14ac:dyDescent="0.4">
      <c r="A302" s="34"/>
      <c r="B302" s="148"/>
      <c r="C302" s="73"/>
      <c r="D302" s="148"/>
      <c r="E302" s="2"/>
      <c r="F302" s="2"/>
      <c r="G302" s="2"/>
      <c r="H302" s="148"/>
      <c r="I302" s="148"/>
      <c r="J302" s="381"/>
      <c r="K302" s="148"/>
      <c r="L302" s="148"/>
      <c r="M302" s="148"/>
      <c r="N302" s="148"/>
      <c r="O302" s="148"/>
      <c r="P302" s="148"/>
      <c r="Q302" s="148"/>
    </row>
    <row r="303" spans="1:17" s="33" customFormat="1" ht="16.149999999999999" customHeight="1" x14ac:dyDescent="0.4">
      <c r="A303" s="34"/>
      <c r="B303" s="148"/>
      <c r="C303" s="73"/>
      <c r="D303" s="148"/>
      <c r="E303" s="2"/>
      <c r="F303" s="2"/>
      <c r="G303" s="2"/>
      <c r="H303" s="148"/>
      <c r="I303" s="148"/>
      <c r="J303" s="381"/>
      <c r="K303" s="148"/>
      <c r="L303" s="148"/>
      <c r="M303" s="148"/>
      <c r="N303" s="148"/>
      <c r="O303" s="148"/>
      <c r="P303" s="148"/>
      <c r="Q303" s="148"/>
    </row>
    <row r="304" spans="1:17" s="33" customFormat="1" ht="16.149999999999999" customHeight="1" x14ac:dyDescent="0.4">
      <c r="A304" s="34"/>
      <c r="B304" s="148"/>
      <c r="C304" s="73"/>
      <c r="D304" s="148"/>
      <c r="E304" s="2"/>
      <c r="F304" s="2"/>
      <c r="G304" s="2"/>
      <c r="H304" s="148"/>
      <c r="I304" s="148"/>
      <c r="J304" s="381"/>
      <c r="K304" s="148"/>
      <c r="L304" s="148"/>
      <c r="M304" s="148"/>
      <c r="N304" s="148"/>
      <c r="O304" s="148"/>
      <c r="P304" s="148"/>
      <c r="Q304" s="148"/>
    </row>
    <row r="305" spans="1:17" s="33" customFormat="1" ht="16.149999999999999" customHeight="1" x14ac:dyDescent="0.4">
      <c r="A305" s="34"/>
      <c r="B305" s="148"/>
      <c r="C305" s="73"/>
      <c r="D305" s="148"/>
      <c r="E305" s="2"/>
      <c r="F305" s="2"/>
      <c r="G305" s="2"/>
      <c r="H305" s="148"/>
      <c r="I305" s="148"/>
      <c r="J305" s="381"/>
      <c r="K305" s="148"/>
      <c r="L305" s="148"/>
      <c r="M305" s="148"/>
      <c r="N305" s="148"/>
      <c r="O305" s="148"/>
      <c r="P305" s="148"/>
      <c r="Q305" s="148"/>
    </row>
    <row r="306" spans="1:17" s="33" customFormat="1" ht="16.149999999999999" customHeight="1" x14ac:dyDescent="0.4">
      <c r="A306" s="34"/>
      <c r="B306" s="148"/>
      <c r="C306" s="73"/>
      <c r="D306" s="148"/>
      <c r="E306" s="2"/>
      <c r="F306" s="2"/>
      <c r="G306" s="2"/>
      <c r="H306" s="148"/>
      <c r="I306" s="148"/>
      <c r="J306" s="381"/>
      <c r="K306" s="148"/>
      <c r="L306" s="148"/>
      <c r="M306" s="148"/>
      <c r="N306" s="148"/>
      <c r="O306" s="148"/>
      <c r="P306" s="148"/>
      <c r="Q306" s="148"/>
    </row>
    <row r="307" spans="1:17" s="33" customFormat="1" ht="16.149999999999999" customHeight="1" x14ac:dyDescent="0.4">
      <c r="A307" s="34"/>
      <c r="B307" s="148"/>
      <c r="C307" s="73"/>
      <c r="D307" s="148"/>
      <c r="E307" s="2"/>
      <c r="F307" s="2"/>
      <c r="G307" s="2"/>
      <c r="H307" s="148"/>
      <c r="I307" s="148"/>
      <c r="J307" s="381"/>
      <c r="K307" s="148"/>
      <c r="L307" s="148"/>
      <c r="M307" s="148"/>
      <c r="N307" s="148"/>
      <c r="O307" s="148"/>
      <c r="P307" s="148"/>
      <c r="Q307" s="148"/>
    </row>
    <row r="308" spans="1:17" s="33" customFormat="1" ht="16.149999999999999" customHeight="1" x14ac:dyDescent="0.4">
      <c r="A308" s="34"/>
      <c r="B308" s="148"/>
      <c r="C308" s="73"/>
      <c r="D308" s="148"/>
      <c r="E308" s="2"/>
      <c r="F308" s="2"/>
      <c r="G308" s="2"/>
      <c r="H308" s="148"/>
      <c r="I308" s="148"/>
      <c r="J308" s="381"/>
      <c r="K308" s="148"/>
      <c r="L308" s="148"/>
      <c r="M308" s="148"/>
      <c r="N308" s="148"/>
      <c r="O308" s="148"/>
      <c r="P308" s="148"/>
      <c r="Q308" s="148"/>
    </row>
    <row r="309" spans="1:17" s="33" customFormat="1" ht="16.149999999999999" customHeight="1" x14ac:dyDescent="0.4">
      <c r="A309" s="34"/>
      <c r="B309" s="148"/>
      <c r="C309" s="73"/>
      <c r="D309" s="148"/>
      <c r="E309" s="2"/>
      <c r="F309" s="2"/>
      <c r="G309" s="2"/>
      <c r="H309" s="148"/>
      <c r="I309" s="148"/>
      <c r="J309" s="381"/>
      <c r="K309" s="148"/>
      <c r="L309" s="148"/>
      <c r="M309" s="148"/>
      <c r="N309" s="148"/>
      <c r="O309" s="148"/>
      <c r="P309" s="148"/>
      <c r="Q309" s="148"/>
    </row>
    <row r="310" spans="1:17" s="33" customFormat="1" ht="16.149999999999999" customHeight="1" x14ac:dyDescent="0.4">
      <c r="A310" s="34"/>
      <c r="B310" s="148"/>
      <c r="C310" s="73"/>
      <c r="D310" s="148"/>
      <c r="E310" s="2"/>
      <c r="F310" s="2"/>
      <c r="G310" s="2"/>
      <c r="H310" s="148"/>
      <c r="I310" s="148"/>
      <c r="J310" s="381"/>
      <c r="K310" s="148"/>
      <c r="L310" s="148"/>
      <c r="M310" s="148"/>
      <c r="N310" s="148"/>
      <c r="O310" s="148"/>
      <c r="P310" s="148"/>
      <c r="Q310" s="148"/>
    </row>
    <row r="311" spans="1:17" s="33" customFormat="1" ht="16.149999999999999" customHeight="1" x14ac:dyDescent="0.4">
      <c r="A311" s="34"/>
      <c r="B311" s="148"/>
      <c r="C311" s="73"/>
      <c r="D311" s="148"/>
      <c r="E311" s="2"/>
      <c r="F311" s="2"/>
      <c r="G311" s="2"/>
      <c r="H311" s="148"/>
      <c r="I311" s="148"/>
      <c r="J311" s="381"/>
      <c r="K311" s="148"/>
      <c r="L311" s="148"/>
      <c r="M311" s="148"/>
      <c r="N311" s="148"/>
      <c r="O311" s="148"/>
      <c r="P311" s="148"/>
      <c r="Q311" s="148"/>
    </row>
    <row r="312" spans="1:17" s="33" customFormat="1" ht="16.149999999999999" customHeight="1" x14ac:dyDescent="0.4">
      <c r="A312" s="34"/>
      <c r="B312" s="148"/>
      <c r="C312" s="73"/>
      <c r="D312" s="148"/>
      <c r="E312" s="2"/>
      <c r="F312" s="2"/>
      <c r="G312" s="2"/>
      <c r="H312" s="148"/>
      <c r="I312" s="148"/>
      <c r="J312" s="381"/>
      <c r="K312" s="148"/>
      <c r="L312" s="148"/>
      <c r="M312" s="148"/>
      <c r="N312" s="148"/>
      <c r="O312" s="148"/>
      <c r="P312" s="148"/>
      <c r="Q312" s="148"/>
    </row>
    <row r="313" spans="1:17" s="33" customFormat="1" ht="16.149999999999999" customHeight="1" x14ac:dyDescent="0.4">
      <c r="A313" s="34"/>
      <c r="B313" s="148"/>
      <c r="C313" s="73"/>
      <c r="D313" s="148"/>
      <c r="E313" s="2"/>
      <c r="F313" s="2"/>
      <c r="G313" s="2"/>
      <c r="H313" s="148"/>
      <c r="I313" s="148"/>
      <c r="J313" s="381"/>
      <c r="K313" s="148"/>
      <c r="L313" s="148"/>
      <c r="M313" s="148"/>
      <c r="N313" s="148"/>
      <c r="O313" s="148"/>
      <c r="P313" s="148"/>
      <c r="Q313" s="148"/>
    </row>
    <row r="314" spans="1:17" s="33" customFormat="1" ht="16.149999999999999" customHeight="1" x14ac:dyDescent="0.4">
      <c r="A314" s="34"/>
      <c r="B314" s="148"/>
      <c r="C314" s="73"/>
      <c r="D314" s="148"/>
      <c r="E314" s="2"/>
      <c r="F314" s="2"/>
      <c r="G314" s="2"/>
      <c r="H314" s="148"/>
      <c r="I314" s="148"/>
      <c r="J314" s="381"/>
      <c r="K314" s="148"/>
      <c r="L314" s="148"/>
      <c r="M314" s="148"/>
      <c r="N314" s="148"/>
      <c r="O314" s="148"/>
      <c r="P314" s="148"/>
      <c r="Q314" s="148"/>
    </row>
    <row r="315" spans="1:17" s="33" customFormat="1" ht="16.149999999999999" customHeight="1" x14ac:dyDescent="0.4">
      <c r="A315" s="34"/>
      <c r="B315" s="148"/>
      <c r="C315" s="73"/>
      <c r="D315" s="148"/>
      <c r="E315" s="2"/>
      <c r="F315" s="2"/>
      <c r="G315" s="2"/>
      <c r="H315" s="148"/>
      <c r="I315" s="148"/>
      <c r="J315" s="381"/>
      <c r="K315" s="148"/>
      <c r="L315" s="148"/>
      <c r="M315" s="148"/>
      <c r="N315" s="148"/>
      <c r="O315" s="148"/>
      <c r="P315" s="148"/>
      <c r="Q315" s="148"/>
    </row>
    <row r="316" spans="1:17" s="33" customFormat="1" ht="16.149999999999999" customHeight="1" x14ac:dyDescent="0.4">
      <c r="A316" s="34"/>
      <c r="B316" s="148"/>
      <c r="C316" s="73"/>
      <c r="D316" s="148"/>
      <c r="E316" s="2"/>
      <c r="F316" s="2"/>
      <c r="G316" s="2"/>
      <c r="H316" s="148"/>
      <c r="I316" s="148"/>
      <c r="J316" s="381"/>
      <c r="K316" s="148"/>
      <c r="L316" s="148"/>
      <c r="M316" s="148"/>
      <c r="N316" s="148"/>
      <c r="O316" s="148"/>
      <c r="P316" s="148"/>
      <c r="Q316" s="148"/>
    </row>
    <row r="317" spans="1:17" s="33" customFormat="1" ht="16.149999999999999" customHeight="1" x14ac:dyDescent="0.4">
      <c r="A317" s="34"/>
      <c r="B317" s="148"/>
      <c r="C317" s="73"/>
      <c r="D317" s="148"/>
      <c r="E317" s="2"/>
      <c r="F317" s="2"/>
      <c r="G317" s="2"/>
      <c r="H317" s="148"/>
      <c r="I317" s="148"/>
      <c r="J317" s="381"/>
      <c r="K317" s="148"/>
      <c r="L317" s="148"/>
      <c r="M317" s="148"/>
      <c r="N317" s="148"/>
      <c r="O317" s="148"/>
      <c r="P317" s="148"/>
      <c r="Q317" s="148"/>
    </row>
    <row r="318" spans="1:17" s="33" customFormat="1" ht="16.149999999999999" customHeight="1" x14ac:dyDescent="0.4">
      <c r="A318" s="34"/>
      <c r="B318" s="148"/>
      <c r="C318" s="73"/>
      <c r="D318" s="148"/>
      <c r="E318" s="2"/>
      <c r="F318" s="2"/>
      <c r="G318" s="2"/>
      <c r="H318" s="148"/>
      <c r="I318" s="148"/>
      <c r="J318" s="381"/>
      <c r="K318" s="148"/>
      <c r="L318" s="148"/>
      <c r="M318" s="148"/>
      <c r="N318" s="148"/>
      <c r="O318" s="148"/>
      <c r="P318" s="148"/>
      <c r="Q318" s="148"/>
    </row>
    <row r="319" spans="1:17" s="33" customFormat="1" ht="16.149999999999999" customHeight="1" x14ac:dyDescent="0.4">
      <c r="A319" s="34"/>
      <c r="B319" s="148"/>
      <c r="C319" s="73"/>
      <c r="D319" s="148"/>
      <c r="E319" s="2"/>
      <c r="F319" s="2"/>
      <c r="G319" s="2"/>
      <c r="H319" s="148"/>
      <c r="I319" s="148"/>
      <c r="J319" s="381"/>
      <c r="K319" s="148"/>
      <c r="L319" s="148"/>
      <c r="M319" s="148"/>
      <c r="N319" s="148"/>
      <c r="O319" s="148"/>
      <c r="P319" s="148"/>
      <c r="Q319" s="148"/>
    </row>
    <row r="320" spans="1:17" s="33" customFormat="1" ht="16.149999999999999" customHeight="1" x14ac:dyDescent="0.4">
      <c r="A320" s="34"/>
      <c r="B320" s="148"/>
      <c r="C320" s="73"/>
      <c r="D320" s="148"/>
      <c r="E320" s="2"/>
      <c r="F320" s="2"/>
      <c r="G320" s="2"/>
      <c r="H320" s="148"/>
      <c r="I320" s="148"/>
      <c r="J320" s="381"/>
      <c r="K320" s="148"/>
      <c r="L320" s="148"/>
      <c r="M320" s="148"/>
      <c r="N320" s="148"/>
      <c r="O320" s="148"/>
      <c r="P320" s="148"/>
      <c r="Q320" s="148"/>
    </row>
    <row r="321" spans="1:17" s="33" customFormat="1" ht="16.149999999999999" customHeight="1" x14ac:dyDescent="0.4">
      <c r="A321" s="34"/>
      <c r="B321" s="148"/>
      <c r="C321" s="73"/>
      <c r="D321" s="148"/>
      <c r="E321" s="2"/>
      <c r="F321" s="2"/>
      <c r="G321" s="2"/>
      <c r="H321" s="148"/>
      <c r="I321" s="148"/>
      <c r="J321" s="381"/>
      <c r="K321" s="148"/>
      <c r="L321" s="148"/>
      <c r="M321" s="148"/>
      <c r="N321" s="148"/>
      <c r="O321" s="148"/>
      <c r="P321" s="148"/>
      <c r="Q321" s="148"/>
    </row>
    <row r="322" spans="1:17" s="33" customFormat="1" ht="16.149999999999999" customHeight="1" x14ac:dyDescent="0.4">
      <c r="A322" s="34"/>
      <c r="B322" s="148"/>
      <c r="C322" s="73"/>
      <c r="D322" s="148"/>
      <c r="E322" s="2"/>
      <c r="F322" s="2"/>
      <c r="G322" s="2"/>
      <c r="H322" s="148"/>
      <c r="I322" s="148"/>
      <c r="J322" s="381"/>
      <c r="K322" s="148"/>
      <c r="L322" s="148"/>
      <c r="M322" s="148"/>
      <c r="N322" s="148"/>
      <c r="O322" s="148"/>
      <c r="P322" s="148"/>
      <c r="Q322" s="148"/>
    </row>
    <row r="323" spans="1:17" s="33" customFormat="1" ht="16.149999999999999" customHeight="1" x14ac:dyDescent="0.4">
      <c r="A323" s="34"/>
      <c r="B323" s="148"/>
      <c r="C323" s="73"/>
      <c r="D323" s="148"/>
      <c r="E323" s="2"/>
      <c r="F323" s="2"/>
      <c r="G323" s="2"/>
      <c r="H323" s="148"/>
      <c r="I323" s="148"/>
      <c r="J323" s="381"/>
      <c r="K323" s="148"/>
      <c r="L323" s="148"/>
      <c r="M323" s="148"/>
      <c r="N323" s="148"/>
      <c r="O323" s="148"/>
      <c r="P323" s="148"/>
      <c r="Q323" s="148"/>
    </row>
    <row r="324" spans="1:17" s="33" customFormat="1" ht="16.149999999999999" customHeight="1" x14ac:dyDescent="0.4">
      <c r="A324" s="34"/>
      <c r="B324" s="148"/>
      <c r="C324" s="73"/>
      <c r="D324" s="148"/>
      <c r="E324" s="2"/>
      <c r="F324" s="2"/>
      <c r="G324" s="2"/>
      <c r="H324" s="148"/>
      <c r="I324" s="148"/>
      <c r="J324" s="381"/>
      <c r="K324" s="148"/>
      <c r="L324" s="148"/>
      <c r="M324" s="148"/>
      <c r="N324" s="148"/>
      <c r="O324" s="148"/>
      <c r="P324" s="148"/>
      <c r="Q324" s="148"/>
    </row>
    <row r="325" spans="1:17" s="33" customFormat="1" ht="16.149999999999999" customHeight="1" x14ac:dyDescent="0.4">
      <c r="A325" s="34"/>
      <c r="B325" s="148"/>
      <c r="C325" s="73"/>
      <c r="D325" s="148"/>
      <c r="E325" s="2"/>
      <c r="F325" s="2"/>
      <c r="G325" s="2"/>
      <c r="H325" s="148"/>
      <c r="I325" s="148"/>
      <c r="J325" s="381"/>
      <c r="K325" s="148"/>
      <c r="L325" s="148"/>
      <c r="M325" s="148"/>
      <c r="N325" s="148"/>
      <c r="O325" s="148"/>
      <c r="P325" s="148"/>
      <c r="Q325" s="148"/>
    </row>
    <row r="326" spans="1:17" s="33" customFormat="1" ht="16.149999999999999" customHeight="1" x14ac:dyDescent="0.4">
      <c r="A326" s="34"/>
      <c r="B326" s="148"/>
      <c r="C326" s="73"/>
      <c r="D326" s="148"/>
      <c r="E326" s="2"/>
      <c r="F326" s="2"/>
      <c r="G326" s="2"/>
      <c r="H326" s="148"/>
      <c r="I326" s="148"/>
      <c r="J326" s="381"/>
      <c r="K326" s="148"/>
      <c r="L326" s="148"/>
      <c r="M326" s="148"/>
      <c r="N326" s="148"/>
      <c r="O326" s="148"/>
      <c r="P326" s="148"/>
      <c r="Q326" s="148"/>
    </row>
    <row r="327" spans="1:17" s="33" customFormat="1" ht="16.149999999999999" customHeight="1" x14ac:dyDescent="0.4">
      <c r="A327" s="34"/>
      <c r="B327" s="148"/>
      <c r="C327" s="73"/>
      <c r="D327" s="148"/>
      <c r="E327" s="2"/>
      <c r="F327" s="2"/>
      <c r="G327" s="2"/>
      <c r="H327" s="148"/>
      <c r="I327" s="148"/>
      <c r="J327" s="381"/>
      <c r="K327" s="148"/>
      <c r="L327" s="148"/>
      <c r="M327" s="148"/>
      <c r="N327" s="148"/>
      <c r="O327" s="148"/>
      <c r="P327" s="148"/>
      <c r="Q327" s="148"/>
    </row>
    <row r="328" spans="1:17" s="33" customFormat="1" ht="16.149999999999999" customHeight="1" x14ac:dyDescent="0.4">
      <c r="A328" s="34"/>
      <c r="B328" s="148"/>
      <c r="C328" s="73"/>
      <c r="D328" s="148"/>
      <c r="E328" s="2"/>
      <c r="F328" s="2"/>
      <c r="G328" s="2"/>
      <c r="H328" s="148"/>
      <c r="I328" s="148"/>
      <c r="J328" s="381"/>
      <c r="K328" s="148"/>
      <c r="L328" s="148"/>
      <c r="M328" s="148"/>
      <c r="N328" s="148"/>
      <c r="O328" s="148"/>
      <c r="P328" s="148"/>
      <c r="Q328" s="148"/>
    </row>
    <row r="329" spans="1:17" s="33" customFormat="1" ht="16.149999999999999" customHeight="1" x14ac:dyDescent="0.4">
      <c r="A329" s="34"/>
      <c r="B329" s="148"/>
      <c r="C329" s="73"/>
      <c r="D329" s="148"/>
      <c r="E329" s="2"/>
      <c r="F329" s="2"/>
      <c r="G329" s="2"/>
      <c r="H329" s="148"/>
      <c r="I329" s="148"/>
      <c r="J329" s="381"/>
      <c r="K329" s="148"/>
      <c r="L329" s="148"/>
      <c r="M329" s="148"/>
      <c r="N329" s="148"/>
      <c r="O329" s="148"/>
      <c r="P329" s="148"/>
      <c r="Q329" s="148"/>
    </row>
    <row r="330" spans="1:17" s="33" customFormat="1" ht="16.149999999999999" customHeight="1" x14ac:dyDescent="0.4">
      <c r="A330" s="34"/>
      <c r="B330" s="148"/>
      <c r="C330" s="73"/>
      <c r="D330" s="148"/>
      <c r="E330" s="2"/>
      <c r="F330" s="2"/>
      <c r="G330" s="2"/>
      <c r="H330" s="148"/>
      <c r="I330" s="148"/>
      <c r="J330" s="381"/>
      <c r="K330" s="148"/>
      <c r="L330" s="148"/>
      <c r="M330" s="148"/>
      <c r="N330" s="148"/>
      <c r="O330" s="148"/>
      <c r="P330" s="148"/>
      <c r="Q330" s="148"/>
    </row>
    <row r="331" spans="1:17" s="33" customFormat="1" ht="16.149999999999999" customHeight="1" x14ac:dyDescent="0.4">
      <c r="A331" s="34"/>
      <c r="B331" s="148"/>
      <c r="C331" s="73"/>
      <c r="D331" s="148"/>
      <c r="E331" s="2"/>
      <c r="F331" s="2"/>
      <c r="G331" s="2"/>
      <c r="H331" s="148"/>
      <c r="I331" s="148"/>
      <c r="J331" s="381"/>
      <c r="K331" s="148"/>
      <c r="L331" s="148"/>
      <c r="M331" s="148"/>
      <c r="N331" s="148"/>
      <c r="O331" s="148"/>
      <c r="P331" s="148"/>
      <c r="Q331" s="148"/>
    </row>
    <row r="332" spans="1:17" s="33" customFormat="1" ht="16.149999999999999" customHeight="1" x14ac:dyDescent="0.4">
      <c r="A332" s="34"/>
      <c r="B332" s="148"/>
      <c r="C332" s="73"/>
      <c r="D332" s="148"/>
      <c r="E332" s="2"/>
      <c r="F332" s="2"/>
      <c r="G332" s="2"/>
      <c r="H332" s="148"/>
      <c r="I332" s="148"/>
      <c r="J332" s="381"/>
      <c r="K332" s="148"/>
      <c r="L332" s="148"/>
      <c r="M332" s="148"/>
      <c r="N332" s="148"/>
      <c r="O332" s="148"/>
      <c r="P332" s="148"/>
      <c r="Q332" s="148"/>
    </row>
    <row r="333" spans="1:17" s="33" customFormat="1" ht="16.149999999999999" customHeight="1" x14ac:dyDescent="0.4">
      <c r="A333" s="34"/>
      <c r="B333" s="148"/>
      <c r="C333" s="73"/>
      <c r="D333" s="148"/>
      <c r="E333" s="2"/>
      <c r="F333" s="2"/>
      <c r="G333" s="2"/>
      <c r="H333" s="148"/>
      <c r="I333" s="148"/>
      <c r="J333" s="381"/>
      <c r="K333" s="148"/>
      <c r="L333" s="148"/>
      <c r="M333" s="148"/>
      <c r="N333" s="148"/>
      <c r="O333" s="148"/>
      <c r="P333" s="148"/>
      <c r="Q333" s="148"/>
    </row>
    <row r="334" spans="1:17" s="33" customFormat="1" ht="16.149999999999999" customHeight="1" x14ac:dyDescent="0.4">
      <c r="A334" s="34"/>
      <c r="B334" s="148"/>
      <c r="C334" s="73"/>
      <c r="D334" s="148"/>
      <c r="E334" s="2"/>
      <c r="F334" s="2"/>
      <c r="G334" s="2"/>
      <c r="H334" s="148"/>
      <c r="I334" s="148"/>
      <c r="J334" s="381"/>
      <c r="K334" s="148"/>
      <c r="L334" s="148"/>
      <c r="M334" s="148"/>
      <c r="N334" s="148"/>
      <c r="O334" s="148"/>
      <c r="P334" s="148"/>
      <c r="Q334" s="148"/>
    </row>
    <row r="335" spans="1:17" s="33" customFormat="1" ht="16.149999999999999" customHeight="1" x14ac:dyDescent="0.4">
      <c r="A335" s="34"/>
      <c r="B335" s="148"/>
      <c r="C335" s="73"/>
      <c r="D335" s="148"/>
      <c r="E335" s="2"/>
      <c r="F335" s="2"/>
      <c r="G335" s="2"/>
      <c r="H335" s="148"/>
      <c r="I335" s="148"/>
      <c r="J335" s="381"/>
      <c r="K335" s="148"/>
      <c r="L335" s="148"/>
      <c r="M335" s="148"/>
      <c r="N335" s="148"/>
      <c r="O335" s="148"/>
      <c r="P335" s="148"/>
      <c r="Q335" s="148"/>
    </row>
    <row r="336" spans="1:17" s="33" customFormat="1" ht="16.149999999999999" customHeight="1" x14ac:dyDescent="0.4">
      <c r="A336" s="34"/>
      <c r="B336" s="148"/>
      <c r="C336" s="73"/>
      <c r="D336" s="148"/>
      <c r="E336" s="2"/>
      <c r="F336" s="2"/>
      <c r="G336" s="2"/>
      <c r="H336" s="148"/>
      <c r="I336" s="148"/>
      <c r="J336" s="381"/>
      <c r="K336" s="148"/>
      <c r="L336" s="148"/>
      <c r="M336" s="148"/>
      <c r="N336" s="148"/>
      <c r="O336" s="148"/>
      <c r="P336" s="148"/>
      <c r="Q336" s="148"/>
    </row>
    <row r="337" spans="1:17" s="33" customFormat="1" ht="16.149999999999999" customHeight="1" x14ac:dyDescent="0.4">
      <c r="A337" s="34"/>
      <c r="B337" s="148"/>
      <c r="C337" s="73"/>
      <c r="D337" s="148"/>
      <c r="E337" s="2"/>
      <c r="F337" s="2"/>
      <c r="G337" s="2"/>
      <c r="H337" s="148"/>
      <c r="I337" s="148"/>
      <c r="J337" s="381"/>
      <c r="K337" s="148"/>
      <c r="L337" s="148"/>
      <c r="M337" s="148"/>
      <c r="N337" s="148"/>
      <c r="O337" s="148"/>
      <c r="P337" s="148"/>
      <c r="Q337" s="148"/>
    </row>
    <row r="338" spans="1:17" s="33" customFormat="1" ht="16.149999999999999" customHeight="1" x14ac:dyDescent="0.4">
      <c r="A338" s="34"/>
      <c r="B338" s="148"/>
      <c r="C338" s="73"/>
      <c r="D338" s="148"/>
      <c r="E338" s="2"/>
      <c r="F338" s="2"/>
      <c r="G338" s="2"/>
      <c r="H338" s="148"/>
      <c r="I338" s="148"/>
      <c r="J338" s="381"/>
      <c r="K338" s="148"/>
      <c r="L338" s="148"/>
      <c r="M338" s="148"/>
      <c r="N338" s="148"/>
      <c r="O338" s="148"/>
      <c r="P338" s="148"/>
      <c r="Q338" s="148"/>
    </row>
    <row r="339" spans="1:17" s="33" customFormat="1" ht="16.149999999999999" customHeight="1" x14ac:dyDescent="0.4">
      <c r="A339" s="34"/>
      <c r="B339" s="148"/>
      <c r="C339" s="73"/>
      <c r="D339" s="148"/>
      <c r="E339" s="2"/>
      <c r="F339" s="2"/>
      <c r="G339" s="2"/>
      <c r="H339" s="148"/>
      <c r="I339" s="148"/>
      <c r="J339" s="381"/>
      <c r="K339" s="148"/>
      <c r="L339" s="148"/>
      <c r="M339" s="148"/>
      <c r="N339" s="148"/>
      <c r="O339" s="148"/>
      <c r="P339" s="148"/>
      <c r="Q339" s="148"/>
    </row>
    <row r="340" spans="1:17" s="33" customFormat="1" ht="16.149999999999999" customHeight="1" x14ac:dyDescent="0.4">
      <c r="A340" s="34"/>
      <c r="B340" s="148"/>
      <c r="C340" s="73"/>
      <c r="D340" s="148"/>
      <c r="E340" s="2"/>
      <c r="F340" s="2"/>
      <c r="G340" s="2"/>
      <c r="H340" s="148"/>
      <c r="I340" s="148"/>
      <c r="J340" s="381"/>
      <c r="K340" s="148"/>
      <c r="L340" s="148"/>
      <c r="M340" s="148"/>
      <c r="N340" s="148"/>
      <c r="O340" s="148"/>
      <c r="P340" s="148"/>
      <c r="Q340" s="148"/>
    </row>
    <row r="341" spans="1:17" s="33" customFormat="1" ht="16.149999999999999" customHeight="1" x14ac:dyDescent="0.4">
      <c r="A341" s="34"/>
      <c r="B341" s="148"/>
      <c r="C341" s="73"/>
      <c r="D341" s="148"/>
      <c r="E341" s="2"/>
      <c r="F341" s="2"/>
      <c r="G341" s="2"/>
      <c r="H341" s="148"/>
      <c r="I341" s="148"/>
      <c r="J341" s="381"/>
      <c r="K341" s="148"/>
      <c r="L341" s="148"/>
      <c r="M341" s="148"/>
      <c r="N341" s="148"/>
      <c r="O341" s="148"/>
      <c r="P341" s="148"/>
      <c r="Q341" s="148"/>
    </row>
    <row r="342" spans="1:17" s="33" customFormat="1" ht="16.149999999999999" customHeight="1" x14ac:dyDescent="0.4">
      <c r="A342" s="34"/>
      <c r="B342" s="148"/>
      <c r="C342" s="73"/>
      <c r="D342" s="148"/>
      <c r="E342" s="2"/>
      <c r="F342" s="2"/>
      <c r="G342" s="2"/>
      <c r="H342" s="148"/>
      <c r="I342" s="148"/>
      <c r="J342" s="381"/>
      <c r="K342" s="148"/>
      <c r="L342" s="148"/>
      <c r="M342" s="148"/>
      <c r="N342" s="148"/>
      <c r="O342" s="148"/>
      <c r="P342" s="148"/>
      <c r="Q342" s="148"/>
    </row>
    <row r="343" spans="1:17" s="33" customFormat="1" ht="16.149999999999999" customHeight="1" x14ac:dyDescent="0.4">
      <c r="A343" s="34"/>
      <c r="B343" s="148"/>
      <c r="C343" s="73"/>
      <c r="D343" s="148"/>
      <c r="E343" s="2"/>
      <c r="F343" s="2"/>
      <c r="G343" s="2"/>
      <c r="H343" s="148"/>
      <c r="I343" s="148"/>
      <c r="J343" s="381"/>
      <c r="K343" s="148"/>
      <c r="L343" s="148"/>
      <c r="M343" s="148"/>
      <c r="N343" s="148"/>
      <c r="O343" s="148"/>
      <c r="P343" s="148"/>
      <c r="Q343" s="148"/>
    </row>
    <row r="344" spans="1:17" s="33" customFormat="1" ht="16.149999999999999" customHeight="1" x14ac:dyDescent="0.4">
      <c r="A344" s="34"/>
      <c r="B344" s="148"/>
      <c r="C344" s="73"/>
      <c r="D344" s="148"/>
      <c r="E344" s="2"/>
      <c r="F344" s="2"/>
      <c r="G344" s="2"/>
      <c r="H344" s="148"/>
      <c r="I344" s="148"/>
      <c r="J344" s="381"/>
      <c r="K344" s="148"/>
      <c r="L344" s="148"/>
      <c r="M344" s="148"/>
      <c r="N344" s="148"/>
      <c r="O344" s="148"/>
      <c r="P344" s="148"/>
      <c r="Q344" s="148"/>
    </row>
    <row r="345" spans="1:17" s="33" customFormat="1" ht="16.149999999999999" customHeight="1" x14ac:dyDescent="0.4">
      <c r="A345" s="34"/>
      <c r="B345" s="148"/>
      <c r="C345" s="73"/>
      <c r="D345" s="148"/>
      <c r="E345" s="2"/>
      <c r="F345" s="2"/>
      <c r="G345" s="2"/>
      <c r="H345" s="148"/>
      <c r="I345" s="148"/>
      <c r="J345" s="381"/>
      <c r="K345" s="148"/>
      <c r="L345" s="148"/>
      <c r="M345" s="148"/>
      <c r="N345" s="148"/>
      <c r="O345" s="148"/>
      <c r="P345" s="148"/>
      <c r="Q345" s="148"/>
    </row>
    <row r="346" spans="1:17" s="33" customFormat="1" ht="16.149999999999999" customHeight="1" x14ac:dyDescent="0.4">
      <c r="A346" s="34"/>
      <c r="B346" s="148"/>
      <c r="C346" s="73"/>
      <c r="D346" s="148"/>
      <c r="E346" s="2"/>
      <c r="F346" s="2"/>
      <c r="G346" s="2"/>
      <c r="H346" s="148"/>
      <c r="I346" s="148"/>
      <c r="J346" s="381"/>
      <c r="K346" s="148"/>
      <c r="L346" s="148"/>
      <c r="M346" s="148"/>
      <c r="N346" s="148"/>
      <c r="O346" s="148"/>
      <c r="P346" s="148"/>
      <c r="Q346" s="148"/>
    </row>
    <row r="347" spans="1:17" s="33" customFormat="1" ht="16.149999999999999" customHeight="1" x14ac:dyDescent="0.4">
      <c r="A347" s="34"/>
      <c r="B347" s="148"/>
      <c r="C347" s="73"/>
      <c r="D347" s="148"/>
      <c r="E347" s="2"/>
      <c r="F347" s="2"/>
      <c r="G347" s="2"/>
      <c r="H347" s="148"/>
      <c r="I347" s="148"/>
      <c r="J347" s="381"/>
      <c r="K347" s="148"/>
      <c r="L347" s="148"/>
      <c r="M347" s="148"/>
      <c r="N347" s="148"/>
      <c r="O347" s="148"/>
      <c r="P347" s="148"/>
      <c r="Q347" s="148"/>
    </row>
    <row r="348" spans="1:17" s="33" customFormat="1" ht="16.149999999999999" customHeight="1" x14ac:dyDescent="0.4">
      <c r="A348" s="34"/>
      <c r="B348" s="148"/>
      <c r="C348" s="73"/>
      <c r="D348" s="148"/>
      <c r="E348" s="2"/>
      <c r="F348" s="2"/>
      <c r="G348" s="2"/>
      <c r="H348" s="148"/>
      <c r="I348" s="148"/>
      <c r="J348" s="381"/>
      <c r="K348" s="148"/>
      <c r="L348" s="148"/>
      <c r="M348" s="148"/>
      <c r="N348" s="148"/>
      <c r="O348" s="148"/>
      <c r="P348" s="148"/>
      <c r="Q348" s="148"/>
    </row>
    <row r="349" spans="1:17" s="33" customFormat="1" ht="16.149999999999999" customHeight="1" x14ac:dyDescent="0.4">
      <c r="A349" s="34"/>
      <c r="B349" s="148"/>
      <c r="C349" s="73"/>
      <c r="D349" s="148"/>
      <c r="E349" s="2"/>
      <c r="F349" s="2"/>
      <c r="G349" s="2"/>
      <c r="H349" s="148"/>
      <c r="I349" s="148"/>
      <c r="J349" s="381"/>
      <c r="K349" s="148"/>
      <c r="L349" s="148"/>
      <c r="M349" s="148"/>
      <c r="N349" s="148"/>
      <c r="O349" s="148"/>
      <c r="P349" s="148"/>
      <c r="Q349" s="148"/>
    </row>
    <row r="350" spans="1:17" s="33" customFormat="1" ht="16.149999999999999" customHeight="1" x14ac:dyDescent="0.4">
      <c r="A350" s="34"/>
      <c r="B350" s="148"/>
      <c r="C350" s="73"/>
      <c r="D350" s="148"/>
      <c r="E350" s="2"/>
      <c r="F350" s="2"/>
      <c r="G350" s="2"/>
      <c r="H350" s="148"/>
      <c r="I350" s="148"/>
      <c r="J350" s="381"/>
      <c r="K350" s="148"/>
      <c r="L350" s="148"/>
      <c r="M350" s="148"/>
      <c r="N350" s="148"/>
      <c r="O350" s="148"/>
      <c r="P350" s="148"/>
      <c r="Q350" s="148"/>
    </row>
    <row r="351" spans="1:17" s="33" customFormat="1" ht="16.149999999999999" customHeight="1" x14ac:dyDescent="0.4">
      <c r="A351" s="34"/>
      <c r="B351" s="148"/>
      <c r="C351" s="73"/>
      <c r="D351" s="148"/>
      <c r="E351" s="2"/>
      <c r="F351" s="2"/>
      <c r="G351" s="2"/>
      <c r="H351" s="148"/>
      <c r="I351" s="148"/>
      <c r="J351" s="381"/>
      <c r="K351" s="148"/>
      <c r="L351" s="148"/>
      <c r="M351" s="148"/>
      <c r="N351" s="148"/>
      <c r="O351" s="148"/>
      <c r="P351" s="148"/>
      <c r="Q351" s="148"/>
    </row>
    <row r="352" spans="1:17" s="33" customFormat="1" ht="16.149999999999999" customHeight="1" x14ac:dyDescent="0.4">
      <c r="A352" s="34"/>
      <c r="B352" s="148"/>
      <c r="C352" s="73"/>
      <c r="D352" s="148"/>
      <c r="E352" s="2"/>
      <c r="F352" s="2"/>
      <c r="G352" s="2"/>
      <c r="H352" s="148"/>
      <c r="I352" s="148"/>
      <c r="J352" s="381"/>
      <c r="K352" s="148"/>
      <c r="L352" s="148"/>
      <c r="M352" s="148"/>
      <c r="N352" s="148"/>
      <c r="O352" s="148"/>
      <c r="P352" s="148"/>
      <c r="Q352" s="148"/>
    </row>
    <row r="353" spans="1:17" s="33" customFormat="1" ht="16.149999999999999" customHeight="1" x14ac:dyDescent="0.4">
      <c r="A353" s="34"/>
      <c r="B353" s="148"/>
      <c r="C353" s="73"/>
      <c r="D353" s="148"/>
      <c r="E353" s="2"/>
      <c r="F353" s="2"/>
      <c r="G353" s="2"/>
      <c r="H353" s="148"/>
      <c r="I353" s="148"/>
      <c r="J353" s="381"/>
      <c r="K353" s="148"/>
      <c r="L353" s="148"/>
      <c r="M353" s="148"/>
      <c r="N353" s="148"/>
      <c r="O353" s="148"/>
      <c r="P353" s="148"/>
      <c r="Q353" s="148"/>
    </row>
    <row r="354" spans="1:17" s="33" customFormat="1" ht="16.149999999999999" customHeight="1" x14ac:dyDescent="0.4">
      <c r="A354" s="34"/>
      <c r="B354" s="148"/>
      <c r="C354" s="73"/>
      <c r="D354" s="148"/>
      <c r="E354" s="2"/>
      <c r="F354" s="2"/>
      <c r="G354" s="2"/>
      <c r="H354" s="148"/>
      <c r="I354" s="148"/>
      <c r="J354" s="381"/>
      <c r="K354" s="148"/>
      <c r="L354" s="148"/>
      <c r="M354" s="148"/>
      <c r="N354" s="148"/>
      <c r="O354" s="148"/>
      <c r="P354" s="148"/>
      <c r="Q354" s="148"/>
    </row>
    <row r="355" spans="1:17" s="33" customFormat="1" ht="16.149999999999999" customHeight="1" x14ac:dyDescent="0.4">
      <c r="A355" s="34"/>
      <c r="B355" s="148"/>
      <c r="C355" s="73"/>
      <c r="D355" s="148"/>
      <c r="E355" s="2"/>
      <c r="F355" s="2"/>
      <c r="G355" s="2"/>
      <c r="H355" s="148"/>
      <c r="I355" s="148"/>
      <c r="J355" s="381"/>
      <c r="K355" s="148"/>
      <c r="L355" s="148"/>
      <c r="M355" s="148"/>
      <c r="N355" s="148"/>
      <c r="O355" s="148"/>
      <c r="P355" s="148"/>
      <c r="Q355" s="148"/>
    </row>
    <row r="356" spans="1:17" s="33" customFormat="1" ht="16.149999999999999" customHeight="1" x14ac:dyDescent="0.4">
      <c r="A356" s="34"/>
      <c r="B356" s="148"/>
      <c r="C356" s="73"/>
      <c r="D356" s="148"/>
      <c r="E356" s="2"/>
      <c r="F356" s="2"/>
      <c r="G356" s="2"/>
      <c r="H356" s="148"/>
      <c r="I356" s="148"/>
      <c r="J356" s="381"/>
      <c r="K356" s="148"/>
      <c r="L356" s="148"/>
      <c r="M356" s="148"/>
      <c r="N356" s="148"/>
      <c r="O356" s="148"/>
      <c r="P356" s="148"/>
      <c r="Q356" s="148"/>
    </row>
    <row r="357" spans="1:17" s="33" customFormat="1" ht="16.149999999999999" customHeight="1" x14ac:dyDescent="0.4">
      <c r="A357" s="34"/>
      <c r="B357" s="148"/>
      <c r="C357" s="73"/>
      <c r="D357" s="148"/>
      <c r="E357" s="2"/>
      <c r="F357" s="2"/>
      <c r="G357" s="2"/>
      <c r="H357" s="148"/>
      <c r="I357" s="148"/>
      <c r="J357" s="381"/>
      <c r="K357" s="148"/>
      <c r="L357" s="148"/>
      <c r="M357" s="148"/>
      <c r="N357" s="148"/>
      <c r="O357" s="148"/>
      <c r="P357" s="148"/>
      <c r="Q357" s="148"/>
    </row>
    <row r="358" spans="1:17" s="33" customFormat="1" ht="16.149999999999999" customHeight="1" x14ac:dyDescent="0.4">
      <c r="A358" s="34"/>
      <c r="B358" s="148"/>
      <c r="C358" s="73"/>
      <c r="D358" s="148"/>
      <c r="E358" s="2"/>
      <c r="F358" s="2"/>
      <c r="G358" s="2"/>
      <c r="H358" s="148"/>
      <c r="I358" s="148"/>
      <c r="J358" s="381"/>
      <c r="K358" s="148"/>
      <c r="L358" s="148"/>
      <c r="M358" s="148"/>
      <c r="N358" s="148"/>
      <c r="O358" s="148"/>
      <c r="P358" s="148"/>
      <c r="Q358" s="148"/>
    </row>
    <row r="359" spans="1:17" s="33" customFormat="1" ht="16.149999999999999" customHeight="1" x14ac:dyDescent="0.4">
      <c r="A359" s="34"/>
      <c r="B359" s="148"/>
      <c r="C359" s="73"/>
      <c r="D359" s="148"/>
      <c r="E359" s="2"/>
      <c r="F359" s="2"/>
      <c r="G359" s="2"/>
      <c r="H359" s="148"/>
      <c r="I359" s="148"/>
      <c r="J359" s="381"/>
      <c r="K359" s="148"/>
      <c r="L359" s="148"/>
      <c r="M359" s="148"/>
      <c r="N359" s="148"/>
      <c r="O359" s="148"/>
      <c r="P359" s="148"/>
      <c r="Q359" s="148"/>
    </row>
    <row r="360" spans="1:17" s="33" customFormat="1" ht="16.149999999999999" customHeight="1" x14ac:dyDescent="0.4">
      <c r="A360" s="34"/>
      <c r="B360" s="148"/>
      <c r="C360" s="73"/>
      <c r="D360" s="148"/>
      <c r="E360" s="2"/>
      <c r="F360" s="2"/>
      <c r="G360" s="2"/>
      <c r="H360" s="148"/>
      <c r="I360" s="148"/>
      <c r="J360" s="381"/>
      <c r="K360" s="148"/>
      <c r="L360" s="148"/>
      <c r="M360" s="148"/>
      <c r="N360" s="148"/>
      <c r="O360" s="148"/>
      <c r="P360" s="148"/>
      <c r="Q360" s="148"/>
    </row>
    <row r="361" spans="1:17" s="33" customFormat="1" ht="16.149999999999999" customHeight="1" x14ac:dyDescent="0.4">
      <c r="A361" s="34"/>
      <c r="B361" s="148"/>
      <c r="C361" s="73"/>
      <c r="D361" s="148"/>
      <c r="E361" s="2"/>
      <c r="F361" s="2"/>
      <c r="G361" s="2"/>
      <c r="H361" s="148"/>
      <c r="I361" s="148"/>
      <c r="J361" s="381"/>
      <c r="K361" s="148"/>
      <c r="L361" s="148"/>
      <c r="M361" s="148"/>
      <c r="N361" s="148"/>
      <c r="O361" s="148"/>
      <c r="P361" s="148"/>
      <c r="Q361" s="148"/>
    </row>
    <row r="362" spans="1:17" s="33" customFormat="1" ht="16.149999999999999" customHeight="1" x14ac:dyDescent="0.4">
      <c r="A362" s="34"/>
      <c r="B362" s="148"/>
      <c r="C362" s="73"/>
      <c r="D362" s="148"/>
      <c r="E362" s="2"/>
      <c r="F362" s="2"/>
      <c r="G362" s="2"/>
      <c r="H362" s="148"/>
      <c r="I362" s="148"/>
      <c r="J362" s="381"/>
      <c r="K362" s="148"/>
      <c r="L362" s="148"/>
      <c r="M362" s="148"/>
      <c r="N362" s="148"/>
      <c r="O362" s="148"/>
      <c r="P362" s="148"/>
      <c r="Q362" s="148"/>
    </row>
    <row r="363" spans="1:17" s="33" customFormat="1" ht="16.149999999999999" customHeight="1" x14ac:dyDescent="0.4">
      <c r="A363" s="34"/>
      <c r="B363" s="148"/>
      <c r="C363" s="73"/>
      <c r="D363" s="148"/>
      <c r="E363" s="2"/>
      <c r="F363" s="2"/>
      <c r="G363" s="2"/>
      <c r="H363" s="148"/>
      <c r="I363" s="148"/>
      <c r="J363" s="381"/>
      <c r="K363" s="148"/>
      <c r="L363" s="148"/>
      <c r="M363" s="148"/>
      <c r="N363" s="148"/>
      <c r="O363" s="148"/>
      <c r="P363" s="148"/>
      <c r="Q363" s="148"/>
    </row>
    <row r="364" spans="1:17" s="33" customFormat="1" ht="16.149999999999999" customHeight="1" x14ac:dyDescent="0.4">
      <c r="A364" s="34"/>
      <c r="B364" s="148"/>
      <c r="C364" s="73"/>
      <c r="D364" s="148"/>
      <c r="E364" s="2"/>
      <c r="F364" s="2"/>
      <c r="G364" s="2"/>
      <c r="H364" s="148"/>
      <c r="I364" s="148"/>
      <c r="J364" s="381"/>
      <c r="K364" s="148"/>
      <c r="L364" s="148"/>
      <c r="M364" s="148"/>
      <c r="N364" s="148"/>
      <c r="O364" s="148"/>
      <c r="P364" s="148"/>
      <c r="Q364" s="148"/>
    </row>
  </sheetData>
  <phoneticPr fontId="1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28CD-8B3D-4153-B492-675EB1BEF0EA}">
  <dimension ref="A1:Y259"/>
  <sheetViews>
    <sheetView topLeftCell="A190" zoomScale="70" zoomScaleNormal="70" workbookViewId="0">
      <selection activeCell="D210" sqref="D210"/>
    </sheetView>
  </sheetViews>
  <sheetFormatPr defaultRowHeight="15.4" x14ac:dyDescent="0.45"/>
  <cols>
    <col min="1" max="1" width="8.1328125" style="33" customWidth="1"/>
    <col min="2" max="2" width="3.59765625" style="148" customWidth="1"/>
    <col min="3" max="3" width="13.59765625" style="73" customWidth="1"/>
    <col min="4" max="4" width="40.59765625" style="148" customWidth="1"/>
    <col min="5" max="7" width="8.59765625" style="2" customWidth="1"/>
    <col min="8" max="8" width="3.59765625" style="148" customWidth="1"/>
    <col min="9" max="10" width="8.59765625" style="148" customWidth="1"/>
    <col min="11" max="11" width="8.59765625" customWidth="1"/>
    <col min="12" max="12" width="20.59765625" style="148" customWidth="1"/>
    <col min="13" max="13" width="3.59765625" style="148" customWidth="1"/>
    <col min="14" max="14" width="8.06640625" style="148" bestFit="1" customWidth="1"/>
    <col min="15" max="15" width="7.59765625" style="148" customWidth="1"/>
    <col min="16" max="22" width="7.59765625" style="5" customWidth="1"/>
  </cols>
  <sheetData>
    <row r="1" spans="1:23" s="12" customFormat="1" ht="48.4" customHeight="1" x14ac:dyDescent="0.7">
      <c r="A1" s="32" t="s">
        <v>554</v>
      </c>
      <c r="B1" s="675" t="s">
        <v>553</v>
      </c>
      <c r="C1" s="177"/>
      <c r="D1" s="254" t="str">
        <f>'01_id_edificio'!C1</f>
        <v>A02</v>
      </c>
      <c r="E1" s="265"/>
      <c r="F1" s="265"/>
      <c r="G1" s="265"/>
      <c r="H1" s="11"/>
      <c r="I1" s="11"/>
      <c r="J1" s="11"/>
      <c r="L1" s="11"/>
      <c r="M1" s="11"/>
      <c r="N1" s="11"/>
      <c r="O1" s="11"/>
      <c r="P1" s="145"/>
      <c r="Q1" s="145"/>
      <c r="R1" s="145"/>
      <c r="S1" s="145"/>
      <c r="T1" s="145"/>
      <c r="U1" s="145"/>
      <c r="V1" s="145"/>
    </row>
    <row r="2" spans="1:23" s="12" customFormat="1" ht="16.149999999999999" customHeight="1" x14ac:dyDescent="0.45">
      <c r="A2" s="32"/>
      <c r="B2" s="675" t="s">
        <v>553</v>
      </c>
      <c r="C2" s="177"/>
      <c r="D2" s="264"/>
      <c r="E2" s="264"/>
      <c r="F2" s="264"/>
      <c r="G2" s="264"/>
      <c r="H2" s="11"/>
      <c r="I2" s="11"/>
      <c r="J2" s="11"/>
      <c r="L2" s="11"/>
      <c r="M2" s="11"/>
      <c r="N2" s="11"/>
      <c r="O2" s="11"/>
      <c r="P2" s="145"/>
      <c r="Q2" s="145"/>
      <c r="R2" s="145"/>
      <c r="S2" s="145"/>
      <c r="T2" s="145"/>
      <c r="U2" s="145"/>
      <c r="V2" s="145"/>
    </row>
    <row r="3" spans="1:23" s="6" customFormat="1" x14ac:dyDescent="0.45">
      <c r="A3" s="71">
        <v>4</v>
      </c>
      <c r="B3" s="675" t="s">
        <v>553</v>
      </c>
      <c r="C3" s="177"/>
      <c r="D3" s="673" t="s">
        <v>205</v>
      </c>
      <c r="E3" s="72"/>
      <c r="F3" s="72"/>
      <c r="G3" s="72"/>
      <c r="H3" s="72"/>
      <c r="I3" s="72"/>
      <c r="J3" s="72"/>
      <c r="L3" s="72"/>
      <c r="M3" s="72"/>
      <c r="N3" s="72"/>
      <c r="O3" s="72"/>
      <c r="P3" s="72"/>
      <c r="Q3" s="72"/>
      <c r="R3" s="72"/>
      <c r="S3" s="72"/>
      <c r="T3" s="72"/>
      <c r="U3" s="72"/>
      <c r="V3" s="72"/>
      <c r="W3" s="269"/>
    </row>
    <row r="4" spans="1:23" s="6" customFormat="1" ht="16.25" customHeight="1" x14ac:dyDescent="0.45">
      <c r="A4" s="37" t="s">
        <v>345</v>
      </c>
      <c r="B4" s="675" t="s">
        <v>553</v>
      </c>
      <c r="C4" s="177"/>
      <c r="D4" s="266" t="s">
        <v>281</v>
      </c>
      <c r="E4" s="266"/>
      <c r="F4" s="266"/>
      <c r="G4" s="266"/>
      <c r="H4" s="266"/>
      <c r="I4" s="481"/>
      <c r="J4" s="481"/>
      <c r="L4" s="266"/>
      <c r="M4" s="266"/>
      <c r="N4" s="266"/>
      <c r="O4" s="266"/>
      <c r="P4" s="266"/>
      <c r="Q4" s="266"/>
      <c r="R4" s="266"/>
      <c r="S4" s="266"/>
      <c r="T4" s="266"/>
      <c r="U4" s="266"/>
      <c r="V4" s="266"/>
      <c r="W4" s="5"/>
    </row>
    <row r="5" spans="1:23" s="6" customFormat="1" ht="16.149999999999999" customHeight="1" x14ac:dyDescent="0.45">
      <c r="A5" s="255" t="s">
        <v>347</v>
      </c>
      <c r="B5" s="675" t="str">
        <f>IF(E5="","","%")</f>
        <v>%</v>
      </c>
      <c r="C5" s="177"/>
      <c r="D5" s="266" t="s">
        <v>108</v>
      </c>
      <c r="E5" s="271">
        <f>'04_dati_costrutt_VERT'!E8</f>
        <v>0</v>
      </c>
      <c r="F5" s="271">
        <f>'04_dati_costrutt_VERT'!F8</f>
        <v>1</v>
      </c>
      <c r="G5" s="271">
        <f>'04_dati_costrutt_VERT'!G8</f>
        <v>2</v>
      </c>
      <c r="H5" s="678"/>
      <c r="I5" s="678"/>
      <c r="J5" s="678"/>
      <c r="K5" s="678"/>
      <c r="L5" s="266"/>
      <c r="M5" s="269"/>
      <c r="N5" s="269"/>
      <c r="O5" s="269"/>
      <c r="P5" s="269"/>
      <c r="Q5" s="269"/>
      <c r="R5" s="269"/>
      <c r="S5" s="269"/>
      <c r="T5" s="269"/>
      <c r="U5" s="269"/>
      <c r="V5" s="269"/>
    </row>
    <row r="6" spans="1:23" s="6" customFormat="1" ht="16.149999999999999" customHeight="1" x14ac:dyDescent="0.45">
      <c r="A6" s="34"/>
      <c r="B6" s="677"/>
      <c r="C6" s="177"/>
      <c r="D6" s="266" t="s">
        <v>570</v>
      </c>
      <c r="E6" s="271" t="str">
        <f>'04_dati_costrutt_VERT'!E9</f>
        <v>A1</v>
      </c>
      <c r="F6" s="271" t="str">
        <f>'04_dati_costrutt_VERT'!F9</f>
        <v>A1</v>
      </c>
      <c r="G6" s="271" t="str">
        <f>'04_dati_costrutt_VERT'!G9</f>
        <v>A1</v>
      </c>
      <c r="H6" s="678"/>
      <c r="I6" s="678"/>
      <c r="J6" s="678"/>
      <c r="K6" s="678"/>
      <c r="L6" s="266"/>
      <c r="M6" s="269"/>
      <c r="N6" s="269"/>
      <c r="O6" s="269"/>
      <c r="P6" s="269"/>
      <c r="Q6" s="269"/>
      <c r="R6" s="269"/>
      <c r="S6" s="269"/>
      <c r="T6" s="269"/>
      <c r="U6" s="269"/>
      <c r="V6" s="269"/>
    </row>
    <row r="7" spans="1:23" s="6" customFormat="1" ht="16.149999999999999" customHeight="1" x14ac:dyDescent="0.45">
      <c r="A7" s="34"/>
      <c r="B7" s="677"/>
      <c r="C7" s="177"/>
      <c r="D7" s="266" t="s">
        <v>571</v>
      </c>
      <c r="E7" s="271" t="str">
        <f>'04_dati_costrutt_VERT'!E10</f>
        <v>L3</v>
      </c>
      <c r="F7" s="271" t="str">
        <f>'04_dati_costrutt_VERT'!F10</f>
        <v>L1</v>
      </c>
      <c r="G7" s="271" t="str">
        <f>'04_dati_costrutt_VERT'!G10</f>
        <v>L1</v>
      </c>
      <c r="H7" s="678"/>
      <c r="I7" s="678"/>
      <c r="J7" s="678"/>
      <c r="K7" s="678"/>
      <c r="L7" s="266"/>
      <c r="M7" s="269"/>
      <c r="N7" s="269"/>
      <c r="O7" s="269"/>
      <c r="P7" s="269"/>
      <c r="Q7" s="269"/>
      <c r="R7" s="269"/>
      <c r="S7" s="269"/>
      <c r="T7" s="269"/>
      <c r="U7" s="269"/>
      <c r="V7" s="269"/>
    </row>
    <row r="8" spans="1:23" s="6" customFormat="1" ht="16.149999999999999" customHeight="1" x14ac:dyDescent="0.45">
      <c r="A8" s="34"/>
      <c r="B8" s="677"/>
      <c r="C8" s="177"/>
      <c r="D8" s="266" t="s">
        <v>572</v>
      </c>
      <c r="E8" s="271" t="str">
        <f>'04_dati_costrutt_VERT'!E11</f>
        <v>L3</v>
      </c>
      <c r="F8" s="271" t="str">
        <f>'04_dati_costrutt_VERT'!F11</f>
        <v>L3</v>
      </c>
      <c r="G8" s="271" t="str">
        <f>'04_dati_costrutt_VERT'!G11</f>
        <v>L3</v>
      </c>
      <c r="H8" s="678"/>
      <c r="I8" s="678"/>
      <c r="J8" s="678"/>
      <c r="K8" s="678"/>
      <c r="L8" s="266"/>
      <c r="M8" s="269"/>
      <c r="N8" s="269"/>
      <c r="O8" s="269"/>
      <c r="P8" s="269"/>
      <c r="Q8" s="269"/>
      <c r="R8" s="269"/>
      <c r="S8" s="269"/>
      <c r="T8" s="269"/>
      <c r="U8" s="269"/>
      <c r="V8" s="269"/>
    </row>
    <row r="9" spans="1:23" s="150" customFormat="1" ht="16.149999999999999" customHeight="1" x14ac:dyDescent="0.45">
      <c r="A9" s="34"/>
      <c r="B9" s="675" t="str">
        <f>IF(C9=0,"","%")</f>
        <v>%</v>
      </c>
      <c r="C9" s="353" t="str">
        <f>'04_dati_costrutt_VERT'!C12</f>
        <v>x</v>
      </c>
      <c r="D9" s="266" t="s">
        <v>577</v>
      </c>
      <c r="E9" s="343"/>
      <c r="F9" s="343"/>
      <c r="G9" s="278"/>
      <c r="H9" s="278"/>
      <c r="I9" s="311"/>
      <c r="J9" s="311"/>
      <c r="K9" s="278"/>
      <c r="L9" s="266"/>
      <c r="M9" s="266"/>
      <c r="N9" s="266"/>
      <c r="O9" s="266"/>
      <c r="P9" s="266"/>
      <c r="Q9" s="266"/>
      <c r="R9" s="266"/>
      <c r="S9" s="266"/>
      <c r="T9" s="266"/>
      <c r="U9" s="266"/>
      <c r="V9" s="266"/>
    </row>
    <row r="10" spans="1:23" s="150" customFormat="1" ht="16.149999999999999" customHeight="1" x14ac:dyDescent="0.45">
      <c r="A10" s="34"/>
      <c r="B10" s="675" t="str">
        <f>IF(C10=0,"","%")</f>
        <v/>
      </c>
      <c r="C10" s="353">
        <f>'04_dati_costrutt_VERT'!C13</f>
        <v>0</v>
      </c>
      <c r="D10" s="266" t="s">
        <v>578</v>
      </c>
      <c r="E10" s="278"/>
      <c r="F10" s="278"/>
      <c r="G10" s="278"/>
      <c r="H10" s="278"/>
      <c r="I10" s="311"/>
      <c r="J10" s="311"/>
      <c r="K10" s="278"/>
      <c r="L10" s="266"/>
      <c r="M10" s="266"/>
      <c r="N10" s="266"/>
      <c r="O10" s="266"/>
      <c r="P10" s="266"/>
      <c r="Q10" s="266"/>
      <c r="R10" s="266"/>
      <c r="S10" s="266"/>
      <c r="T10" s="266"/>
      <c r="U10" s="266"/>
      <c r="V10" s="266"/>
    </row>
    <row r="11" spans="1:23" s="23" customFormat="1" ht="16.149999999999999" customHeight="1" x14ac:dyDescent="0.45">
      <c r="A11" s="34"/>
      <c r="B11" s="177"/>
      <c r="C11" s="75"/>
      <c r="D11" s="19"/>
      <c r="E11" s="280"/>
      <c r="F11" s="280"/>
      <c r="G11" s="280"/>
      <c r="H11" s="19"/>
      <c r="I11" s="19"/>
      <c r="J11" s="19"/>
      <c r="L11" s="66"/>
      <c r="M11" s="66"/>
      <c r="N11" s="66"/>
      <c r="O11" s="66"/>
      <c r="P11" s="66"/>
      <c r="Q11" s="66"/>
      <c r="R11" s="66"/>
      <c r="S11" s="66"/>
      <c r="T11" s="66"/>
      <c r="U11" s="66"/>
      <c r="V11" s="66"/>
    </row>
    <row r="12" spans="1:23" s="23" customFormat="1" ht="16.149999999999999" customHeight="1" x14ac:dyDescent="0.45">
      <c r="A12" s="41" t="s">
        <v>250</v>
      </c>
      <c r="C12" s="267"/>
      <c r="D12" s="267" t="s">
        <v>251</v>
      </c>
      <c r="E12" s="267"/>
      <c r="F12" s="267"/>
      <c r="G12" s="267"/>
      <c r="L12" s="19"/>
      <c r="N12" s="66"/>
      <c r="O12" s="286" t="s">
        <v>252</v>
      </c>
      <c r="P12" s="286" t="s">
        <v>253</v>
      </c>
      <c r="Q12" s="286" t="s">
        <v>254</v>
      </c>
      <c r="R12" s="66"/>
      <c r="S12" s="66"/>
      <c r="T12" s="66"/>
      <c r="U12" s="66"/>
      <c r="V12" s="66"/>
    </row>
    <row r="13" spans="1:23" s="5" customFormat="1" ht="16.149999999999999" customHeight="1" x14ac:dyDescent="0.4">
      <c r="A13" s="42" t="s">
        <v>255</v>
      </c>
      <c r="C13" s="326" t="s">
        <v>256</v>
      </c>
      <c r="D13" s="20" t="s">
        <v>257</v>
      </c>
      <c r="E13" s="24" t="s">
        <v>252</v>
      </c>
      <c r="F13" s="333" cm="1">
        <f t="array" ref="F13">_xlfn.IFS((E13="NR"),O13,(E13="PR"),P13,(E13="R"),Q13,(E13=""),"-")</f>
        <v>0</v>
      </c>
      <c r="L13" s="354" t="s">
        <v>36</v>
      </c>
      <c r="N13" s="25" t="s">
        <v>258</v>
      </c>
      <c r="O13" s="25">
        <v>0</v>
      </c>
      <c r="P13" s="26">
        <v>1</v>
      </c>
      <c r="Q13" s="26">
        <v>2</v>
      </c>
    </row>
    <row r="14" spans="1:23" s="149" customFormat="1" ht="16.149999999999999" customHeight="1" x14ac:dyDescent="0.4">
      <c r="A14" s="17"/>
      <c r="C14" s="326" t="s">
        <v>259</v>
      </c>
      <c r="D14" s="20" t="s">
        <v>260</v>
      </c>
      <c r="E14" s="24" t="s">
        <v>252</v>
      </c>
      <c r="F14" s="333" cm="1">
        <f t="array" ref="F14">_xlfn.IFS((E14="NR"),O14,(E14="PR"),P14,(E14="R"),Q14,(E14=""),"-")</f>
        <v>0</v>
      </c>
      <c r="L14" s="354" t="s">
        <v>36</v>
      </c>
      <c r="N14" s="25" t="s">
        <v>261</v>
      </c>
      <c r="O14" s="25">
        <v>0</v>
      </c>
      <c r="P14" s="27">
        <v>1</v>
      </c>
      <c r="Q14" s="27">
        <v>1</v>
      </c>
    </row>
    <row r="15" spans="1:23" s="149" customFormat="1" ht="13.9" customHeight="1" x14ac:dyDescent="0.4">
      <c r="A15" s="17"/>
      <c r="C15" s="326" t="s">
        <v>262</v>
      </c>
      <c r="D15" s="21" t="s">
        <v>263</v>
      </c>
      <c r="E15" s="24" t="s">
        <v>252</v>
      </c>
      <c r="F15" s="333" cm="1">
        <f t="array" ref="F15">_xlfn.IFS((E15="NR"),O15,(E15="PR"),P15,(E15="R"),Q15,(E15=""),"-")</f>
        <v>0</v>
      </c>
      <c r="L15" s="354" t="s">
        <v>36</v>
      </c>
      <c r="N15" s="25" t="s">
        <v>264</v>
      </c>
      <c r="O15" s="25">
        <v>0</v>
      </c>
      <c r="P15" s="27">
        <v>1.5</v>
      </c>
      <c r="Q15" s="27">
        <v>3</v>
      </c>
    </row>
    <row r="16" spans="1:23" s="149" customFormat="1" ht="13.9" customHeight="1" x14ac:dyDescent="0.4">
      <c r="A16" s="17"/>
      <c r="C16" s="326" t="s">
        <v>265</v>
      </c>
      <c r="D16" s="21" t="s">
        <v>266</v>
      </c>
      <c r="E16" s="24" t="s">
        <v>253</v>
      </c>
      <c r="F16" s="333" cm="1">
        <f t="array" ref="F16">_xlfn.IFS((E16="NR"),O16,(E16="PR"),P16,(E16="R"),Q16,(E16=""),"-")</f>
        <v>0.5</v>
      </c>
      <c r="L16" s="354" t="s">
        <v>36</v>
      </c>
      <c r="N16" s="25" t="s">
        <v>267</v>
      </c>
      <c r="O16" s="25">
        <v>0</v>
      </c>
      <c r="P16" s="27">
        <v>0.5</v>
      </c>
      <c r="Q16" s="27">
        <v>1</v>
      </c>
    </row>
    <row r="17" spans="1:22" s="149" customFormat="1" ht="13.9" customHeight="1" x14ac:dyDescent="0.4">
      <c r="A17" s="17"/>
      <c r="C17" s="326" t="s">
        <v>268</v>
      </c>
      <c r="D17" s="21" t="s">
        <v>269</v>
      </c>
      <c r="E17" s="24" t="s">
        <v>253</v>
      </c>
      <c r="F17" s="333" cm="1">
        <f t="array" ref="F17">_xlfn.IFS((E17="NR"),O17,(E17="PR"),P17,(E17="R"),Q17,(E17=""),"-")</f>
        <v>0.5</v>
      </c>
      <c r="L17" s="354" t="s">
        <v>36</v>
      </c>
      <c r="N17" s="25" t="s">
        <v>270</v>
      </c>
      <c r="O17" s="25">
        <v>0</v>
      </c>
      <c r="P17" s="27">
        <v>0.5</v>
      </c>
      <c r="Q17" s="27">
        <v>1</v>
      </c>
    </row>
    <row r="18" spans="1:22" s="5" customFormat="1" ht="16.149999999999999" customHeight="1" x14ac:dyDescent="0.4">
      <c r="A18" s="17"/>
      <c r="C18" s="326" t="s">
        <v>271</v>
      </c>
      <c r="D18" s="20" t="s">
        <v>272</v>
      </c>
      <c r="E18" s="24" t="s">
        <v>253</v>
      </c>
      <c r="F18" s="333" cm="1">
        <f t="array" ref="F18">_xlfn.IFS((E18="NR"),O18,(E18="PR"),P18,(E18="R"),Q18,(E18=""),"-")</f>
        <v>0.5</v>
      </c>
      <c r="L18" s="354" t="s">
        <v>36</v>
      </c>
      <c r="N18" s="25" t="s">
        <v>273</v>
      </c>
      <c r="O18" s="25">
        <v>0</v>
      </c>
      <c r="P18" s="27">
        <v>0.5</v>
      </c>
      <c r="Q18" s="26">
        <v>2</v>
      </c>
    </row>
    <row r="19" spans="1:22" s="5" customFormat="1" ht="16.149999999999999" customHeight="1" x14ac:dyDescent="0.4">
      <c r="A19" s="17"/>
      <c r="C19" s="326" t="s">
        <v>274</v>
      </c>
      <c r="D19" s="20" t="s">
        <v>275</v>
      </c>
      <c r="E19" s="24" t="s">
        <v>254</v>
      </c>
      <c r="F19" s="333" cm="1">
        <f t="array" ref="F19">_xlfn.IFS((E19="NR"),O19,(E19="PR"),P19,(E19="R"),Q19,(E19=""),"-")</f>
        <v>1</v>
      </c>
      <c r="L19" s="354" t="s">
        <v>36</v>
      </c>
      <c r="N19" s="25" t="s">
        <v>276</v>
      </c>
      <c r="O19" s="25">
        <v>0.3</v>
      </c>
      <c r="P19" s="26">
        <v>0.7</v>
      </c>
      <c r="Q19" s="26">
        <v>1</v>
      </c>
    </row>
    <row r="20" spans="1:22" s="5" customFormat="1" ht="16.149999999999999" customHeight="1" x14ac:dyDescent="0.4">
      <c r="A20" s="17"/>
      <c r="C20" s="326" t="s">
        <v>277</v>
      </c>
      <c r="D20" s="20" t="s">
        <v>278</v>
      </c>
      <c r="E20" s="30" t="str">
        <f>IF(OR(('04_dati_costrutt_VERT'!C21="X"),('04_dati_costrutt_VERT'!C23="X"),('04_dati_costrutt_VERT'!C43="X")),"Sì","No")</f>
        <v>No</v>
      </c>
      <c r="F20" s="333">
        <v>0</v>
      </c>
      <c r="L20" s="354" t="s">
        <v>36</v>
      </c>
      <c r="N20" s="25" t="s">
        <v>279</v>
      </c>
      <c r="O20" s="25">
        <v>0.2</v>
      </c>
      <c r="P20" s="26">
        <v>0.6</v>
      </c>
      <c r="Q20" s="26">
        <v>1</v>
      </c>
    </row>
    <row r="21" spans="1:22" s="5" customFormat="1" ht="16.149999999999999" customHeight="1" x14ac:dyDescent="0.4">
      <c r="A21" s="17"/>
      <c r="C21" s="326" t="s">
        <v>280</v>
      </c>
      <c r="D21" s="20" t="s">
        <v>281</v>
      </c>
      <c r="E21" s="193">
        <f>IF(E20="Sì", F20*F19*(SUM(F13:F18)), F19*(SUM(F13:F18)))</f>
        <v>1.5</v>
      </c>
      <c r="F21" s="330"/>
      <c r="G21" s="97"/>
      <c r="N21" s="273"/>
      <c r="O21" s="273"/>
    </row>
    <row r="22" spans="1:22" s="149" customFormat="1" ht="16.149999999999999" customHeight="1" x14ac:dyDescent="0.4">
      <c r="A22" s="272"/>
      <c r="B22" s="281"/>
      <c r="C22" s="76"/>
      <c r="D22" s="20"/>
      <c r="E22" s="65"/>
      <c r="F22" s="65"/>
      <c r="G22" s="65"/>
      <c r="N22" s="273"/>
      <c r="O22" s="273"/>
    </row>
    <row r="23" spans="1:22" s="23" customFormat="1" ht="16.149999999999999" customHeight="1" x14ac:dyDescent="0.45">
      <c r="A23" s="41" t="s">
        <v>250</v>
      </c>
      <c r="C23" s="267"/>
      <c r="D23" s="267" t="s">
        <v>282</v>
      </c>
      <c r="E23" s="267"/>
      <c r="F23" s="267"/>
      <c r="G23" s="267"/>
      <c r="L23" s="19"/>
      <c r="N23" s="66"/>
      <c r="O23" s="286" t="s">
        <v>252</v>
      </c>
      <c r="P23" s="286" t="s">
        <v>253</v>
      </c>
      <c r="Q23" s="286" t="s">
        <v>254</v>
      </c>
      <c r="R23" s="66"/>
      <c r="S23" s="66"/>
      <c r="T23" s="66"/>
      <c r="U23" s="66"/>
      <c r="V23" s="66"/>
    </row>
    <row r="24" spans="1:22" s="5" customFormat="1" ht="16.149999999999999" customHeight="1" x14ac:dyDescent="0.4">
      <c r="A24" s="42" t="s">
        <v>283</v>
      </c>
      <c r="C24" s="326" t="s">
        <v>284</v>
      </c>
      <c r="D24" s="20" t="s">
        <v>257</v>
      </c>
      <c r="E24" s="27" t="str">
        <f t="shared" ref="E24:E30" si="0">E13</f>
        <v>NR</v>
      </c>
      <c r="F24" s="333" cm="1">
        <f t="array" ref="F24">_xlfn.IFS((E24="NR"),O24,(E24="PR"),P24,(E24="R"),Q24,(E24=""),"-")</f>
        <v>0</v>
      </c>
      <c r="L24" s="354" t="s">
        <v>36</v>
      </c>
      <c r="N24" s="25" t="s">
        <v>285</v>
      </c>
      <c r="O24" s="25">
        <v>0</v>
      </c>
      <c r="P24" s="27">
        <v>1</v>
      </c>
      <c r="Q24" s="27">
        <v>2</v>
      </c>
      <c r="R24" s="149"/>
      <c r="S24" s="149"/>
      <c r="T24" s="149"/>
      <c r="U24" s="149"/>
      <c r="V24" s="149"/>
    </row>
    <row r="25" spans="1:22" s="149" customFormat="1" ht="16.149999999999999" customHeight="1" x14ac:dyDescent="0.4">
      <c r="A25" s="42" t="s">
        <v>286</v>
      </c>
      <c r="C25" s="326" t="s">
        <v>287</v>
      </c>
      <c r="D25" s="20" t="s">
        <v>260</v>
      </c>
      <c r="E25" s="27" t="str">
        <f t="shared" si="0"/>
        <v>NR</v>
      </c>
      <c r="F25" s="333" cm="1">
        <f t="array" ref="F25">_xlfn.IFS((E25="NR"),O25,(E25="PR"),P25,(E25="R"),Q25,(E25=""),"-")</f>
        <v>0</v>
      </c>
      <c r="L25" s="354" t="s">
        <v>36</v>
      </c>
      <c r="N25" s="25" t="s">
        <v>288</v>
      </c>
      <c r="O25" s="25">
        <v>0</v>
      </c>
      <c r="P25" s="27">
        <v>1.5</v>
      </c>
      <c r="Q25" s="27">
        <v>3</v>
      </c>
    </row>
    <row r="26" spans="1:22" s="149" customFormat="1" ht="13.9" customHeight="1" x14ac:dyDescent="0.4">
      <c r="A26" s="42"/>
      <c r="C26" s="326" t="s">
        <v>289</v>
      </c>
      <c r="D26" s="21" t="s">
        <v>263</v>
      </c>
      <c r="E26" s="27" t="str">
        <f t="shared" si="0"/>
        <v>NR</v>
      </c>
      <c r="F26" s="333" cm="1">
        <f t="array" ref="F26">_xlfn.IFS((E26="NR"),O26,(E26="PR"),P26,(E26="R"),Q26,(E26=""),"-")</f>
        <v>0</v>
      </c>
      <c r="L26" s="354" t="s">
        <v>36</v>
      </c>
      <c r="N26" s="25" t="s">
        <v>290</v>
      </c>
      <c r="O26" s="25">
        <v>0</v>
      </c>
      <c r="P26" s="27">
        <v>1</v>
      </c>
      <c r="Q26" s="27">
        <v>2</v>
      </c>
    </row>
    <row r="27" spans="1:22" s="149" customFormat="1" ht="13.9" customHeight="1" x14ac:dyDescent="0.4">
      <c r="A27" s="17"/>
      <c r="C27" s="326" t="s">
        <v>291</v>
      </c>
      <c r="D27" s="21" t="s">
        <v>266</v>
      </c>
      <c r="E27" s="27" t="str">
        <f t="shared" si="0"/>
        <v>PR</v>
      </c>
      <c r="F27" s="333" cm="1">
        <f t="array" ref="F27">_xlfn.IFS((E27="NR"),O27,(E27="PR"),P27,(E27="R"),Q27,(E27=""),"-")</f>
        <v>0.5</v>
      </c>
      <c r="L27" s="354" t="s">
        <v>36</v>
      </c>
      <c r="N27" s="25" t="s">
        <v>292</v>
      </c>
      <c r="O27" s="25">
        <v>0</v>
      </c>
      <c r="P27" s="27">
        <v>0.5</v>
      </c>
      <c r="Q27" s="27">
        <v>1</v>
      </c>
    </row>
    <row r="28" spans="1:22" s="149" customFormat="1" ht="13.9" customHeight="1" x14ac:dyDescent="0.4">
      <c r="A28" s="17"/>
      <c r="C28" s="326" t="s">
        <v>293</v>
      </c>
      <c r="D28" s="21" t="s">
        <v>269</v>
      </c>
      <c r="E28" s="27" t="str">
        <f t="shared" si="0"/>
        <v>PR</v>
      </c>
      <c r="F28" s="333" cm="1">
        <f t="array" ref="F28">_xlfn.IFS((E28="NR"),O28,(E28="PR"),P28,(E28="R"),Q28,(E28=""),"-")</f>
        <v>0.5</v>
      </c>
      <c r="L28" s="354" t="s">
        <v>36</v>
      </c>
      <c r="N28" s="25" t="s">
        <v>294</v>
      </c>
      <c r="O28" s="25">
        <v>0</v>
      </c>
      <c r="P28" s="27">
        <v>0.5</v>
      </c>
      <c r="Q28" s="27">
        <v>1</v>
      </c>
    </row>
    <row r="29" spans="1:22" s="5" customFormat="1" ht="16.149999999999999" customHeight="1" x14ac:dyDescent="0.4">
      <c r="A29" s="17"/>
      <c r="C29" s="326" t="s">
        <v>295</v>
      </c>
      <c r="D29" s="20" t="s">
        <v>272</v>
      </c>
      <c r="E29" s="27" t="str">
        <f t="shared" si="0"/>
        <v>PR</v>
      </c>
      <c r="F29" s="333" cm="1">
        <f t="array" ref="F29">_xlfn.IFS((E29="NR"),O29,(E29="PR"),P29,(E29="R"),Q29,(E29=""),"-")</f>
        <v>0.5</v>
      </c>
      <c r="L29" s="354" t="s">
        <v>36</v>
      </c>
      <c r="N29" s="25" t="s">
        <v>296</v>
      </c>
      <c r="O29" s="25">
        <v>0</v>
      </c>
      <c r="P29" s="27">
        <v>0.5</v>
      </c>
      <c r="Q29" s="27">
        <v>1</v>
      </c>
      <c r="R29" s="149"/>
      <c r="S29" s="149"/>
      <c r="T29" s="149"/>
      <c r="U29" s="149"/>
      <c r="V29" s="149"/>
    </row>
    <row r="30" spans="1:22" s="5" customFormat="1" ht="16.149999999999999" customHeight="1" x14ac:dyDescent="0.4">
      <c r="A30" s="17"/>
      <c r="C30" s="327" t="s">
        <v>297</v>
      </c>
      <c r="D30" s="20" t="s">
        <v>275</v>
      </c>
      <c r="E30" s="27" t="str">
        <f t="shared" si="0"/>
        <v>R</v>
      </c>
      <c r="F30" s="333" cm="1">
        <f t="array" ref="F30">_xlfn.IFS((E30="NR"),O30,(E30="PR"),P30,(E30="R"),Q30,(E30=""),"-")</f>
        <v>1</v>
      </c>
      <c r="L30" s="354" t="s">
        <v>36</v>
      </c>
      <c r="N30" s="25" t="s">
        <v>298</v>
      </c>
      <c r="O30" s="25">
        <v>0.5</v>
      </c>
      <c r="P30" s="27">
        <v>0.7</v>
      </c>
      <c r="Q30" s="27">
        <v>1</v>
      </c>
      <c r="R30" s="149"/>
      <c r="S30" s="149"/>
      <c r="T30" s="149"/>
      <c r="U30" s="149"/>
      <c r="V30" s="149"/>
    </row>
    <row r="31" spans="1:22" s="5" customFormat="1" ht="16.149999999999999" customHeight="1" x14ac:dyDescent="0.4">
      <c r="A31" s="17"/>
      <c r="C31" s="326" t="s">
        <v>299</v>
      </c>
      <c r="D31" s="20" t="s">
        <v>278</v>
      </c>
      <c r="E31" s="30" t="str">
        <f>IF(OR(('04_dati_costrutt_VERT'!C21="X"),('04_dati_costrutt_VERT'!C23="X"),('04_dati_costrutt_VERT'!C43="X")),"Sì","No")</f>
        <v>No</v>
      </c>
      <c r="F31" s="333" t="str" cm="1">
        <f t="array" ref="F31">IF(E31="Sì", _xlfn.IFS((E29="NR"),O31,(E29="PR"),P31,(E29="R"),Q31),"-")</f>
        <v>-</v>
      </c>
      <c r="L31" s="354" t="s">
        <v>36</v>
      </c>
      <c r="N31" s="25" t="s">
        <v>300</v>
      </c>
      <c r="O31" s="25">
        <v>1</v>
      </c>
      <c r="P31" s="27">
        <v>1</v>
      </c>
      <c r="Q31" s="27">
        <v>1</v>
      </c>
      <c r="R31" s="149"/>
      <c r="S31" s="149"/>
      <c r="T31" s="149"/>
      <c r="U31" s="149"/>
      <c r="V31" s="149"/>
    </row>
    <row r="32" spans="1:22" s="5" customFormat="1" ht="16.149999999999999" customHeight="1" x14ac:dyDescent="0.4">
      <c r="A32" s="17"/>
      <c r="C32" s="326" t="s">
        <v>301</v>
      </c>
      <c r="D32" s="20" t="s">
        <v>281</v>
      </c>
      <c r="E32" s="193">
        <f>IF(E31="Sì", F31*F30*(SUM(F24:F29)), F30*(SUM(F24:F29)))</f>
        <v>1.5</v>
      </c>
      <c r="F32" s="330"/>
      <c r="G32" s="97"/>
      <c r="L32" s="331"/>
      <c r="N32" s="273"/>
      <c r="O32" s="273"/>
    </row>
    <row r="33" spans="1:22" s="6" customFormat="1" ht="16.149999999999999" customHeight="1" x14ac:dyDescent="0.45">
      <c r="A33" s="28"/>
      <c r="C33" s="77"/>
      <c r="L33" s="5"/>
      <c r="N33" s="5"/>
      <c r="O33" s="5"/>
      <c r="P33" s="5"/>
      <c r="Q33" s="5"/>
      <c r="R33" s="5"/>
      <c r="S33" s="5"/>
      <c r="T33" s="5"/>
      <c r="U33" s="5"/>
      <c r="V33" s="5"/>
    </row>
    <row r="34" spans="1:22" s="23" customFormat="1" ht="16.149999999999999" customHeight="1" x14ac:dyDescent="0.45">
      <c r="A34" s="41" t="s">
        <v>250</v>
      </c>
      <c r="C34" s="267"/>
      <c r="D34" s="267" t="s">
        <v>302</v>
      </c>
      <c r="E34" s="267"/>
      <c r="F34" s="267"/>
      <c r="G34" s="267"/>
      <c r="L34" s="19"/>
      <c r="N34" s="66"/>
      <c r="O34" s="286" t="s">
        <v>252</v>
      </c>
      <c r="P34" s="286" t="s">
        <v>253</v>
      </c>
      <c r="Q34" s="286" t="s">
        <v>254</v>
      </c>
      <c r="R34" s="66"/>
      <c r="S34" s="66"/>
      <c r="T34" s="66"/>
      <c r="U34" s="66"/>
      <c r="V34" s="66"/>
    </row>
    <row r="35" spans="1:22" s="5" customFormat="1" ht="16.149999999999999" customHeight="1" x14ac:dyDescent="0.4">
      <c r="A35" s="42" t="s">
        <v>283</v>
      </c>
      <c r="C35" s="326" t="s">
        <v>303</v>
      </c>
      <c r="D35" s="20" t="s">
        <v>257</v>
      </c>
      <c r="E35" s="27" t="str">
        <f t="shared" ref="E35:E41" si="1">E24</f>
        <v>NR</v>
      </c>
      <c r="F35" s="333" cm="1">
        <f t="array" ref="F35">_xlfn.IFS((E35="NR"),O35,(E35="PR"),P35,(E35="R"),Q35,(E35=""),"-")</f>
        <v>0</v>
      </c>
      <c r="L35" s="354" t="s">
        <v>36</v>
      </c>
      <c r="N35" s="25" t="s">
        <v>304</v>
      </c>
      <c r="O35" s="25">
        <v>0</v>
      </c>
      <c r="P35" s="27">
        <v>0.5</v>
      </c>
      <c r="Q35" s="27">
        <v>1</v>
      </c>
      <c r="R35" s="149"/>
      <c r="S35" s="149"/>
      <c r="T35" s="149"/>
      <c r="U35" s="149"/>
      <c r="V35" s="149"/>
    </row>
    <row r="36" spans="1:22" s="149" customFormat="1" ht="16.149999999999999" customHeight="1" x14ac:dyDescent="0.4">
      <c r="A36" s="42" t="s">
        <v>305</v>
      </c>
      <c r="C36" s="326" t="s">
        <v>306</v>
      </c>
      <c r="D36" s="20" t="s">
        <v>260</v>
      </c>
      <c r="E36" s="27" t="str">
        <f t="shared" si="1"/>
        <v>NR</v>
      </c>
      <c r="F36" s="333" cm="1">
        <f t="array" ref="F36">_xlfn.IFS((E36="NR"),O36,(E36="PR"),P36,(E36="R"),Q36,(E36=""),"-")</f>
        <v>0</v>
      </c>
      <c r="L36" s="354" t="s">
        <v>36</v>
      </c>
      <c r="N36" s="25" t="s">
        <v>307</v>
      </c>
      <c r="O36" s="25">
        <v>0</v>
      </c>
      <c r="P36" s="27">
        <v>1</v>
      </c>
      <c r="Q36" s="27">
        <v>2</v>
      </c>
    </row>
    <row r="37" spans="1:22" s="149" customFormat="1" ht="13.9" customHeight="1" x14ac:dyDescent="0.4">
      <c r="A37" s="17"/>
      <c r="C37" s="326" t="s">
        <v>308</v>
      </c>
      <c r="D37" s="21" t="s">
        <v>263</v>
      </c>
      <c r="E37" s="27" t="str">
        <f t="shared" si="1"/>
        <v>NR</v>
      </c>
      <c r="F37" s="333" cm="1">
        <f t="array" ref="F37">_xlfn.IFS((E37="NR"),O37,(E37="PR"),P37,(E37="R"),Q37,(E37=""),"-")</f>
        <v>0</v>
      </c>
      <c r="L37" s="354" t="s">
        <v>36</v>
      </c>
      <c r="N37" s="25" t="s">
        <v>309</v>
      </c>
      <c r="O37" s="25">
        <v>0</v>
      </c>
      <c r="P37" s="27">
        <v>1</v>
      </c>
      <c r="Q37" s="27">
        <v>2</v>
      </c>
    </row>
    <row r="38" spans="1:22" s="149" customFormat="1" ht="13.9" customHeight="1" x14ac:dyDescent="0.4">
      <c r="A38" s="17"/>
      <c r="C38" s="326" t="s">
        <v>310</v>
      </c>
      <c r="D38" s="21" t="s">
        <v>266</v>
      </c>
      <c r="E38" s="27" t="str">
        <f t="shared" si="1"/>
        <v>PR</v>
      </c>
      <c r="F38" s="333" cm="1">
        <f t="array" ref="F38">_xlfn.IFS((E38="NR"),O38,(E38="PR"),P38,(E38="R"),Q38,(E38=""),"-")</f>
        <v>1</v>
      </c>
      <c r="L38" s="354" t="s">
        <v>36</v>
      </c>
      <c r="N38" s="25" t="s">
        <v>311</v>
      </c>
      <c r="O38" s="25">
        <v>0</v>
      </c>
      <c r="P38" s="27">
        <v>1</v>
      </c>
      <c r="Q38" s="27">
        <v>2</v>
      </c>
    </row>
    <row r="39" spans="1:22" s="149" customFormat="1" ht="13.9" customHeight="1" x14ac:dyDescent="0.4">
      <c r="A39" s="17"/>
      <c r="C39" s="328" t="s">
        <v>312</v>
      </c>
      <c r="D39" s="21" t="s">
        <v>269</v>
      </c>
      <c r="E39" s="27" t="str">
        <f t="shared" si="1"/>
        <v>PR</v>
      </c>
      <c r="F39" s="333" cm="1">
        <f t="array" ref="F39">_xlfn.IFS((E39="NR"),O39,(E39="PR"),P39,(E39="R"),Q39,(E39=""),"-")</f>
        <v>0.5</v>
      </c>
      <c r="L39" s="354" t="s">
        <v>36</v>
      </c>
      <c r="N39" s="25" t="s">
        <v>313</v>
      </c>
      <c r="O39" s="25">
        <v>0</v>
      </c>
      <c r="P39" s="27">
        <v>0.5</v>
      </c>
      <c r="Q39" s="27">
        <v>1</v>
      </c>
    </row>
    <row r="40" spans="1:22" s="5" customFormat="1" ht="16.149999999999999" customHeight="1" x14ac:dyDescent="0.4">
      <c r="A40" s="17"/>
      <c r="C40" s="326" t="s">
        <v>314</v>
      </c>
      <c r="D40" s="20" t="s">
        <v>272</v>
      </c>
      <c r="E40" s="27" t="str">
        <f t="shared" si="1"/>
        <v>PR</v>
      </c>
      <c r="F40" s="333" cm="1">
        <f t="array" ref="F40">_xlfn.IFS((E40="NR"),O40,(E40="PR"),P40,(E40="R"),Q40,(E40=""),"-")</f>
        <v>1</v>
      </c>
      <c r="L40" s="354" t="s">
        <v>36</v>
      </c>
      <c r="N40" s="25" t="s">
        <v>315</v>
      </c>
      <c r="O40" s="25">
        <v>0</v>
      </c>
      <c r="P40" s="27">
        <v>1</v>
      </c>
      <c r="Q40" s="27">
        <v>2</v>
      </c>
      <c r="R40" s="149"/>
      <c r="S40" s="149"/>
      <c r="T40" s="149"/>
      <c r="U40" s="149"/>
      <c r="V40" s="149"/>
    </row>
    <row r="41" spans="1:22" s="5" customFormat="1" ht="16.149999999999999" customHeight="1" x14ac:dyDescent="0.4">
      <c r="A41" s="17"/>
      <c r="C41" s="327" t="s">
        <v>316</v>
      </c>
      <c r="D41" s="20" t="s">
        <v>275</v>
      </c>
      <c r="E41" s="27" t="str">
        <f t="shared" si="1"/>
        <v>R</v>
      </c>
      <c r="F41" s="333" cm="1">
        <f t="array" ref="F41">_xlfn.IFS((E41="NR"),O41,(E41="PR"),P41,(E41="R"),Q41,(E41=""),"-")</f>
        <v>1</v>
      </c>
      <c r="L41" s="354" t="s">
        <v>36</v>
      </c>
      <c r="N41" s="31" t="s">
        <v>317</v>
      </c>
      <c r="O41" s="25">
        <v>0.3</v>
      </c>
      <c r="P41" s="27">
        <v>0.7</v>
      </c>
      <c r="Q41" s="27">
        <v>1</v>
      </c>
      <c r="R41" s="149"/>
      <c r="S41" s="149"/>
      <c r="T41" s="149"/>
      <c r="U41" s="149"/>
      <c r="V41" s="149"/>
    </row>
    <row r="42" spans="1:22" s="5" customFormat="1" ht="16.149999999999999" customHeight="1" x14ac:dyDescent="0.4">
      <c r="A42" s="17"/>
      <c r="C42" s="326" t="s">
        <v>318</v>
      </c>
      <c r="D42" s="20" t="s">
        <v>278</v>
      </c>
      <c r="E42" s="30" t="str">
        <f>IF(OR(('04_dati_costrutt_VERT'!C21="X"),('04_dati_costrutt_VERT'!C23="X"),('04_dati_costrutt_VERT'!C43="X")),"Sì","No")</f>
        <v>No</v>
      </c>
      <c r="F42" s="333" t="str" cm="1">
        <f t="array" ref="F42">IF(E42="Sì", _xlfn.IFS((E40="NR"),O42,(E40="PR"),P42,(E40="R"),Q42),"-")</f>
        <v>-</v>
      </c>
      <c r="L42" s="354" t="s">
        <v>36</v>
      </c>
      <c r="N42" s="25" t="s">
        <v>319</v>
      </c>
      <c r="O42" s="25">
        <v>0.1</v>
      </c>
      <c r="P42" s="27">
        <v>0.7</v>
      </c>
      <c r="Q42" s="27">
        <v>1</v>
      </c>
      <c r="R42" s="149"/>
      <c r="S42" s="149"/>
      <c r="T42" s="149"/>
      <c r="U42" s="149"/>
      <c r="V42" s="149"/>
    </row>
    <row r="43" spans="1:22" s="5" customFormat="1" ht="16.149999999999999" customHeight="1" x14ac:dyDescent="0.4">
      <c r="A43" s="17"/>
      <c r="C43" s="326" t="s">
        <v>320</v>
      </c>
      <c r="D43" s="20" t="s">
        <v>281</v>
      </c>
      <c r="E43" s="193">
        <f>IF(E42="Sì", F42*F41*(SUM(F35:F40)), F41*(SUM(F35:F40)))</f>
        <v>2.5</v>
      </c>
      <c r="F43" s="216"/>
      <c r="G43" s="97"/>
      <c r="L43" s="273"/>
      <c r="M43" s="273"/>
    </row>
    <row r="44" spans="1:22" s="149" customFormat="1" ht="16.149999999999999" customHeight="1" x14ac:dyDescent="0.4">
      <c r="A44" s="272"/>
      <c r="B44" s="281"/>
      <c r="C44" s="76"/>
      <c r="D44" s="20"/>
      <c r="E44" s="65"/>
      <c r="F44" s="332"/>
      <c r="G44" s="332"/>
      <c r="L44" s="273"/>
      <c r="M44" s="273"/>
    </row>
    <row r="45" spans="1:22" s="149" customFormat="1" ht="16.149999999999999" customHeight="1" x14ac:dyDescent="0.4">
      <c r="A45" s="272"/>
      <c r="B45" s="177"/>
      <c r="C45" s="76"/>
      <c r="D45" s="20"/>
      <c r="E45" s="685" t="s">
        <v>321</v>
      </c>
      <c r="F45" s="685"/>
      <c r="G45" s="685"/>
      <c r="L45" s="273"/>
      <c r="M45" s="273"/>
    </row>
    <row r="46" spans="1:22" s="149" customFormat="1" ht="16.149999999999999" customHeight="1" x14ac:dyDescent="0.4">
      <c r="A46" s="272"/>
      <c r="B46" s="177"/>
      <c r="C46" s="329" t="s">
        <v>280</v>
      </c>
      <c r="D46" s="38">
        <f>E21</f>
        <v>1.5</v>
      </c>
      <c r="E46" s="274" t="str">
        <f>IF(AND(E21&gt;=5, E21&lt;=10),"A","-")</f>
        <v>-</v>
      </c>
      <c r="F46" s="274" t="str">
        <f>IF(AND(E21&gt;=2.5, E21&lt;5),"B","-")</f>
        <v>-</v>
      </c>
      <c r="G46" s="274" t="str">
        <f>IF(AND(E21&gt;=0, E21&lt;2.5),"C","-")</f>
        <v>C</v>
      </c>
      <c r="L46" s="273"/>
      <c r="M46" s="273"/>
    </row>
    <row r="47" spans="1:22" s="149" customFormat="1" ht="16.149999999999999" customHeight="1" x14ac:dyDescent="0.4">
      <c r="A47" s="272"/>
      <c r="B47" s="177"/>
      <c r="C47" s="329" t="s">
        <v>301</v>
      </c>
      <c r="D47" s="38">
        <f>E32</f>
        <v>1.5</v>
      </c>
      <c r="E47" s="274" t="str">
        <f>IF(AND(E32&gt;=7, E32&lt;=10),"A","-")</f>
        <v>-</v>
      </c>
      <c r="F47" s="274" t="str">
        <f>IF(AND(E32&gt;4, E32&lt;7),"B","-")</f>
        <v>-</v>
      </c>
      <c r="G47" s="274" t="str">
        <f>IF(AND(E32&gt;=0, E32&lt;=4),"C","-")</f>
        <v>C</v>
      </c>
      <c r="L47" s="273"/>
      <c r="M47" s="273"/>
    </row>
    <row r="48" spans="1:22" s="149" customFormat="1" ht="16.149999999999999" customHeight="1" x14ac:dyDescent="0.4">
      <c r="A48" s="272"/>
      <c r="B48" s="177"/>
      <c r="C48" s="329" t="s">
        <v>320</v>
      </c>
      <c r="D48" s="38">
        <f>E43</f>
        <v>2.5</v>
      </c>
      <c r="E48" s="274" t="str">
        <f>IF(AND(E43&gt;5,E43&lt;=10),"A","-")</f>
        <v>-</v>
      </c>
      <c r="F48" s="274" t="str">
        <f>IF(AND(E43&gt;3, E43&lt;=5),"B","-")</f>
        <v>-</v>
      </c>
      <c r="G48" s="274" t="str">
        <f>IF(AND(E43&gt;=0, E43&lt;=3),"C","-")</f>
        <v>C</v>
      </c>
      <c r="L48" s="273"/>
      <c r="M48" s="273"/>
    </row>
    <row r="49" spans="1:25" s="149" customFormat="1" ht="16.149999999999999" customHeight="1" x14ac:dyDescent="0.4">
      <c r="A49" s="272"/>
      <c r="B49" s="177"/>
      <c r="C49" s="76"/>
      <c r="D49" s="43"/>
      <c r="E49" s="84"/>
      <c r="F49" s="84"/>
      <c r="G49" s="84"/>
      <c r="L49" s="273"/>
      <c r="M49" s="273"/>
    </row>
    <row r="50" spans="1:25" s="149" customFormat="1" ht="16.149999999999999" customHeight="1" x14ac:dyDescent="0.4">
      <c r="A50" s="272"/>
      <c r="B50" s="675" t="str">
        <f>IF(D50=0,"","%")</f>
        <v>%</v>
      </c>
      <c r="C50" s="391"/>
      <c r="D50" s="160" t="str">
        <f>E6</f>
        <v>A1</v>
      </c>
      <c r="E50" s="84"/>
      <c r="F50" s="84"/>
      <c r="G50" s="84"/>
      <c r="L50" s="273"/>
      <c r="M50" s="273"/>
    </row>
    <row r="51" spans="1:25" s="276" customFormat="1" ht="13.9" x14ac:dyDescent="0.45">
      <c r="A51" s="44"/>
      <c r="B51" s="675" t="str">
        <f t="shared" ref="B51:B54" si="2">IF(D51="","","%")</f>
        <v>%</v>
      </c>
      <c r="C51" s="489" t="s">
        <v>324</v>
      </c>
      <c r="D51" s="334" t="s">
        <v>325</v>
      </c>
      <c r="E51" s="365"/>
      <c r="F51" s="167"/>
      <c r="G51" s="167"/>
      <c r="I51" s="310"/>
      <c r="J51" s="310"/>
      <c r="L51" s="285"/>
      <c r="M51" s="285"/>
    </row>
    <row r="52" spans="1:25" s="276" customFormat="1" ht="13.9" x14ac:dyDescent="0.35">
      <c r="A52" s="44"/>
      <c r="B52" s="675" t="str">
        <f t="shared" si="2"/>
        <v>%</v>
      </c>
      <c r="C52" s="489" t="s">
        <v>327</v>
      </c>
      <c r="D52" s="334" t="s">
        <v>328</v>
      </c>
      <c r="E52" s="364" t="s">
        <v>636</v>
      </c>
      <c r="F52" s="167"/>
      <c r="G52" s="167"/>
      <c r="I52" s="364" t="s">
        <v>563</v>
      </c>
      <c r="J52" s="364" t="s">
        <v>564</v>
      </c>
      <c r="K52" s="364" t="s">
        <v>565</v>
      </c>
      <c r="L52" s="285"/>
      <c r="M52" s="285"/>
      <c r="X52" s="366"/>
    </row>
    <row r="53" spans="1:25" s="276" customFormat="1" ht="51" x14ac:dyDescent="0.45">
      <c r="A53" s="44"/>
      <c r="B53" s="675" t="str">
        <f t="shared" si="2"/>
        <v>%</v>
      </c>
      <c r="C53" s="489" t="s">
        <v>250</v>
      </c>
      <c r="D53" s="335" t="s">
        <v>330</v>
      </c>
      <c r="E53" s="336" t="s">
        <v>331</v>
      </c>
      <c r="F53" s="167"/>
      <c r="G53" s="167"/>
      <c r="I53" s="336" t="s">
        <v>331</v>
      </c>
      <c r="J53" s="277" t="s">
        <v>331</v>
      </c>
      <c r="K53" s="336" t="s">
        <v>331</v>
      </c>
      <c r="L53" s="285"/>
      <c r="M53" s="285"/>
      <c r="X53" s="366"/>
    </row>
    <row r="54" spans="1:25" s="276" customFormat="1" ht="63.75" x14ac:dyDescent="0.45">
      <c r="A54" s="44"/>
      <c r="B54" s="675" t="str">
        <f t="shared" si="2"/>
        <v>%</v>
      </c>
      <c r="C54" s="489" t="s">
        <v>637</v>
      </c>
      <c r="D54" s="335" t="s">
        <v>334</v>
      </c>
      <c r="E54" s="284">
        <v>2</v>
      </c>
      <c r="I54" s="285" t="s">
        <v>335</v>
      </c>
      <c r="J54" s="285" t="s">
        <v>336</v>
      </c>
      <c r="K54" s="285" t="s">
        <v>337</v>
      </c>
      <c r="X54" s="367"/>
    </row>
    <row r="55" spans="1:25" s="149" customFormat="1" ht="16.149999999999999" customHeight="1" x14ac:dyDescent="0.4">
      <c r="A55" s="272"/>
      <c r="B55" s="177"/>
      <c r="C55" s="76"/>
      <c r="D55" s="43"/>
      <c r="E55" s="84"/>
      <c r="F55" s="84"/>
      <c r="G55" s="84"/>
      <c r="L55" s="273"/>
      <c r="M55" s="273"/>
      <c r="X55" s="367"/>
    </row>
    <row r="56" spans="1:25" s="6" customFormat="1" ht="16.149999999999999" customHeight="1" x14ac:dyDescent="0.45">
      <c r="A56" s="255" t="s">
        <v>350</v>
      </c>
      <c r="B56" s="675" t="str">
        <f>IF(E56="","","%")</f>
        <v>%</v>
      </c>
      <c r="C56" s="177"/>
      <c r="D56" s="266" t="s">
        <v>108</v>
      </c>
      <c r="E56" s="271">
        <f>'04_dati_costrutt_VERT'!E57</f>
        <v>2</v>
      </c>
      <c r="F56" s="271" t="str">
        <f>'04_dati_costrutt_VERT'!F57</f>
        <v/>
      </c>
      <c r="G56" s="271" t="str">
        <f>'04_dati_costrutt_VERT'!G57</f>
        <v/>
      </c>
      <c r="H56" s="311"/>
      <c r="I56" s="311"/>
      <c r="J56" s="311"/>
      <c r="K56" s="311"/>
      <c r="L56" s="266"/>
      <c r="M56" s="269"/>
      <c r="N56" s="269"/>
      <c r="O56" s="269"/>
      <c r="P56" s="269"/>
      <c r="Q56" s="269"/>
      <c r="R56" s="269"/>
      <c r="S56" s="269"/>
      <c r="T56" s="269"/>
      <c r="U56" s="269"/>
      <c r="V56" s="269"/>
      <c r="X56" s="150"/>
      <c r="Y56" s="150"/>
    </row>
    <row r="57" spans="1:25" s="6" customFormat="1" ht="16.149999999999999" customHeight="1" x14ac:dyDescent="0.45">
      <c r="A57" s="34"/>
      <c r="B57" s="677"/>
      <c r="C57" s="177"/>
      <c r="D57" s="266" t="s">
        <v>570</v>
      </c>
      <c r="E57" s="271" t="str">
        <f>'04_dati_costrutt_VERT'!E58</f>
        <v>A3</v>
      </c>
      <c r="F57" s="271">
        <f>'04_dati_costrutt_VERT'!F58</f>
        <v>0</v>
      </c>
      <c r="G57" s="271">
        <f>'04_dati_costrutt_VERT'!G58</f>
        <v>0</v>
      </c>
      <c r="H57" s="311"/>
      <c r="I57" s="311"/>
      <c r="J57" s="311"/>
      <c r="K57" s="311"/>
      <c r="L57" s="266"/>
      <c r="M57" s="269"/>
      <c r="N57" s="269"/>
      <c r="O57" s="269"/>
      <c r="P57" s="269"/>
      <c r="Q57" s="269"/>
      <c r="R57" s="269"/>
      <c r="S57" s="269"/>
      <c r="T57" s="269"/>
      <c r="U57" s="269"/>
      <c r="V57" s="269"/>
    </row>
    <row r="58" spans="1:25" s="6" customFormat="1" ht="16.149999999999999" customHeight="1" x14ac:dyDescent="0.45">
      <c r="A58" s="34"/>
      <c r="B58" s="677"/>
      <c r="C58" s="177"/>
      <c r="D58" s="266" t="s">
        <v>571</v>
      </c>
      <c r="E58" s="271" t="str">
        <f>'04_dati_costrutt_VERT'!E59</f>
        <v>L1</v>
      </c>
      <c r="F58" s="271">
        <f>'04_dati_costrutt_VERT'!F59</f>
        <v>0</v>
      </c>
      <c r="G58" s="271">
        <f>'04_dati_costrutt_VERT'!G59</f>
        <v>0</v>
      </c>
      <c r="H58" s="311"/>
      <c r="I58" s="311"/>
      <c r="J58" s="311"/>
      <c r="K58" s="311"/>
      <c r="L58" s="266"/>
      <c r="M58" s="269"/>
      <c r="N58" s="269"/>
      <c r="O58" s="269"/>
      <c r="P58" s="269"/>
      <c r="Q58" s="269"/>
      <c r="R58" s="269"/>
      <c r="S58" s="269"/>
      <c r="T58" s="269"/>
      <c r="U58" s="269"/>
      <c r="V58" s="269"/>
    </row>
    <row r="59" spans="1:25" s="6" customFormat="1" ht="16.149999999999999" customHeight="1" x14ac:dyDescent="0.45">
      <c r="A59" s="34"/>
      <c r="B59" s="677"/>
      <c r="C59" s="177"/>
      <c r="D59" s="266" t="s">
        <v>572</v>
      </c>
      <c r="E59" s="271" t="str">
        <f>'04_dati_costrutt_VERT'!E60</f>
        <v>L3</v>
      </c>
      <c r="F59" s="271">
        <f>'04_dati_costrutt_VERT'!F60</f>
        <v>0</v>
      </c>
      <c r="G59" s="271">
        <f>'04_dati_costrutt_VERT'!G60</f>
        <v>0</v>
      </c>
      <c r="H59" s="311"/>
      <c r="I59" s="311"/>
      <c r="J59" s="311"/>
      <c r="K59" s="311"/>
      <c r="L59" s="266"/>
      <c r="M59" s="269"/>
      <c r="N59" s="269"/>
      <c r="O59" s="269"/>
      <c r="P59" s="269"/>
      <c r="Q59" s="269"/>
      <c r="R59" s="269"/>
      <c r="S59" s="269"/>
      <c r="T59" s="269"/>
      <c r="U59" s="269"/>
      <c r="V59" s="269"/>
    </row>
    <row r="60" spans="1:25" s="150" customFormat="1" ht="16.149999999999999" customHeight="1" x14ac:dyDescent="0.45">
      <c r="A60" s="34"/>
      <c r="B60" s="675" t="str">
        <f>IF(C60="x","%","")</f>
        <v>%</v>
      </c>
      <c r="C60" s="353" t="str">
        <f>'04_dati_costrutt_VERT'!C61</f>
        <v>x</v>
      </c>
      <c r="D60" s="266" t="s">
        <v>577</v>
      </c>
      <c r="E60" s="343"/>
      <c r="F60" s="343"/>
      <c r="G60" s="278"/>
      <c r="H60" s="278"/>
      <c r="I60" s="311"/>
      <c r="J60" s="311"/>
      <c r="K60" s="278"/>
      <c r="L60" s="266"/>
      <c r="M60" s="266"/>
      <c r="N60" s="266"/>
      <c r="O60" s="266"/>
      <c r="P60" s="266"/>
      <c r="Q60" s="266"/>
      <c r="R60" s="266"/>
      <c r="S60" s="266"/>
      <c r="T60" s="266"/>
      <c r="U60" s="266"/>
      <c r="V60" s="266"/>
    </row>
    <row r="61" spans="1:25" s="150" customFormat="1" ht="16.149999999999999" customHeight="1" x14ac:dyDescent="0.45">
      <c r="A61" s="34"/>
      <c r="B61" s="675" t="str">
        <f>IF(C61="x","%","")</f>
        <v/>
      </c>
      <c r="C61" s="353">
        <f>'04_dati_costrutt_VERT'!C62</f>
        <v>0</v>
      </c>
      <c r="D61" s="266" t="s">
        <v>578</v>
      </c>
      <c r="E61" s="278"/>
      <c r="F61" s="278"/>
      <c r="G61" s="278"/>
      <c r="H61" s="278"/>
      <c r="I61" s="311"/>
      <c r="J61" s="311"/>
      <c r="K61" s="278"/>
      <c r="L61" s="266"/>
      <c r="M61" s="266"/>
      <c r="N61" s="266"/>
      <c r="O61" s="266"/>
      <c r="P61" s="266"/>
      <c r="Q61" s="266"/>
      <c r="R61" s="266"/>
      <c r="S61" s="266"/>
      <c r="T61" s="266"/>
      <c r="U61" s="266"/>
      <c r="V61" s="266"/>
    </row>
    <row r="62" spans="1:25" s="23" customFormat="1" ht="16.149999999999999" customHeight="1" x14ac:dyDescent="0.45">
      <c r="A62" s="34"/>
      <c r="B62" s="19"/>
      <c r="C62" s="75"/>
      <c r="D62" s="19"/>
      <c r="E62" s="280"/>
      <c r="F62" s="280"/>
      <c r="G62" s="280"/>
      <c r="H62" s="19"/>
      <c r="I62" s="19"/>
      <c r="J62" s="19"/>
      <c r="L62" s="66"/>
      <c r="M62" s="66"/>
      <c r="N62" s="66"/>
      <c r="O62" s="66"/>
      <c r="P62" s="66"/>
      <c r="Q62" s="66"/>
      <c r="R62" s="66"/>
      <c r="S62" s="66"/>
      <c r="T62" s="66"/>
      <c r="U62" s="66"/>
      <c r="V62" s="66"/>
    </row>
    <row r="63" spans="1:25" s="23" customFormat="1" ht="16.149999999999999" customHeight="1" x14ac:dyDescent="0.45">
      <c r="A63" s="41" t="s">
        <v>250</v>
      </c>
      <c r="C63" s="267"/>
      <c r="D63" s="267" t="s">
        <v>251</v>
      </c>
      <c r="E63" s="267"/>
      <c r="F63" s="267"/>
      <c r="G63" s="267"/>
      <c r="L63" s="19"/>
      <c r="N63" s="66"/>
      <c r="O63" s="286" t="s">
        <v>252</v>
      </c>
      <c r="P63" s="286" t="s">
        <v>253</v>
      </c>
      <c r="Q63" s="286" t="s">
        <v>254</v>
      </c>
      <c r="R63" s="66"/>
      <c r="S63" s="66"/>
      <c r="T63" s="66"/>
      <c r="U63" s="66"/>
      <c r="V63" s="66"/>
    </row>
    <row r="64" spans="1:25" s="5" customFormat="1" ht="16.149999999999999" customHeight="1" x14ac:dyDescent="0.4">
      <c r="A64" s="42" t="s">
        <v>255</v>
      </c>
      <c r="C64" s="326" t="s">
        <v>256</v>
      </c>
      <c r="D64" s="20" t="s">
        <v>257</v>
      </c>
      <c r="E64" s="24" t="s">
        <v>254</v>
      </c>
      <c r="F64" s="333" cm="1">
        <f t="array" ref="F64">_xlfn.IFS((E64="NR"),O64,(E64="PR"),P64,(E64="R"),Q64,(E64=""),"-")</f>
        <v>2</v>
      </c>
      <c r="L64" s="354" t="s">
        <v>36</v>
      </c>
      <c r="N64" s="25" t="s">
        <v>258</v>
      </c>
      <c r="O64" s="25">
        <v>0</v>
      </c>
      <c r="P64" s="26">
        <v>1</v>
      </c>
      <c r="Q64" s="26">
        <v>2</v>
      </c>
    </row>
    <row r="65" spans="1:22" s="149" customFormat="1" ht="16.149999999999999" customHeight="1" x14ac:dyDescent="0.4">
      <c r="A65" s="17"/>
      <c r="C65" s="326" t="s">
        <v>259</v>
      </c>
      <c r="D65" s="20" t="s">
        <v>260</v>
      </c>
      <c r="E65" s="24" t="s">
        <v>252</v>
      </c>
      <c r="F65" s="333" cm="1">
        <f t="array" ref="F65">_xlfn.IFS((E65="NR"),O65,(E65="PR"),P65,(E65="R"),Q65,(E65=""),"-")</f>
        <v>0</v>
      </c>
      <c r="L65" s="354" t="s">
        <v>36</v>
      </c>
      <c r="N65" s="25" t="s">
        <v>261</v>
      </c>
      <c r="O65" s="25">
        <v>0</v>
      </c>
      <c r="P65" s="27">
        <v>1</v>
      </c>
      <c r="Q65" s="27">
        <v>1</v>
      </c>
    </row>
    <row r="66" spans="1:22" s="149" customFormat="1" ht="13.9" customHeight="1" x14ac:dyDescent="0.4">
      <c r="A66" s="17"/>
      <c r="C66" s="326" t="s">
        <v>262</v>
      </c>
      <c r="D66" s="21" t="s">
        <v>263</v>
      </c>
      <c r="E66" s="24" t="s">
        <v>254</v>
      </c>
      <c r="F66" s="333" cm="1">
        <f t="array" ref="F66">_xlfn.IFS((E66="NR"),O66,(E66="PR"),P66,(E66="R"),Q66,(E66=""),"-")</f>
        <v>3</v>
      </c>
      <c r="L66" s="354" t="s">
        <v>36</v>
      </c>
      <c r="N66" s="25" t="s">
        <v>264</v>
      </c>
      <c r="O66" s="25">
        <v>0</v>
      </c>
      <c r="P66" s="27">
        <v>1.5</v>
      </c>
      <c r="Q66" s="27">
        <v>3</v>
      </c>
    </row>
    <row r="67" spans="1:22" s="149" customFormat="1" ht="13.9" customHeight="1" x14ac:dyDescent="0.4">
      <c r="A67" s="17"/>
      <c r="C67" s="326" t="s">
        <v>265</v>
      </c>
      <c r="D67" s="21" t="s">
        <v>266</v>
      </c>
      <c r="E67" s="24" t="s">
        <v>254</v>
      </c>
      <c r="F67" s="333" cm="1">
        <f t="array" ref="F67">_xlfn.IFS((E67="NR"),O67,(E67="PR"),P67,(E67="R"),Q67,(E67=""),"-")</f>
        <v>1</v>
      </c>
      <c r="L67" s="354" t="s">
        <v>36</v>
      </c>
      <c r="N67" s="25" t="s">
        <v>267</v>
      </c>
      <c r="O67" s="25">
        <v>0</v>
      </c>
      <c r="P67" s="27">
        <v>0.5</v>
      </c>
      <c r="Q67" s="27">
        <v>1</v>
      </c>
    </row>
    <row r="68" spans="1:22" s="149" customFormat="1" ht="13.9" customHeight="1" x14ac:dyDescent="0.4">
      <c r="A68" s="17"/>
      <c r="C68" s="326" t="s">
        <v>268</v>
      </c>
      <c r="D68" s="21" t="s">
        <v>269</v>
      </c>
      <c r="E68" s="24" t="s">
        <v>253</v>
      </c>
      <c r="F68" s="333" cm="1">
        <f t="array" ref="F68">_xlfn.IFS((E68="NR"),O68,(E68="PR"),P68,(E68="R"),Q68,(E68=""),"-")</f>
        <v>0.5</v>
      </c>
      <c r="L68" s="354" t="s">
        <v>36</v>
      </c>
      <c r="N68" s="25" t="s">
        <v>270</v>
      </c>
      <c r="O68" s="25">
        <v>0</v>
      </c>
      <c r="P68" s="27">
        <v>0.5</v>
      </c>
      <c r="Q68" s="27">
        <v>1</v>
      </c>
    </row>
    <row r="69" spans="1:22" s="5" customFormat="1" ht="16.149999999999999" customHeight="1" x14ac:dyDescent="0.4">
      <c r="A69" s="17"/>
      <c r="C69" s="326" t="s">
        <v>271</v>
      </c>
      <c r="D69" s="20" t="s">
        <v>272</v>
      </c>
      <c r="E69" s="24" t="s">
        <v>254</v>
      </c>
      <c r="F69" s="333" cm="1">
        <f t="array" ref="F69">_xlfn.IFS((E69="NR"),O69,(E69="PR"),P69,(E69="R"),Q69,(E69=""),"-")</f>
        <v>2</v>
      </c>
      <c r="L69" s="354" t="s">
        <v>36</v>
      </c>
      <c r="N69" s="25" t="s">
        <v>273</v>
      </c>
      <c r="O69" s="25">
        <v>0</v>
      </c>
      <c r="P69" s="27">
        <v>0.5</v>
      </c>
      <c r="Q69" s="26">
        <v>2</v>
      </c>
    </row>
    <row r="70" spans="1:22" s="5" customFormat="1" ht="16.149999999999999" customHeight="1" x14ac:dyDescent="0.4">
      <c r="A70" s="17"/>
      <c r="C70" s="326" t="s">
        <v>274</v>
      </c>
      <c r="D70" s="20" t="s">
        <v>275</v>
      </c>
      <c r="E70" s="24" t="s">
        <v>253</v>
      </c>
      <c r="F70" s="333" cm="1">
        <f t="array" ref="F70">_xlfn.IFS((E70="NR"),O70,(E70="PR"),P70,(E70="R"),Q70,(E70=""),"-")</f>
        <v>0.7</v>
      </c>
      <c r="L70" s="354" t="s">
        <v>36</v>
      </c>
      <c r="N70" s="25" t="s">
        <v>276</v>
      </c>
      <c r="O70" s="25">
        <v>0.3</v>
      </c>
      <c r="P70" s="26">
        <v>0.7</v>
      </c>
      <c r="Q70" s="26">
        <v>1</v>
      </c>
    </row>
    <row r="71" spans="1:22" s="5" customFormat="1" ht="16.149999999999999" customHeight="1" x14ac:dyDescent="0.4">
      <c r="A71" s="17"/>
      <c r="C71" s="326" t="s">
        <v>277</v>
      </c>
      <c r="D71" s="20" t="s">
        <v>278</v>
      </c>
      <c r="E71" s="30" t="str">
        <f>IF(OR(('04_dati_costrutt_VERT'!C70="X"),('04_dati_costrutt_VERT'!C72="X"),('04_dati_costrutt_VERT'!C92="X")),"Sì","No")</f>
        <v>No</v>
      </c>
      <c r="F71" s="333" t="str" cm="1">
        <f t="array" ref="F71">IF(E71="Sì", _xlfn.IFS((E69="NR"),O71,(E69="PR"),P71,(E69="R"),Q71),"-")</f>
        <v>-</v>
      </c>
      <c r="L71" s="354" t="s">
        <v>36</v>
      </c>
      <c r="N71" s="25" t="s">
        <v>279</v>
      </c>
      <c r="O71" s="25">
        <v>0.2</v>
      </c>
      <c r="P71" s="26">
        <v>0.6</v>
      </c>
      <c r="Q71" s="26">
        <v>1</v>
      </c>
    </row>
    <row r="72" spans="1:22" s="5" customFormat="1" ht="16.149999999999999" customHeight="1" x14ac:dyDescent="0.4">
      <c r="A72" s="17"/>
      <c r="C72" s="326" t="s">
        <v>280</v>
      </c>
      <c r="D72" s="20" t="s">
        <v>281</v>
      </c>
      <c r="E72" s="193">
        <f>IF(E71="Sì", F71*F70*(SUM(F64:F69)), F70*(SUM(F64:F69)))</f>
        <v>5.9499999999999993</v>
      </c>
      <c r="F72" s="330"/>
      <c r="G72" s="97"/>
      <c r="N72" s="273"/>
      <c r="O72" s="273"/>
    </row>
    <row r="73" spans="1:22" s="149" customFormat="1" ht="16.149999999999999" customHeight="1" x14ac:dyDescent="0.4">
      <c r="A73" s="272"/>
      <c r="B73" s="281"/>
      <c r="C73" s="76"/>
      <c r="D73" s="20"/>
      <c r="E73" s="65"/>
      <c r="F73" s="65"/>
      <c r="G73" s="65"/>
      <c r="N73" s="273"/>
      <c r="O73" s="273"/>
    </row>
    <row r="74" spans="1:22" s="23" customFormat="1" ht="16.149999999999999" customHeight="1" x14ac:dyDescent="0.45">
      <c r="A74" s="41" t="s">
        <v>250</v>
      </c>
      <c r="C74" s="267"/>
      <c r="D74" s="267" t="s">
        <v>282</v>
      </c>
      <c r="E74" s="267"/>
      <c r="F74" s="267"/>
      <c r="G74" s="267"/>
      <c r="L74" s="19"/>
      <c r="N74" s="66"/>
      <c r="O74" s="286" t="s">
        <v>252</v>
      </c>
      <c r="P74" s="286" t="s">
        <v>253</v>
      </c>
      <c r="Q74" s="286" t="s">
        <v>254</v>
      </c>
      <c r="R74" s="66"/>
      <c r="S74" s="66"/>
      <c r="T74" s="66"/>
      <c r="U74" s="66"/>
      <c r="V74" s="66"/>
    </row>
    <row r="75" spans="1:22" s="5" customFormat="1" ht="16.149999999999999" customHeight="1" x14ac:dyDescent="0.4">
      <c r="A75" s="42" t="s">
        <v>283</v>
      </c>
      <c r="C75" s="326" t="s">
        <v>284</v>
      </c>
      <c r="D75" s="20" t="s">
        <v>257</v>
      </c>
      <c r="E75" s="27" t="str">
        <f t="shared" ref="E75:E81" si="3">E64</f>
        <v>R</v>
      </c>
      <c r="F75" s="333" cm="1">
        <f t="array" ref="F75">_xlfn.IFS((E75="NR"),O75,(E75="PR"),P75,(E75="R"),Q75,(E75=""),"-")</f>
        <v>2</v>
      </c>
      <c r="L75" s="354" t="s">
        <v>36</v>
      </c>
      <c r="N75" s="25" t="s">
        <v>285</v>
      </c>
      <c r="O75" s="25">
        <v>0</v>
      </c>
      <c r="P75" s="27">
        <v>1</v>
      </c>
      <c r="Q75" s="27">
        <v>2</v>
      </c>
      <c r="R75" s="149"/>
      <c r="S75" s="149"/>
      <c r="T75" s="149"/>
      <c r="U75" s="149"/>
      <c r="V75" s="149"/>
    </row>
    <row r="76" spans="1:22" s="149" customFormat="1" ht="16.149999999999999" customHeight="1" x14ac:dyDescent="0.4">
      <c r="A76" s="42" t="s">
        <v>286</v>
      </c>
      <c r="C76" s="326" t="s">
        <v>287</v>
      </c>
      <c r="D76" s="20" t="s">
        <v>260</v>
      </c>
      <c r="E76" s="27" t="str">
        <f t="shared" si="3"/>
        <v>NR</v>
      </c>
      <c r="F76" s="333" cm="1">
        <f t="array" ref="F76">_xlfn.IFS((E76="NR"),O76,(E76="PR"),P76,(E76="R"),Q76,(E76=""),"-")</f>
        <v>0</v>
      </c>
      <c r="L76" s="354" t="s">
        <v>36</v>
      </c>
      <c r="N76" s="25" t="s">
        <v>288</v>
      </c>
      <c r="O76" s="25">
        <v>0</v>
      </c>
      <c r="P76" s="27">
        <v>1.5</v>
      </c>
      <c r="Q76" s="27">
        <v>3</v>
      </c>
    </row>
    <row r="77" spans="1:22" s="149" customFormat="1" ht="13.9" customHeight="1" x14ac:dyDescent="0.4">
      <c r="A77" s="42"/>
      <c r="C77" s="326" t="s">
        <v>289</v>
      </c>
      <c r="D77" s="21" t="s">
        <v>263</v>
      </c>
      <c r="E77" s="27" t="str">
        <f t="shared" si="3"/>
        <v>R</v>
      </c>
      <c r="F77" s="333" cm="1">
        <f t="array" ref="F77">_xlfn.IFS((E77="NR"),O77,(E77="PR"),P77,(E77="R"),Q77,(E77=""),"-")</f>
        <v>2</v>
      </c>
      <c r="L77" s="354" t="s">
        <v>36</v>
      </c>
      <c r="N77" s="25" t="s">
        <v>290</v>
      </c>
      <c r="O77" s="25">
        <v>0</v>
      </c>
      <c r="P77" s="27">
        <v>1</v>
      </c>
      <c r="Q77" s="27">
        <v>2</v>
      </c>
    </row>
    <row r="78" spans="1:22" s="149" customFormat="1" ht="13.9" customHeight="1" x14ac:dyDescent="0.4">
      <c r="A78" s="17"/>
      <c r="C78" s="326" t="s">
        <v>291</v>
      </c>
      <c r="D78" s="21" t="s">
        <v>266</v>
      </c>
      <c r="E78" s="27" t="str">
        <f t="shared" si="3"/>
        <v>R</v>
      </c>
      <c r="F78" s="333" cm="1">
        <f t="array" ref="F78">_xlfn.IFS((E78="NR"),O78,(E78="PR"),P78,(E78="R"),Q78,(E78=""),"-")</f>
        <v>1</v>
      </c>
      <c r="L78" s="354" t="s">
        <v>36</v>
      </c>
      <c r="N78" s="25" t="s">
        <v>292</v>
      </c>
      <c r="O78" s="25">
        <v>0</v>
      </c>
      <c r="P78" s="27">
        <v>0.5</v>
      </c>
      <c r="Q78" s="27">
        <v>1</v>
      </c>
    </row>
    <row r="79" spans="1:22" s="149" customFormat="1" ht="13.9" customHeight="1" x14ac:dyDescent="0.4">
      <c r="A79" s="17"/>
      <c r="C79" s="326" t="s">
        <v>293</v>
      </c>
      <c r="D79" s="21" t="s">
        <v>269</v>
      </c>
      <c r="E79" s="27" t="str">
        <f t="shared" si="3"/>
        <v>PR</v>
      </c>
      <c r="F79" s="333" cm="1">
        <f t="array" ref="F79">_xlfn.IFS((E79="NR"),O79,(E79="PR"),P79,(E79="R"),Q79,(E79=""),"-")</f>
        <v>0.5</v>
      </c>
      <c r="L79" s="354" t="s">
        <v>36</v>
      </c>
      <c r="N79" s="25" t="s">
        <v>294</v>
      </c>
      <c r="O79" s="25">
        <v>0</v>
      </c>
      <c r="P79" s="27">
        <v>0.5</v>
      </c>
      <c r="Q79" s="27">
        <v>1</v>
      </c>
    </row>
    <row r="80" spans="1:22" s="5" customFormat="1" ht="16.149999999999999" customHeight="1" x14ac:dyDescent="0.4">
      <c r="A80" s="17"/>
      <c r="C80" s="326" t="s">
        <v>295</v>
      </c>
      <c r="D80" s="20" t="s">
        <v>272</v>
      </c>
      <c r="E80" s="27" t="str">
        <f t="shared" si="3"/>
        <v>R</v>
      </c>
      <c r="F80" s="333" cm="1">
        <f t="array" ref="F80">_xlfn.IFS((E80="NR"),O80,(E80="PR"),P80,(E80="R"),Q80,(E80=""),"-")</f>
        <v>1</v>
      </c>
      <c r="L80" s="354" t="s">
        <v>36</v>
      </c>
      <c r="N80" s="25" t="s">
        <v>296</v>
      </c>
      <c r="O80" s="25">
        <v>0</v>
      </c>
      <c r="P80" s="27">
        <v>0.5</v>
      </c>
      <c r="Q80" s="27">
        <v>1</v>
      </c>
      <c r="R80" s="149"/>
      <c r="S80" s="149"/>
      <c r="T80" s="149"/>
      <c r="U80" s="149"/>
      <c r="V80" s="149"/>
    </row>
    <row r="81" spans="1:22" s="5" customFormat="1" ht="16.149999999999999" customHeight="1" x14ac:dyDescent="0.4">
      <c r="A81" s="17"/>
      <c r="C81" s="327" t="s">
        <v>297</v>
      </c>
      <c r="D81" s="20" t="s">
        <v>275</v>
      </c>
      <c r="E81" s="27" t="str">
        <f t="shared" si="3"/>
        <v>PR</v>
      </c>
      <c r="F81" s="333" cm="1">
        <f t="array" ref="F81">_xlfn.IFS((E81="NR"),O81,(E81="PR"),P81,(E81="R"),Q81,(E81=""),"-")</f>
        <v>0.7</v>
      </c>
      <c r="L81" s="354" t="s">
        <v>36</v>
      </c>
      <c r="N81" s="25" t="s">
        <v>298</v>
      </c>
      <c r="O81" s="25">
        <v>0.5</v>
      </c>
      <c r="P81" s="27">
        <v>0.7</v>
      </c>
      <c r="Q81" s="27">
        <v>1</v>
      </c>
      <c r="R81" s="149"/>
      <c r="S81" s="149"/>
      <c r="T81" s="149"/>
      <c r="U81" s="149"/>
      <c r="V81" s="149"/>
    </row>
    <row r="82" spans="1:22" s="5" customFormat="1" ht="16.149999999999999" customHeight="1" x14ac:dyDescent="0.4">
      <c r="A82" s="17"/>
      <c r="C82" s="326" t="s">
        <v>299</v>
      </c>
      <c r="D82" s="20" t="s">
        <v>278</v>
      </c>
      <c r="E82" s="30" t="str">
        <f>IF(OR(('04_dati_costrutt_VERT'!C70="X"),('04_dati_costrutt_VERT'!C72="X"),('04_dati_costrutt_VERT'!C92="X")),"Sì","No")</f>
        <v>No</v>
      </c>
      <c r="F82" s="333" t="str" cm="1">
        <f t="array" ref="F82">IF(E82="Sì", _xlfn.IFS((E80="NR"),O82,(E80="PR"),P82,(E80="R"),Q82),"-")</f>
        <v>-</v>
      </c>
      <c r="L82" s="354" t="s">
        <v>36</v>
      </c>
      <c r="N82" s="25" t="s">
        <v>300</v>
      </c>
      <c r="O82" s="25">
        <v>1</v>
      </c>
      <c r="P82" s="27">
        <v>1</v>
      </c>
      <c r="Q82" s="27">
        <v>1</v>
      </c>
      <c r="R82" s="149"/>
      <c r="S82" s="149"/>
      <c r="T82" s="149"/>
      <c r="U82" s="149"/>
      <c r="V82" s="149"/>
    </row>
    <row r="83" spans="1:22" s="5" customFormat="1" ht="16.149999999999999" customHeight="1" x14ac:dyDescent="0.4">
      <c r="A83" s="17"/>
      <c r="C83" s="326" t="s">
        <v>301</v>
      </c>
      <c r="D83" s="20" t="s">
        <v>281</v>
      </c>
      <c r="E83" s="193">
        <f>IF(E82="Sì", F82*F81*(SUM(F75:F80)), F81*(SUM(F75:F80)))</f>
        <v>4.55</v>
      </c>
      <c r="F83" s="330"/>
      <c r="G83" s="97"/>
      <c r="L83" s="331"/>
      <c r="N83" s="273"/>
      <c r="O83" s="273"/>
    </row>
    <row r="84" spans="1:22" s="6" customFormat="1" ht="16.149999999999999" customHeight="1" x14ac:dyDescent="0.45">
      <c r="A84" s="28"/>
      <c r="C84" s="77"/>
      <c r="L84" s="5"/>
      <c r="N84" s="5"/>
      <c r="O84" s="5"/>
      <c r="P84" s="5"/>
      <c r="Q84" s="5"/>
      <c r="R84" s="5"/>
      <c r="S84" s="5"/>
      <c r="T84" s="5"/>
      <c r="U84" s="5"/>
      <c r="V84" s="5"/>
    </row>
    <row r="85" spans="1:22" s="23" customFormat="1" ht="16.149999999999999" customHeight="1" x14ac:dyDescent="0.45">
      <c r="A85" s="41" t="s">
        <v>250</v>
      </c>
      <c r="C85" s="267"/>
      <c r="D85" s="267" t="s">
        <v>302</v>
      </c>
      <c r="E85" s="267"/>
      <c r="F85" s="267"/>
      <c r="G85" s="267"/>
      <c r="L85" s="19"/>
      <c r="N85" s="66"/>
      <c r="O85" s="286" t="s">
        <v>252</v>
      </c>
      <c r="P85" s="286" t="s">
        <v>253</v>
      </c>
      <c r="Q85" s="286" t="s">
        <v>254</v>
      </c>
      <c r="R85" s="66"/>
      <c r="S85" s="66"/>
      <c r="T85" s="66"/>
      <c r="U85" s="66"/>
      <c r="V85" s="66"/>
    </row>
    <row r="86" spans="1:22" s="5" customFormat="1" ht="16.149999999999999" customHeight="1" x14ac:dyDescent="0.4">
      <c r="A86" s="42" t="s">
        <v>283</v>
      </c>
      <c r="C86" s="326" t="s">
        <v>303</v>
      </c>
      <c r="D86" s="20" t="s">
        <v>257</v>
      </c>
      <c r="E86" s="27" t="str">
        <f t="shared" ref="E86:E92" si="4">E75</f>
        <v>R</v>
      </c>
      <c r="F86" s="333" cm="1">
        <f t="array" ref="F86">_xlfn.IFS((E86="NR"),O86,(E86="PR"),P86,(E86="R"),Q86,(E86=""),"-")</f>
        <v>1</v>
      </c>
      <c r="L86" s="354" t="s">
        <v>36</v>
      </c>
      <c r="N86" s="25" t="s">
        <v>304</v>
      </c>
      <c r="O86" s="25">
        <v>0</v>
      </c>
      <c r="P86" s="27">
        <v>0.5</v>
      </c>
      <c r="Q86" s="27">
        <v>1</v>
      </c>
      <c r="R86" s="149"/>
      <c r="S86" s="149"/>
      <c r="T86" s="149"/>
      <c r="U86" s="149"/>
      <c r="V86" s="149"/>
    </row>
    <row r="87" spans="1:22" s="149" customFormat="1" ht="16.149999999999999" customHeight="1" x14ac:dyDescent="0.4">
      <c r="A87" s="42" t="s">
        <v>305</v>
      </c>
      <c r="C87" s="326" t="s">
        <v>306</v>
      </c>
      <c r="D87" s="20" t="s">
        <v>260</v>
      </c>
      <c r="E87" s="27" t="str">
        <f t="shared" si="4"/>
        <v>NR</v>
      </c>
      <c r="F87" s="333" cm="1">
        <f t="array" ref="F87">_xlfn.IFS((E87="NR"),O87,(E87="PR"),P87,(E87="R"),Q87,(E87=""),"-")</f>
        <v>0</v>
      </c>
      <c r="L87" s="354" t="s">
        <v>36</v>
      </c>
      <c r="N87" s="25" t="s">
        <v>307</v>
      </c>
      <c r="O87" s="25">
        <v>0</v>
      </c>
      <c r="P87" s="27">
        <v>1</v>
      </c>
      <c r="Q87" s="27">
        <v>2</v>
      </c>
    </row>
    <row r="88" spans="1:22" s="149" customFormat="1" ht="13.9" customHeight="1" x14ac:dyDescent="0.4">
      <c r="A88" s="17"/>
      <c r="C88" s="326" t="s">
        <v>308</v>
      </c>
      <c r="D88" s="21" t="s">
        <v>263</v>
      </c>
      <c r="E88" s="27" t="str">
        <f t="shared" si="4"/>
        <v>R</v>
      </c>
      <c r="F88" s="333" cm="1">
        <f t="array" ref="F88">_xlfn.IFS((E88="NR"),O88,(E88="PR"),P88,(E88="R"),Q88,(E88=""),"-")</f>
        <v>2</v>
      </c>
      <c r="L88" s="354" t="s">
        <v>36</v>
      </c>
      <c r="N88" s="25" t="s">
        <v>309</v>
      </c>
      <c r="O88" s="25">
        <v>0</v>
      </c>
      <c r="P88" s="27">
        <v>1</v>
      </c>
      <c r="Q88" s="27">
        <v>2</v>
      </c>
    </row>
    <row r="89" spans="1:22" s="149" customFormat="1" ht="13.9" customHeight="1" x14ac:dyDescent="0.4">
      <c r="A89" s="17"/>
      <c r="C89" s="326" t="s">
        <v>310</v>
      </c>
      <c r="D89" s="21" t="s">
        <v>266</v>
      </c>
      <c r="E89" s="27" t="str">
        <f t="shared" si="4"/>
        <v>R</v>
      </c>
      <c r="F89" s="333" cm="1">
        <f t="array" ref="F89">_xlfn.IFS((E89="NR"),O89,(E89="PR"),P89,(E89="R"),Q89,(E89=""),"-")</f>
        <v>2</v>
      </c>
      <c r="L89" s="354" t="s">
        <v>36</v>
      </c>
      <c r="N89" s="25" t="s">
        <v>311</v>
      </c>
      <c r="O89" s="25">
        <v>0</v>
      </c>
      <c r="P89" s="27">
        <v>1</v>
      </c>
      <c r="Q89" s="27">
        <v>2</v>
      </c>
    </row>
    <row r="90" spans="1:22" s="149" customFormat="1" ht="13.9" customHeight="1" x14ac:dyDescent="0.4">
      <c r="A90" s="17"/>
      <c r="C90" s="328" t="s">
        <v>312</v>
      </c>
      <c r="D90" s="21" t="s">
        <v>269</v>
      </c>
      <c r="E90" s="27" t="str">
        <f t="shared" si="4"/>
        <v>PR</v>
      </c>
      <c r="F90" s="333" cm="1">
        <f t="array" ref="F90">_xlfn.IFS((E90="NR"),O90,(E90="PR"),P90,(E90="R"),Q90,(E90=""),"-")</f>
        <v>0.5</v>
      </c>
      <c r="L90" s="354" t="s">
        <v>36</v>
      </c>
      <c r="N90" s="25" t="s">
        <v>313</v>
      </c>
      <c r="O90" s="25">
        <v>0</v>
      </c>
      <c r="P90" s="27">
        <v>0.5</v>
      </c>
      <c r="Q90" s="27">
        <v>1</v>
      </c>
    </row>
    <row r="91" spans="1:22" s="5" customFormat="1" ht="16.149999999999999" customHeight="1" x14ac:dyDescent="0.4">
      <c r="A91" s="17"/>
      <c r="C91" s="326" t="s">
        <v>314</v>
      </c>
      <c r="D91" s="20" t="s">
        <v>272</v>
      </c>
      <c r="E91" s="27" t="str">
        <f t="shared" si="4"/>
        <v>R</v>
      </c>
      <c r="F91" s="333" cm="1">
        <f t="array" ref="F91">_xlfn.IFS((E91="NR"),O91,(E91="PR"),P91,(E91="R"),Q91,(E91=""),"-")</f>
        <v>2</v>
      </c>
      <c r="L91" s="354" t="s">
        <v>36</v>
      </c>
      <c r="N91" s="25" t="s">
        <v>315</v>
      </c>
      <c r="O91" s="25">
        <v>0</v>
      </c>
      <c r="P91" s="27">
        <v>1</v>
      </c>
      <c r="Q91" s="27">
        <v>2</v>
      </c>
      <c r="R91" s="149"/>
      <c r="S91" s="149"/>
      <c r="T91" s="149"/>
      <c r="U91" s="149"/>
      <c r="V91" s="149"/>
    </row>
    <row r="92" spans="1:22" s="5" customFormat="1" ht="16.149999999999999" customHeight="1" x14ac:dyDescent="0.4">
      <c r="A92" s="17"/>
      <c r="C92" s="327" t="s">
        <v>316</v>
      </c>
      <c r="D92" s="20" t="s">
        <v>275</v>
      </c>
      <c r="E92" s="27" t="str">
        <f t="shared" si="4"/>
        <v>PR</v>
      </c>
      <c r="F92" s="333" cm="1">
        <f t="array" ref="F92">_xlfn.IFS((E92="NR"),O92,(E92="PR"),P92,(E92="R"),Q92,(E92=""),"-")</f>
        <v>0.7</v>
      </c>
      <c r="L92" s="354" t="s">
        <v>36</v>
      </c>
      <c r="N92" s="31" t="s">
        <v>317</v>
      </c>
      <c r="O92" s="25">
        <v>0.3</v>
      </c>
      <c r="P92" s="27">
        <v>0.7</v>
      </c>
      <c r="Q92" s="27">
        <v>1</v>
      </c>
      <c r="R92" s="149"/>
      <c r="S92" s="149"/>
      <c r="T92" s="149"/>
      <c r="U92" s="149"/>
      <c r="V92" s="149"/>
    </row>
    <row r="93" spans="1:22" s="5" customFormat="1" ht="16.149999999999999" customHeight="1" x14ac:dyDescent="0.4">
      <c r="A93" s="17"/>
      <c r="C93" s="326" t="s">
        <v>318</v>
      </c>
      <c r="D93" s="20" t="s">
        <v>278</v>
      </c>
      <c r="E93" s="30" t="str">
        <f>IF(OR(('04_dati_costrutt_VERT'!C70="X"),('04_dati_costrutt_VERT'!C72="X"),('04_dati_costrutt_VERT'!C92="X")),"Sì","No")</f>
        <v>No</v>
      </c>
      <c r="F93" s="333" t="str" cm="1">
        <f t="array" ref="F93">IF(E93="Sì", _xlfn.IFS((E91="NR"),O93,(E91="PR"),P93,(E91="R"),Q93),"-")</f>
        <v>-</v>
      </c>
      <c r="L93" s="354" t="s">
        <v>36</v>
      </c>
      <c r="N93" s="25" t="s">
        <v>319</v>
      </c>
      <c r="O93" s="25">
        <v>0.1</v>
      </c>
      <c r="P93" s="27">
        <v>0.7</v>
      </c>
      <c r="Q93" s="27">
        <v>1</v>
      </c>
      <c r="R93" s="149"/>
      <c r="S93" s="149"/>
      <c r="T93" s="149"/>
      <c r="U93" s="149"/>
      <c r="V93" s="149"/>
    </row>
    <row r="94" spans="1:22" s="5" customFormat="1" ht="16.149999999999999" customHeight="1" x14ac:dyDescent="0.4">
      <c r="A94" s="17"/>
      <c r="C94" s="326" t="s">
        <v>320</v>
      </c>
      <c r="D94" s="20" t="s">
        <v>281</v>
      </c>
      <c r="E94" s="193">
        <f>IF(E93="Sì", F93*F92*(SUM(F86:F91)), F92*(SUM(F86:F91)))</f>
        <v>5.25</v>
      </c>
      <c r="F94" s="216"/>
      <c r="G94" s="97"/>
      <c r="L94" s="273"/>
      <c r="M94" s="273"/>
    </row>
    <row r="95" spans="1:22" s="149" customFormat="1" ht="16.149999999999999" customHeight="1" x14ac:dyDescent="0.4">
      <c r="A95" s="272"/>
      <c r="B95" s="281"/>
      <c r="C95" s="76"/>
      <c r="D95" s="20"/>
      <c r="E95" s="65"/>
      <c r="F95" s="332"/>
      <c r="G95" s="332"/>
      <c r="L95" s="273"/>
      <c r="M95" s="273"/>
    </row>
    <row r="96" spans="1:22" s="149" customFormat="1" ht="16.149999999999999" customHeight="1" x14ac:dyDescent="0.4">
      <c r="A96" s="272"/>
      <c r="B96" s="177"/>
      <c r="C96" s="76"/>
      <c r="D96" s="20"/>
      <c r="E96" s="685" t="s">
        <v>321</v>
      </c>
      <c r="F96" s="685"/>
      <c r="G96" s="685"/>
      <c r="L96" s="273"/>
      <c r="M96" s="273"/>
    </row>
    <row r="97" spans="1:22" s="149" customFormat="1" ht="16.149999999999999" customHeight="1" x14ac:dyDescent="0.4">
      <c r="A97" s="272"/>
      <c r="B97" s="177"/>
      <c r="C97" s="329" t="s">
        <v>280</v>
      </c>
      <c r="D97" s="38">
        <f>E72</f>
        <v>5.9499999999999993</v>
      </c>
      <c r="E97" s="274" t="str">
        <f>IF(AND(E72&gt;=5, E72&lt;=10),"A","-")</f>
        <v>A</v>
      </c>
      <c r="F97" s="274" t="str">
        <f>IF(AND(E72&gt;=2.5, E72&lt;5),"B","-")</f>
        <v>-</v>
      </c>
      <c r="G97" s="274" t="str">
        <f>IF(AND(E72&gt;=0, E72&lt;2.5),"C","-")</f>
        <v>-</v>
      </c>
      <c r="L97" s="273"/>
      <c r="M97" s="273"/>
    </row>
    <row r="98" spans="1:22" s="149" customFormat="1" ht="16.149999999999999" customHeight="1" x14ac:dyDescent="0.4">
      <c r="A98" s="272"/>
      <c r="B98" s="177"/>
      <c r="C98" s="329" t="s">
        <v>301</v>
      </c>
      <c r="D98" s="38">
        <f>E83</f>
        <v>4.55</v>
      </c>
      <c r="E98" s="274" t="str">
        <f>IF(AND(E83&gt;=7, E83&lt;=10),"A","-")</f>
        <v>-</v>
      </c>
      <c r="F98" s="274" t="str">
        <f>IF(AND(E83&gt;4, E83&lt;7),"B","-")</f>
        <v>B</v>
      </c>
      <c r="G98" s="274" t="str">
        <f>IF(AND(E83&gt;=0, E83&lt;=4),"C","-")</f>
        <v>-</v>
      </c>
      <c r="L98" s="273"/>
      <c r="M98" s="273"/>
    </row>
    <row r="99" spans="1:22" s="149" customFormat="1" ht="16.149999999999999" customHeight="1" x14ac:dyDescent="0.4">
      <c r="A99" s="272"/>
      <c r="B99" s="177"/>
      <c r="C99" s="329" t="s">
        <v>320</v>
      </c>
      <c r="D99" s="38">
        <f>E94</f>
        <v>5.25</v>
      </c>
      <c r="E99" s="274" t="str">
        <f>IF(AND(E94&gt;5,E94&lt;=10),"A","-")</f>
        <v>A</v>
      </c>
      <c r="F99" s="274" t="str">
        <f>IF(AND(E94&gt;3, E94&lt;=5),"B","-")</f>
        <v>-</v>
      </c>
      <c r="G99" s="274" t="str">
        <f>IF(AND(E94&gt;=0, E94&lt;=3),"C","-")</f>
        <v>-</v>
      </c>
      <c r="L99" s="273"/>
      <c r="M99" s="273"/>
    </row>
    <row r="100" spans="1:22" s="149" customFormat="1" ht="16.149999999999999" customHeight="1" x14ac:dyDescent="0.4">
      <c r="A100" s="272"/>
      <c r="B100" s="177"/>
      <c r="C100" s="76"/>
      <c r="D100" s="43"/>
      <c r="E100" s="84"/>
      <c r="F100" s="84"/>
      <c r="G100" s="84"/>
      <c r="L100" s="273"/>
      <c r="M100" s="273"/>
    </row>
    <row r="101" spans="1:22" s="149" customFormat="1" ht="16.149999999999999" customHeight="1" x14ac:dyDescent="0.4">
      <c r="A101" s="272"/>
      <c r="B101" s="675" t="str">
        <f>IF(D101=0,"","%")</f>
        <v>%</v>
      </c>
      <c r="C101" s="391"/>
      <c r="D101" s="160" t="str">
        <f>E57</f>
        <v>A3</v>
      </c>
      <c r="E101" s="84"/>
      <c r="F101" s="84"/>
      <c r="G101" s="84"/>
      <c r="L101" s="273"/>
      <c r="M101" s="273"/>
    </row>
    <row r="102" spans="1:22" s="276" customFormat="1" ht="37.5" customHeight="1" x14ac:dyDescent="0.45">
      <c r="A102" s="44"/>
      <c r="B102" s="675" t="str">
        <f t="shared" ref="B102:B105" si="5">IF(D102="","","%")</f>
        <v>%</v>
      </c>
      <c r="C102" s="489" t="s">
        <v>324</v>
      </c>
      <c r="D102" s="334" t="s">
        <v>326</v>
      </c>
      <c r="E102" s="365"/>
      <c r="F102" s="167"/>
      <c r="G102" s="167"/>
      <c r="I102" s="310"/>
      <c r="J102" s="310"/>
      <c r="L102" s="285"/>
      <c r="M102" s="285"/>
    </row>
    <row r="103" spans="1:22" s="276" customFormat="1" ht="13.9" x14ac:dyDescent="0.35">
      <c r="A103" s="44"/>
      <c r="B103" s="675" t="str">
        <f t="shared" si="5"/>
        <v>%</v>
      </c>
      <c r="C103" s="489" t="s">
        <v>327</v>
      </c>
      <c r="D103" s="334" t="s">
        <v>329</v>
      </c>
      <c r="E103" s="364" t="s">
        <v>638</v>
      </c>
      <c r="F103" s="364" t="s">
        <v>564</v>
      </c>
      <c r="G103" s="167"/>
      <c r="I103" s="364" t="s">
        <v>563</v>
      </c>
      <c r="J103" s="364" t="s">
        <v>564</v>
      </c>
      <c r="K103" s="364" t="s">
        <v>565</v>
      </c>
      <c r="L103" s="285"/>
      <c r="M103" s="285"/>
    </row>
    <row r="104" spans="1:22" s="276" customFormat="1" ht="68.650000000000006" customHeight="1" x14ac:dyDescent="0.45">
      <c r="A104" s="44"/>
      <c r="B104" s="675" t="str">
        <f t="shared" si="5"/>
        <v>%</v>
      </c>
      <c r="C104" s="489" t="s">
        <v>250</v>
      </c>
      <c r="D104" s="335" t="s">
        <v>333</v>
      </c>
      <c r="E104" s="336" t="s">
        <v>10</v>
      </c>
      <c r="F104" s="277" t="s">
        <v>332</v>
      </c>
      <c r="G104" s="167"/>
      <c r="I104" s="336" t="s">
        <v>10</v>
      </c>
      <c r="J104" s="277" t="s">
        <v>332</v>
      </c>
      <c r="K104" s="336" t="s">
        <v>10</v>
      </c>
      <c r="L104" s="285"/>
      <c r="M104" s="285"/>
    </row>
    <row r="105" spans="1:22" s="276" customFormat="1" ht="35" customHeight="1" x14ac:dyDescent="0.45">
      <c r="A105" s="44"/>
      <c r="B105" s="675" t="str">
        <f t="shared" si="5"/>
        <v>%</v>
      </c>
      <c r="C105" s="489" t="s">
        <v>637</v>
      </c>
      <c r="D105" s="335" t="s">
        <v>338</v>
      </c>
      <c r="E105" s="284">
        <v>1</v>
      </c>
      <c r="I105" s="285" t="s">
        <v>335</v>
      </c>
      <c r="J105" s="285" t="s">
        <v>336</v>
      </c>
      <c r="K105" s="285" t="s">
        <v>337</v>
      </c>
    </row>
    <row r="106" spans="1:22" s="33" customFormat="1" ht="16.149999999999999" customHeight="1" x14ac:dyDescent="0.4">
      <c r="B106" s="177"/>
      <c r="C106" s="73"/>
      <c r="D106" s="148"/>
      <c r="E106" s="2"/>
      <c r="F106" s="2"/>
      <c r="G106" s="2"/>
      <c r="H106" s="148"/>
      <c r="I106" s="148"/>
      <c r="J106" s="148"/>
      <c r="L106" s="148"/>
      <c r="M106" s="148"/>
      <c r="N106" s="148"/>
      <c r="O106" s="148"/>
      <c r="P106" s="5"/>
      <c r="Q106" s="5"/>
      <c r="R106" s="5"/>
      <c r="S106" s="5"/>
      <c r="T106" s="5"/>
      <c r="U106" s="5"/>
      <c r="V106" s="5"/>
    </row>
    <row r="107" spans="1:22" s="6" customFormat="1" ht="16.149999999999999" customHeight="1" x14ac:dyDescent="0.45">
      <c r="A107" s="255" t="s">
        <v>438</v>
      </c>
      <c r="B107" s="675" t="str">
        <f>IF(E107="","","%")</f>
        <v>%</v>
      </c>
      <c r="C107" s="177" t="str">
        <f>IF(E107=0,"","%")</f>
        <v/>
      </c>
      <c r="D107" s="266" t="s">
        <v>108</v>
      </c>
      <c r="E107" s="271">
        <f>'04_dati_costrutt_VERT'!E106</f>
        <v>0</v>
      </c>
      <c r="F107" s="271">
        <f>'04_dati_costrutt_VERT'!F106</f>
        <v>1</v>
      </c>
      <c r="G107" s="271">
        <f>'04_dati_costrutt_VERT'!G106</f>
        <v>2</v>
      </c>
      <c r="H107" s="481"/>
      <c r="I107" s="481"/>
      <c r="J107" s="481"/>
      <c r="K107" s="481"/>
      <c r="L107" s="266"/>
      <c r="M107" s="269"/>
      <c r="N107" s="269"/>
      <c r="O107" s="269"/>
      <c r="P107" s="269"/>
      <c r="Q107" s="269"/>
      <c r="R107" s="269"/>
      <c r="S107" s="269"/>
      <c r="T107" s="269"/>
      <c r="U107" s="269"/>
      <c r="V107" s="269"/>
    </row>
    <row r="108" spans="1:22" s="6" customFormat="1" ht="16.149999999999999" customHeight="1" x14ac:dyDescent="0.45">
      <c r="A108" s="34"/>
      <c r="B108" s="677"/>
      <c r="C108" s="177"/>
      <c r="D108" s="266" t="s">
        <v>570</v>
      </c>
      <c r="E108" s="271" t="str">
        <f>'04_dati_costrutt_VERT'!E107</f>
        <v>A2</v>
      </c>
      <c r="F108" s="271" t="str">
        <f>'04_dati_costrutt_VERT'!F107</f>
        <v>A2</v>
      </c>
      <c r="G108" s="271" t="str">
        <f>'04_dati_costrutt_VERT'!G107</f>
        <v>A2</v>
      </c>
      <c r="H108" s="481"/>
      <c r="I108" s="481"/>
      <c r="J108" s="481"/>
      <c r="K108" s="481"/>
      <c r="L108" s="266"/>
      <c r="M108" s="269"/>
      <c r="N108" s="269"/>
      <c r="O108" s="269"/>
      <c r="P108" s="269"/>
      <c r="Q108" s="269"/>
      <c r="R108" s="269"/>
      <c r="S108" s="269"/>
      <c r="T108" s="269"/>
      <c r="U108" s="269"/>
      <c r="V108" s="269"/>
    </row>
    <row r="109" spans="1:22" s="6" customFormat="1" ht="16.149999999999999" customHeight="1" x14ac:dyDescent="0.45">
      <c r="A109" s="34"/>
      <c r="B109" s="677"/>
      <c r="C109" s="177"/>
      <c r="D109" s="266" t="s">
        <v>571</v>
      </c>
      <c r="E109" s="271" t="str">
        <f>'04_dati_costrutt_VERT'!E108</f>
        <v>L3</v>
      </c>
      <c r="F109" s="271" t="str">
        <f>'04_dati_costrutt_VERT'!F108</f>
        <v>L3</v>
      </c>
      <c r="G109" s="271" t="str">
        <f>'04_dati_costrutt_VERT'!G108</f>
        <v>L3</v>
      </c>
      <c r="H109" s="481"/>
      <c r="I109" s="481"/>
      <c r="J109" s="481"/>
      <c r="K109" s="481"/>
      <c r="L109" s="266"/>
      <c r="M109" s="269"/>
      <c r="N109" s="269"/>
      <c r="O109" s="269"/>
      <c r="P109" s="269"/>
      <c r="Q109" s="269"/>
      <c r="R109" s="269"/>
      <c r="S109" s="269"/>
      <c r="T109" s="269"/>
      <c r="U109" s="269"/>
      <c r="V109" s="269"/>
    </row>
    <row r="110" spans="1:22" s="6" customFormat="1" ht="16.149999999999999" customHeight="1" x14ac:dyDescent="0.45">
      <c r="A110" s="34"/>
      <c r="B110" s="677"/>
      <c r="C110" s="177"/>
      <c r="D110" s="266" t="s">
        <v>572</v>
      </c>
      <c r="E110" s="271" t="str">
        <f>'04_dati_costrutt_VERT'!E109</f>
        <v xml:space="preserve">- </v>
      </c>
      <c r="F110" s="271" t="str">
        <f>'04_dati_costrutt_VERT'!F109</f>
        <v xml:space="preserve">- </v>
      </c>
      <c r="G110" s="271" t="str">
        <f>'04_dati_costrutt_VERT'!G109</f>
        <v xml:space="preserve">- </v>
      </c>
      <c r="H110" s="481"/>
      <c r="I110" s="481"/>
      <c r="J110" s="481"/>
      <c r="K110" s="481"/>
      <c r="L110" s="266"/>
      <c r="M110" s="269"/>
      <c r="N110" s="269"/>
      <c r="O110" s="269"/>
      <c r="P110" s="269"/>
      <c r="Q110" s="269"/>
      <c r="R110" s="269"/>
      <c r="S110" s="269"/>
      <c r="T110" s="269"/>
      <c r="U110" s="269"/>
      <c r="V110" s="269"/>
    </row>
    <row r="111" spans="1:22" s="150" customFormat="1" ht="16.149999999999999" customHeight="1" x14ac:dyDescent="0.45">
      <c r="A111" s="34"/>
      <c r="B111" s="675" t="str">
        <f>IF(C111="x","%","")</f>
        <v/>
      </c>
      <c r="C111" s="353">
        <f>'04_dati_costrutt_VERT'!C110</f>
        <v>0</v>
      </c>
      <c r="D111" s="266" t="s">
        <v>577</v>
      </c>
      <c r="E111" s="343"/>
      <c r="F111" s="343"/>
      <c r="G111" s="278"/>
      <c r="H111" s="278"/>
      <c r="I111" s="311"/>
      <c r="J111" s="311"/>
      <c r="K111" s="278"/>
      <c r="L111" s="266"/>
      <c r="M111" s="266"/>
      <c r="N111" s="266"/>
      <c r="O111" s="266"/>
      <c r="P111" s="266"/>
      <c r="Q111" s="266"/>
      <c r="R111" s="266"/>
      <c r="S111" s="266"/>
      <c r="T111" s="266"/>
      <c r="U111" s="266"/>
      <c r="V111" s="266"/>
    </row>
    <row r="112" spans="1:22" s="150" customFormat="1" ht="16.149999999999999" customHeight="1" x14ac:dyDescent="0.45">
      <c r="A112" s="34"/>
      <c r="B112" s="675" t="str">
        <f>IF(C112="x","%","")</f>
        <v>%</v>
      </c>
      <c r="C112" s="353" t="str">
        <f>'04_dati_costrutt_VERT'!C111</f>
        <v>x</v>
      </c>
      <c r="D112" s="266" t="s">
        <v>578</v>
      </c>
      <c r="E112" s="278"/>
      <c r="F112" s="278"/>
      <c r="G112" s="278"/>
      <c r="H112" s="278"/>
      <c r="I112" s="311"/>
      <c r="J112" s="311"/>
      <c r="K112" s="278"/>
      <c r="L112" s="266"/>
      <c r="M112" s="266"/>
      <c r="N112" s="266"/>
      <c r="O112" s="266"/>
      <c r="P112" s="266"/>
      <c r="Q112" s="266"/>
      <c r="R112" s="266"/>
      <c r="S112" s="266"/>
      <c r="T112" s="266"/>
      <c r="U112" s="266"/>
      <c r="V112" s="266"/>
    </row>
    <row r="113" spans="1:22" s="23" customFormat="1" ht="16.149999999999999" customHeight="1" x14ac:dyDescent="0.45">
      <c r="A113" s="34"/>
      <c r="B113" s="19"/>
      <c r="C113" s="75"/>
      <c r="D113" s="19"/>
      <c r="E113" s="280"/>
      <c r="F113" s="280"/>
      <c r="G113" s="280"/>
      <c r="H113" s="19"/>
      <c r="I113" s="19"/>
      <c r="J113" s="19"/>
      <c r="L113" s="66"/>
      <c r="M113" s="66"/>
      <c r="N113" s="66"/>
      <c r="O113" s="66"/>
      <c r="P113" s="66"/>
      <c r="Q113" s="66"/>
      <c r="R113" s="66"/>
      <c r="S113" s="66"/>
      <c r="T113" s="66"/>
      <c r="U113" s="66"/>
      <c r="V113" s="66"/>
    </row>
    <row r="114" spans="1:22" s="23" customFormat="1" ht="16.149999999999999" customHeight="1" x14ac:dyDescent="0.45">
      <c r="A114" s="41" t="s">
        <v>250</v>
      </c>
      <c r="C114" s="267"/>
      <c r="D114" s="267" t="s">
        <v>251</v>
      </c>
      <c r="E114" s="267"/>
      <c r="F114" s="267"/>
      <c r="G114" s="267"/>
      <c r="L114" s="19"/>
      <c r="N114" s="66"/>
      <c r="O114" s="286" t="s">
        <v>252</v>
      </c>
      <c r="P114" s="286" t="s">
        <v>253</v>
      </c>
      <c r="Q114" s="286" t="s">
        <v>254</v>
      </c>
      <c r="R114" s="66"/>
      <c r="S114" s="66"/>
      <c r="T114" s="66"/>
      <c r="U114" s="66"/>
      <c r="V114" s="66"/>
    </row>
    <row r="115" spans="1:22" s="5" customFormat="1" ht="16.149999999999999" customHeight="1" x14ac:dyDescent="0.4">
      <c r="A115" s="42" t="s">
        <v>255</v>
      </c>
      <c r="C115" s="326" t="s">
        <v>256</v>
      </c>
      <c r="D115" s="20" t="s">
        <v>257</v>
      </c>
      <c r="E115" s="24" t="s">
        <v>254</v>
      </c>
      <c r="F115" s="333" cm="1">
        <f t="array" ref="F115">_xlfn.IFS((E115="NR"),O115,(E115="PR"),P115,(E115="R"),Q115,(E115=""),"-")</f>
        <v>2</v>
      </c>
      <c r="L115" s="354" t="s">
        <v>36</v>
      </c>
      <c r="N115" s="25" t="s">
        <v>258</v>
      </c>
      <c r="O115" s="25">
        <v>0</v>
      </c>
      <c r="P115" s="26">
        <v>1</v>
      </c>
      <c r="Q115" s="26">
        <v>2</v>
      </c>
    </row>
    <row r="116" spans="1:22" s="149" customFormat="1" ht="16.149999999999999" customHeight="1" x14ac:dyDescent="0.4">
      <c r="A116" s="17"/>
      <c r="C116" s="326" t="s">
        <v>259</v>
      </c>
      <c r="D116" s="20" t="s">
        <v>260</v>
      </c>
      <c r="E116" s="24" t="s">
        <v>252</v>
      </c>
      <c r="F116" s="333" cm="1">
        <f t="array" ref="F116">_xlfn.IFS((E116="NR"),O116,(E116="PR"),P116,(E116="R"),Q116,(E116=""),"-")</f>
        <v>0</v>
      </c>
      <c r="L116" s="354" t="s">
        <v>36</v>
      </c>
      <c r="N116" s="25" t="s">
        <v>261</v>
      </c>
      <c r="O116" s="25">
        <v>0</v>
      </c>
      <c r="P116" s="27">
        <v>1</v>
      </c>
      <c r="Q116" s="27">
        <v>1</v>
      </c>
    </row>
    <row r="117" spans="1:22" s="149" customFormat="1" ht="13.9" customHeight="1" x14ac:dyDescent="0.4">
      <c r="A117" s="17"/>
      <c r="C117" s="326" t="s">
        <v>262</v>
      </c>
      <c r="D117" s="21" t="s">
        <v>263</v>
      </c>
      <c r="E117" s="24" t="s">
        <v>254</v>
      </c>
      <c r="F117" s="333" cm="1">
        <f t="array" ref="F117">_xlfn.IFS((E117="NR"),O117,(E117="PR"),P117,(E117="R"),Q117,(E117=""),"-")</f>
        <v>3</v>
      </c>
      <c r="L117" s="354" t="s">
        <v>36</v>
      </c>
      <c r="N117" s="25" t="s">
        <v>264</v>
      </c>
      <c r="O117" s="25">
        <v>0</v>
      </c>
      <c r="P117" s="27">
        <v>1.5</v>
      </c>
      <c r="Q117" s="27">
        <v>3</v>
      </c>
    </row>
    <row r="118" spans="1:22" s="149" customFormat="1" ht="13.9" customHeight="1" x14ac:dyDescent="0.4">
      <c r="A118" s="17"/>
      <c r="C118" s="326" t="s">
        <v>265</v>
      </c>
      <c r="D118" s="21" t="s">
        <v>266</v>
      </c>
      <c r="E118" s="24" t="s">
        <v>254</v>
      </c>
      <c r="F118" s="333" cm="1">
        <f t="array" ref="F118">_xlfn.IFS((E118="NR"),O118,(E118="PR"),P118,(E118="R"),Q118,(E118=""),"-")</f>
        <v>1</v>
      </c>
      <c r="L118" s="354" t="s">
        <v>36</v>
      </c>
      <c r="N118" s="25" t="s">
        <v>267</v>
      </c>
      <c r="O118" s="25">
        <v>0</v>
      </c>
      <c r="P118" s="27">
        <v>0.5</v>
      </c>
      <c r="Q118" s="27">
        <v>1</v>
      </c>
    </row>
    <row r="119" spans="1:22" s="149" customFormat="1" ht="13.9" customHeight="1" x14ac:dyDescent="0.4">
      <c r="A119" s="17"/>
      <c r="C119" s="326" t="s">
        <v>268</v>
      </c>
      <c r="D119" s="21" t="s">
        <v>269</v>
      </c>
      <c r="E119" s="24" t="s">
        <v>254</v>
      </c>
      <c r="F119" s="333" cm="1">
        <f t="array" ref="F119">_xlfn.IFS((E119="NR"),O119,(E119="PR"),P119,(E119="R"),Q119,(E119=""),"-")</f>
        <v>1</v>
      </c>
      <c r="L119" s="354" t="s">
        <v>36</v>
      </c>
      <c r="N119" s="25" t="s">
        <v>270</v>
      </c>
      <c r="O119" s="25">
        <v>0</v>
      </c>
      <c r="P119" s="27">
        <v>0.5</v>
      </c>
      <c r="Q119" s="27">
        <v>1</v>
      </c>
    </row>
    <row r="120" spans="1:22" s="5" customFormat="1" ht="16.149999999999999" customHeight="1" x14ac:dyDescent="0.4">
      <c r="A120" s="17"/>
      <c r="C120" s="326" t="s">
        <v>271</v>
      </c>
      <c r="D120" s="20" t="s">
        <v>272</v>
      </c>
      <c r="E120" s="24" t="s">
        <v>254</v>
      </c>
      <c r="F120" s="333" cm="1">
        <f t="array" ref="F120">_xlfn.IFS((E120="NR"),O120,(E120="PR"),P120,(E120="R"),Q120,(E120=""),"-")</f>
        <v>2</v>
      </c>
      <c r="L120" s="354" t="s">
        <v>36</v>
      </c>
      <c r="N120" s="25" t="s">
        <v>273</v>
      </c>
      <c r="O120" s="25">
        <v>0</v>
      </c>
      <c r="P120" s="27">
        <v>0.5</v>
      </c>
      <c r="Q120" s="26">
        <v>2</v>
      </c>
    </row>
    <row r="121" spans="1:22" s="5" customFormat="1" ht="16.149999999999999" customHeight="1" x14ac:dyDescent="0.4">
      <c r="A121" s="17"/>
      <c r="C121" s="326" t="s">
        <v>274</v>
      </c>
      <c r="D121" s="20" t="s">
        <v>275</v>
      </c>
      <c r="E121" s="24" t="s">
        <v>254</v>
      </c>
      <c r="F121" s="333" cm="1">
        <f t="array" ref="F121">_xlfn.IFS((E121="NR"),O121,(E121="PR"),P121,(E121="R"),Q121,(E121=""),"-")</f>
        <v>1</v>
      </c>
      <c r="L121" s="354" t="s">
        <v>36</v>
      </c>
      <c r="N121" s="25" t="s">
        <v>276</v>
      </c>
      <c r="O121" s="25">
        <v>0.3</v>
      </c>
      <c r="P121" s="26">
        <v>0.7</v>
      </c>
      <c r="Q121" s="26">
        <v>1</v>
      </c>
    </row>
    <row r="122" spans="1:22" s="5" customFormat="1" ht="16.149999999999999" customHeight="1" x14ac:dyDescent="0.4">
      <c r="A122" s="17"/>
      <c r="C122" s="326" t="s">
        <v>277</v>
      </c>
      <c r="D122" s="20" t="s">
        <v>278</v>
      </c>
      <c r="E122" s="30" t="str">
        <f>IF(OR(('04_dati_costrutt_VERT'!C119="X"),('04_dati_costrutt_VERT'!C121="X"),('04_dati_costrutt_VERT'!C141="X")),"Sì","No")</f>
        <v>Sì</v>
      </c>
      <c r="F122" s="333" cm="1">
        <f t="array" ref="F122">IF(E122="Sì", _xlfn.IFS((E120="NR"),O122,(E120="PR"),P122,(E120="R"),Q122),"-")</f>
        <v>1</v>
      </c>
      <c r="L122" s="354" t="s">
        <v>36</v>
      </c>
      <c r="N122" s="25" t="s">
        <v>279</v>
      </c>
      <c r="O122" s="25">
        <v>0.2</v>
      </c>
      <c r="P122" s="26">
        <v>0.6</v>
      </c>
      <c r="Q122" s="26">
        <v>1</v>
      </c>
    </row>
    <row r="123" spans="1:22" s="5" customFormat="1" ht="16.149999999999999" customHeight="1" x14ac:dyDescent="0.4">
      <c r="A123" s="17"/>
      <c r="C123" s="326" t="s">
        <v>280</v>
      </c>
      <c r="D123" s="20" t="s">
        <v>281</v>
      </c>
      <c r="E123" s="193">
        <f>IF(E122="Sì", F122*F121*(SUM(F115:F120)), F121*(SUM(F115:F120)))</f>
        <v>9</v>
      </c>
      <c r="F123" s="330"/>
      <c r="G123" s="97"/>
      <c r="N123" s="273"/>
      <c r="O123" s="273"/>
    </row>
    <row r="124" spans="1:22" s="149" customFormat="1" ht="16.149999999999999" customHeight="1" x14ac:dyDescent="0.4">
      <c r="A124" s="272"/>
      <c r="B124" s="281"/>
      <c r="C124" s="76"/>
      <c r="D124" s="20"/>
      <c r="E124" s="65"/>
      <c r="F124" s="65"/>
      <c r="G124" s="65"/>
      <c r="N124" s="273"/>
      <c r="O124" s="273"/>
    </row>
    <row r="125" spans="1:22" s="23" customFormat="1" ht="16.149999999999999" customHeight="1" x14ac:dyDescent="0.45">
      <c r="A125" s="41" t="s">
        <v>250</v>
      </c>
      <c r="C125" s="267"/>
      <c r="D125" s="267" t="s">
        <v>282</v>
      </c>
      <c r="E125" s="267"/>
      <c r="F125" s="267"/>
      <c r="G125" s="267"/>
      <c r="L125" s="19"/>
      <c r="N125" s="66"/>
      <c r="O125" s="286" t="s">
        <v>252</v>
      </c>
      <c r="P125" s="286" t="s">
        <v>253</v>
      </c>
      <c r="Q125" s="286" t="s">
        <v>254</v>
      </c>
      <c r="R125" s="66"/>
      <c r="S125" s="66"/>
      <c r="T125" s="66"/>
      <c r="U125" s="66"/>
      <c r="V125" s="66"/>
    </row>
    <row r="126" spans="1:22" s="5" customFormat="1" ht="16.149999999999999" customHeight="1" x14ac:dyDescent="0.4">
      <c r="A126" s="42" t="s">
        <v>283</v>
      </c>
      <c r="C126" s="326" t="s">
        <v>284</v>
      </c>
      <c r="D126" s="20" t="s">
        <v>257</v>
      </c>
      <c r="E126" s="27" t="str">
        <f t="shared" ref="E126:E132" si="6">E115</f>
        <v>R</v>
      </c>
      <c r="F126" s="333" cm="1">
        <f t="array" ref="F126">_xlfn.IFS((E126="NR"),O126,(E126="PR"),P126,(E126="R"),Q126,(E126=""),"-")</f>
        <v>2</v>
      </c>
      <c r="L126" s="354" t="s">
        <v>36</v>
      </c>
      <c r="N126" s="25" t="s">
        <v>285</v>
      </c>
      <c r="O126" s="25">
        <v>0</v>
      </c>
      <c r="P126" s="27">
        <v>1</v>
      </c>
      <c r="Q126" s="27">
        <v>2</v>
      </c>
      <c r="R126" s="149"/>
      <c r="S126" s="149"/>
      <c r="T126" s="149"/>
      <c r="U126" s="149"/>
      <c r="V126" s="149"/>
    </row>
    <row r="127" spans="1:22" s="149" customFormat="1" ht="16.149999999999999" customHeight="1" x14ac:dyDescent="0.4">
      <c r="A127" s="42" t="s">
        <v>286</v>
      </c>
      <c r="C127" s="326" t="s">
        <v>287</v>
      </c>
      <c r="D127" s="20" t="s">
        <v>260</v>
      </c>
      <c r="E127" s="27" t="str">
        <f t="shared" si="6"/>
        <v>NR</v>
      </c>
      <c r="F127" s="333" cm="1">
        <f t="array" ref="F127">_xlfn.IFS((E127="NR"),O127,(E127="PR"),P127,(E127="R"),Q127,(E127=""),"-")</f>
        <v>0</v>
      </c>
      <c r="L127" s="354" t="s">
        <v>36</v>
      </c>
      <c r="N127" s="25" t="s">
        <v>288</v>
      </c>
      <c r="O127" s="25">
        <v>0</v>
      </c>
      <c r="P127" s="27">
        <v>1.5</v>
      </c>
      <c r="Q127" s="27">
        <v>3</v>
      </c>
    </row>
    <row r="128" spans="1:22" s="149" customFormat="1" ht="13.9" customHeight="1" x14ac:dyDescent="0.4">
      <c r="A128" s="42"/>
      <c r="C128" s="326" t="s">
        <v>289</v>
      </c>
      <c r="D128" s="21" t="s">
        <v>263</v>
      </c>
      <c r="E128" s="27" t="str">
        <f t="shared" si="6"/>
        <v>R</v>
      </c>
      <c r="F128" s="333" cm="1">
        <f t="array" ref="F128">_xlfn.IFS((E128="NR"),O128,(E128="PR"),P128,(E128="R"),Q128,(E128=""),"-")</f>
        <v>2</v>
      </c>
      <c r="L128" s="354" t="s">
        <v>36</v>
      </c>
      <c r="N128" s="25" t="s">
        <v>290</v>
      </c>
      <c r="O128" s="25">
        <v>0</v>
      </c>
      <c r="P128" s="27">
        <v>1</v>
      </c>
      <c r="Q128" s="27">
        <v>2</v>
      </c>
    </row>
    <row r="129" spans="1:22" s="149" customFormat="1" ht="13.9" customHeight="1" x14ac:dyDescent="0.4">
      <c r="A129" s="17"/>
      <c r="C129" s="326" t="s">
        <v>291</v>
      </c>
      <c r="D129" s="21" t="s">
        <v>266</v>
      </c>
      <c r="E129" s="27" t="str">
        <f t="shared" si="6"/>
        <v>R</v>
      </c>
      <c r="F129" s="333" cm="1">
        <f t="array" ref="F129">_xlfn.IFS((E129="NR"),O129,(E129="PR"),P129,(E129="R"),Q129,(E129=""),"-")</f>
        <v>1</v>
      </c>
      <c r="L129" s="354" t="s">
        <v>36</v>
      </c>
      <c r="N129" s="25" t="s">
        <v>292</v>
      </c>
      <c r="O129" s="25">
        <v>0</v>
      </c>
      <c r="P129" s="27">
        <v>0.5</v>
      </c>
      <c r="Q129" s="27">
        <v>1</v>
      </c>
    </row>
    <row r="130" spans="1:22" s="149" customFormat="1" ht="13.9" customHeight="1" x14ac:dyDescent="0.4">
      <c r="A130" s="17"/>
      <c r="C130" s="326" t="s">
        <v>293</v>
      </c>
      <c r="D130" s="21" t="s">
        <v>269</v>
      </c>
      <c r="E130" s="27" t="str">
        <f t="shared" si="6"/>
        <v>R</v>
      </c>
      <c r="F130" s="333" cm="1">
        <f t="array" ref="F130">_xlfn.IFS((E130="NR"),O130,(E130="PR"),P130,(E130="R"),Q130,(E130=""),"-")</f>
        <v>1</v>
      </c>
      <c r="L130" s="354" t="s">
        <v>36</v>
      </c>
      <c r="N130" s="25" t="s">
        <v>294</v>
      </c>
      <c r="O130" s="25">
        <v>0</v>
      </c>
      <c r="P130" s="27">
        <v>0.5</v>
      </c>
      <c r="Q130" s="27">
        <v>1</v>
      </c>
    </row>
    <row r="131" spans="1:22" s="5" customFormat="1" ht="16.149999999999999" customHeight="1" x14ac:dyDescent="0.4">
      <c r="A131" s="17"/>
      <c r="C131" s="326" t="s">
        <v>295</v>
      </c>
      <c r="D131" s="20" t="s">
        <v>272</v>
      </c>
      <c r="E131" s="27" t="str">
        <f t="shared" si="6"/>
        <v>R</v>
      </c>
      <c r="F131" s="333" cm="1">
        <f t="array" ref="F131">_xlfn.IFS((E131="NR"),O131,(E131="PR"),P131,(E131="R"),Q131,(E131=""),"-")</f>
        <v>1</v>
      </c>
      <c r="L131" s="354" t="s">
        <v>36</v>
      </c>
      <c r="N131" s="25" t="s">
        <v>296</v>
      </c>
      <c r="O131" s="25">
        <v>0</v>
      </c>
      <c r="P131" s="27">
        <v>0.5</v>
      </c>
      <c r="Q131" s="27">
        <v>1</v>
      </c>
      <c r="R131" s="149"/>
      <c r="S131" s="149"/>
      <c r="T131" s="149"/>
      <c r="U131" s="149"/>
      <c r="V131" s="149"/>
    </row>
    <row r="132" spans="1:22" s="5" customFormat="1" ht="16.149999999999999" customHeight="1" x14ac:dyDescent="0.4">
      <c r="A132" s="17"/>
      <c r="C132" s="327" t="s">
        <v>297</v>
      </c>
      <c r="D132" s="20" t="s">
        <v>275</v>
      </c>
      <c r="E132" s="27" t="str">
        <f t="shared" si="6"/>
        <v>R</v>
      </c>
      <c r="F132" s="333" cm="1">
        <f t="array" ref="F132">_xlfn.IFS((E132="NR"),O132,(E132="PR"),P132,(E132="R"),Q132,(E132=""),"-")</f>
        <v>1</v>
      </c>
      <c r="L132" s="354" t="s">
        <v>36</v>
      </c>
      <c r="N132" s="25" t="s">
        <v>298</v>
      </c>
      <c r="O132" s="25">
        <v>0.5</v>
      </c>
      <c r="P132" s="27">
        <v>0.7</v>
      </c>
      <c r="Q132" s="27">
        <v>1</v>
      </c>
      <c r="R132" s="149"/>
      <c r="S132" s="149"/>
      <c r="T132" s="149"/>
      <c r="U132" s="149"/>
      <c r="V132" s="149"/>
    </row>
    <row r="133" spans="1:22" s="5" customFormat="1" ht="16.149999999999999" customHeight="1" x14ac:dyDescent="0.4">
      <c r="A133" s="17"/>
      <c r="C133" s="326" t="s">
        <v>299</v>
      </c>
      <c r="D133" s="20" t="s">
        <v>278</v>
      </c>
      <c r="E133" s="30" t="str">
        <f>IF(OR(('04_dati_costrutt_VERT'!C119="X"),('04_dati_costrutt_VERT'!C121="X"),('04_dati_costrutt_VERT'!C141="X")),"Sì","No")</f>
        <v>Sì</v>
      </c>
      <c r="F133" s="333" cm="1">
        <f t="array" ref="F133">IF(E133="Sì", _xlfn.IFS((E131="NR"),O133,(E131="PR"),P133,(E131="R"),Q133),"-")</f>
        <v>1</v>
      </c>
      <c r="L133" s="354" t="s">
        <v>36</v>
      </c>
      <c r="N133" s="25" t="s">
        <v>300</v>
      </c>
      <c r="O133" s="25">
        <v>1</v>
      </c>
      <c r="P133" s="27">
        <v>1</v>
      </c>
      <c r="Q133" s="27">
        <v>1</v>
      </c>
      <c r="R133" s="149"/>
      <c r="S133" s="149"/>
      <c r="T133" s="149"/>
      <c r="U133" s="149"/>
      <c r="V133" s="149"/>
    </row>
    <row r="134" spans="1:22" s="5" customFormat="1" ht="16.149999999999999" customHeight="1" x14ac:dyDescent="0.4">
      <c r="A134" s="17"/>
      <c r="C134" s="326" t="s">
        <v>301</v>
      </c>
      <c r="D134" s="20" t="s">
        <v>281</v>
      </c>
      <c r="E134" s="193">
        <f>IF(E133="Sì", F133*F132*(SUM(F126:F131)), F132*(SUM(F126:F131)))</f>
        <v>7</v>
      </c>
      <c r="F134" s="330"/>
      <c r="G134" s="97"/>
      <c r="L134" s="331"/>
      <c r="N134" s="273"/>
      <c r="O134" s="273"/>
    </row>
    <row r="135" spans="1:22" s="6" customFormat="1" ht="16.149999999999999" customHeight="1" x14ac:dyDescent="0.45">
      <c r="A135" s="28"/>
      <c r="C135" s="77"/>
      <c r="L135" s="5"/>
      <c r="N135" s="5"/>
      <c r="O135" s="5"/>
      <c r="P135" s="5"/>
      <c r="Q135" s="5"/>
      <c r="R135" s="5"/>
      <c r="S135" s="5"/>
      <c r="T135" s="5"/>
      <c r="U135" s="5"/>
      <c r="V135" s="5"/>
    </row>
    <row r="136" spans="1:22" s="23" customFormat="1" ht="16.149999999999999" customHeight="1" x14ac:dyDescent="0.45">
      <c r="A136" s="41" t="s">
        <v>250</v>
      </c>
      <c r="C136" s="267"/>
      <c r="D136" s="267" t="s">
        <v>302</v>
      </c>
      <c r="E136" s="267"/>
      <c r="F136" s="267"/>
      <c r="G136" s="267"/>
      <c r="L136" s="19"/>
      <c r="N136" s="66"/>
      <c r="O136" s="286" t="s">
        <v>252</v>
      </c>
      <c r="P136" s="286" t="s">
        <v>253</v>
      </c>
      <c r="Q136" s="286" t="s">
        <v>254</v>
      </c>
      <c r="R136" s="66"/>
      <c r="S136" s="66"/>
      <c r="T136" s="66"/>
      <c r="U136" s="66"/>
      <c r="V136" s="66"/>
    </row>
    <row r="137" spans="1:22" s="5" customFormat="1" ht="16.149999999999999" customHeight="1" x14ac:dyDescent="0.4">
      <c r="A137" s="42" t="s">
        <v>283</v>
      </c>
      <c r="C137" s="326" t="s">
        <v>303</v>
      </c>
      <c r="D137" s="20" t="s">
        <v>257</v>
      </c>
      <c r="E137" s="27" t="str">
        <f t="shared" ref="E137:E143" si="7">E126</f>
        <v>R</v>
      </c>
      <c r="F137" s="333" cm="1">
        <f t="array" ref="F137">_xlfn.IFS((E137="NR"),O137,(E137="PR"),P137,(E137="R"),Q137,(E137=""),"-")</f>
        <v>1</v>
      </c>
      <c r="L137" s="354" t="s">
        <v>36</v>
      </c>
      <c r="N137" s="25" t="s">
        <v>304</v>
      </c>
      <c r="O137" s="25">
        <v>0</v>
      </c>
      <c r="P137" s="27">
        <v>0.5</v>
      </c>
      <c r="Q137" s="27">
        <v>1</v>
      </c>
      <c r="R137" s="149"/>
      <c r="S137" s="149"/>
      <c r="T137" s="149"/>
      <c r="U137" s="149"/>
      <c r="V137" s="149"/>
    </row>
    <row r="138" spans="1:22" s="149" customFormat="1" ht="16.149999999999999" customHeight="1" x14ac:dyDescent="0.4">
      <c r="A138" s="42" t="s">
        <v>305</v>
      </c>
      <c r="C138" s="326" t="s">
        <v>306</v>
      </c>
      <c r="D138" s="20" t="s">
        <v>260</v>
      </c>
      <c r="E138" s="27" t="str">
        <f t="shared" si="7"/>
        <v>NR</v>
      </c>
      <c r="F138" s="333" cm="1">
        <f t="array" ref="F138">_xlfn.IFS((E138="NR"),O138,(E138="PR"),P138,(E138="R"),Q138,(E138=""),"-")</f>
        <v>0</v>
      </c>
      <c r="L138" s="354" t="s">
        <v>36</v>
      </c>
      <c r="N138" s="25" t="s">
        <v>307</v>
      </c>
      <c r="O138" s="25">
        <v>0</v>
      </c>
      <c r="P138" s="27">
        <v>1</v>
      </c>
      <c r="Q138" s="27">
        <v>2</v>
      </c>
    </row>
    <row r="139" spans="1:22" s="149" customFormat="1" ht="13.9" customHeight="1" x14ac:dyDescent="0.4">
      <c r="A139" s="17"/>
      <c r="C139" s="326" t="s">
        <v>308</v>
      </c>
      <c r="D139" s="21" t="s">
        <v>263</v>
      </c>
      <c r="E139" s="27" t="str">
        <f t="shared" si="7"/>
        <v>R</v>
      </c>
      <c r="F139" s="333" cm="1">
        <f t="array" ref="F139">_xlfn.IFS((E139="NR"),O139,(E139="PR"),P139,(E139="R"),Q139,(E139=""),"-")</f>
        <v>2</v>
      </c>
      <c r="L139" s="354" t="s">
        <v>36</v>
      </c>
      <c r="N139" s="25" t="s">
        <v>309</v>
      </c>
      <c r="O139" s="25">
        <v>0</v>
      </c>
      <c r="P139" s="27">
        <v>1</v>
      </c>
      <c r="Q139" s="27">
        <v>2</v>
      </c>
    </row>
    <row r="140" spans="1:22" s="149" customFormat="1" ht="13.9" customHeight="1" x14ac:dyDescent="0.4">
      <c r="A140" s="17"/>
      <c r="C140" s="326" t="s">
        <v>310</v>
      </c>
      <c r="D140" s="21" t="s">
        <v>266</v>
      </c>
      <c r="E140" s="27" t="str">
        <f t="shared" si="7"/>
        <v>R</v>
      </c>
      <c r="F140" s="333" cm="1">
        <f t="array" ref="F140">_xlfn.IFS((E140="NR"),O140,(E140="PR"),P140,(E140="R"),Q140,(E140=""),"-")</f>
        <v>2</v>
      </c>
      <c r="L140" s="354" t="s">
        <v>36</v>
      </c>
      <c r="N140" s="25" t="s">
        <v>311</v>
      </c>
      <c r="O140" s="25">
        <v>0</v>
      </c>
      <c r="P140" s="27">
        <v>1</v>
      </c>
      <c r="Q140" s="27">
        <v>2</v>
      </c>
    </row>
    <row r="141" spans="1:22" s="149" customFormat="1" ht="13.9" customHeight="1" x14ac:dyDescent="0.4">
      <c r="A141" s="17"/>
      <c r="C141" s="328" t="s">
        <v>312</v>
      </c>
      <c r="D141" s="21" t="s">
        <v>269</v>
      </c>
      <c r="E141" s="27" t="str">
        <f t="shared" si="7"/>
        <v>R</v>
      </c>
      <c r="F141" s="333" cm="1">
        <f t="array" ref="F141">_xlfn.IFS((E141="NR"),O141,(E141="PR"),P141,(E141="R"),Q141,(E141=""),"-")</f>
        <v>1</v>
      </c>
      <c r="L141" s="354" t="s">
        <v>36</v>
      </c>
      <c r="N141" s="25" t="s">
        <v>313</v>
      </c>
      <c r="O141" s="25">
        <v>0</v>
      </c>
      <c r="P141" s="27">
        <v>0.5</v>
      </c>
      <c r="Q141" s="27">
        <v>1</v>
      </c>
    </row>
    <row r="142" spans="1:22" s="5" customFormat="1" ht="16.149999999999999" customHeight="1" x14ac:dyDescent="0.4">
      <c r="A142" s="17"/>
      <c r="C142" s="326" t="s">
        <v>314</v>
      </c>
      <c r="D142" s="20" t="s">
        <v>272</v>
      </c>
      <c r="E142" s="27" t="str">
        <f t="shared" si="7"/>
        <v>R</v>
      </c>
      <c r="F142" s="333" cm="1">
        <f t="array" ref="F142">_xlfn.IFS((E142="NR"),O142,(E142="PR"),P142,(E142="R"),Q142,(E142=""),"-")</f>
        <v>2</v>
      </c>
      <c r="L142" s="354" t="s">
        <v>36</v>
      </c>
      <c r="N142" s="25" t="s">
        <v>315</v>
      </c>
      <c r="O142" s="25">
        <v>0</v>
      </c>
      <c r="P142" s="27">
        <v>1</v>
      </c>
      <c r="Q142" s="27">
        <v>2</v>
      </c>
      <c r="R142" s="149"/>
      <c r="S142" s="149"/>
      <c r="T142" s="149"/>
      <c r="U142" s="149"/>
      <c r="V142" s="149"/>
    </row>
    <row r="143" spans="1:22" s="5" customFormat="1" ht="16.149999999999999" customHeight="1" x14ac:dyDescent="0.4">
      <c r="A143" s="17"/>
      <c r="C143" s="327" t="s">
        <v>316</v>
      </c>
      <c r="D143" s="20" t="s">
        <v>275</v>
      </c>
      <c r="E143" s="27" t="str">
        <f t="shared" si="7"/>
        <v>R</v>
      </c>
      <c r="F143" s="333" cm="1">
        <f t="array" ref="F143">_xlfn.IFS((E143="NR"),O143,(E143="PR"),P143,(E143="R"),Q143,(E143=""),"-")</f>
        <v>1</v>
      </c>
      <c r="L143" s="354" t="s">
        <v>36</v>
      </c>
      <c r="N143" s="31" t="s">
        <v>317</v>
      </c>
      <c r="O143" s="25">
        <v>0.3</v>
      </c>
      <c r="P143" s="27">
        <v>0.7</v>
      </c>
      <c r="Q143" s="27">
        <v>1</v>
      </c>
      <c r="R143" s="149"/>
      <c r="S143" s="149"/>
      <c r="T143" s="149"/>
      <c r="U143" s="149"/>
      <c r="V143" s="149"/>
    </row>
    <row r="144" spans="1:22" s="5" customFormat="1" ht="16.149999999999999" customHeight="1" x14ac:dyDescent="0.4">
      <c r="A144" s="17"/>
      <c r="C144" s="326" t="s">
        <v>318</v>
      </c>
      <c r="D144" s="20" t="s">
        <v>278</v>
      </c>
      <c r="E144" s="30" t="str">
        <f>IF(OR(('04_dati_costrutt_VERT'!C119="X"),('04_dati_costrutt_VERT'!C121="X"),('04_dati_costrutt_VERT'!C141="X")),"Sì","No")</f>
        <v>Sì</v>
      </c>
      <c r="F144" s="333" cm="1">
        <f t="array" ref="F144">IF(E144="Sì", _xlfn.IFS((E142="NR"),O144,(E142="PR"),P144,(E142="R"),Q144),"-")</f>
        <v>1</v>
      </c>
      <c r="L144" s="354" t="s">
        <v>36</v>
      </c>
      <c r="N144" s="25" t="s">
        <v>319</v>
      </c>
      <c r="O144" s="25">
        <v>0.1</v>
      </c>
      <c r="P144" s="27">
        <v>0.7</v>
      </c>
      <c r="Q144" s="27">
        <v>1</v>
      </c>
      <c r="R144" s="149"/>
      <c r="S144" s="149"/>
      <c r="T144" s="149"/>
      <c r="U144" s="149"/>
      <c r="V144" s="149"/>
    </row>
    <row r="145" spans="1:22" s="5" customFormat="1" ht="16.149999999999999" customHeight="1" x14ac:dyDescent="0.4">
      <c r="A145" s="17"/>
      <c r="C145" s="326" t="s">
        <v>320</v>
      </c>
      <c r="D145" s="20" t="s">
        <v>281</v>
      </c>
      <c r="E145" s="193">
        <f>IF(E144="Sì", F144*F143*(SUM(F137:F142)), F143*(SUM(F137:F142)))</f>
        <v>8</v>
      </c>
      <c r="F145" s="216"/>
      <c r="G145" s="97"/>
      <c r="L145" s="273"/>
      <c r="M145" s="273"/>
    </row>
    <row r="146" spans="1:22" s="149" customFormat="1" ht="16.149999999999999" customHeight="1" x14ac:dyDescent="0.4">
      <c r="A146" s="272"/>
      <c r="B146" s="281"/>
      <c r="C146" s="76"/>
      <c r="D146" s="20"/>
      <c r="E146" s="65"/>
      <c r="F146" s="332"/>
      <c r="G146" s="332"/>
      <c r="L146" s="273"/>
      <c r="M146" s="273"/>
    </row>
    <row r="147" spans="1:22" s="149" customFormat="1" ht="16.149999999999999" customHeight="1" x14ac:dyDescent="0.4">
      <c r="A147" s="272"/>
      <c r="B147" s="177"/>
      <c r="C147" s="76"/>
      <c r="D147" s="20"/>
      <c r="E147" s="685" t="s">
        <v>321</v>
      </c>
      <c r="F147" s="685"/>
      <c r="G147" s="685"/>
      <c r="L147" s="273"/>
      <c r="M147" s="273"/>
    </row>
    <row r="148" spans="1:22" s="149" customFormat="1" ht="16.149999999999999" customHeight="1" x14ac:dyDescent="0.4">
      <c r="A148" s="272"/>
      <c r="B148" s="177"/>
      <c r="C148" s="329" t="s">
        <v>280</v>
      </c>
      <c r="D148" s="38">
        <f>E123</f>
        <v>9</v>
      </c>
      <c r="E148" s="274" t="str">
        <f>IF(AND(E123&gt;=5, E123&lt;=10),"A","-")</f>
        <v>A</v>
      </c>
      <c r="F148" s="274" t="str">
        <f>IF(AND(E123&gt;=2.5, E123&lt;5),"B","-")</f>
        <v>-</v>
      </c>
      <c r="G148" s="274" t="str">
        <f>IF(AND(E123&gt;=0, E123&lt;2.5),"C","-")</f>
        <v>-</v>
      </c>
      <c r="L148" s="273"/>
      <c r="M148" s="273"/>
    </row>
    <row r="149" spans="1:22" s="149" customFormat="1" ht="16.149999999999999" customHeight="1" x14ac:dyDescent="0.4">
      <c r="A149" s="272"/>
      <c r="B149" s="177"/>
      <c r="C149" s="329" t="s">
        <v>301</v>
      </c>
      <c r="D149" s="38">
        <f>E134</f>
        <v>7</v>
      </c>
      <c r="E149" s="274" t="str">
        <f>IF(AND(E134&gt;=7, E134&lt;=10),"A","-")</f>
        <v>A</v>
      </c>
      <c r="F149" s="274" t="str">
        <f>IF(AND(E134&gt;4, E134&lt;7),"B","-")</f>
        <v>-</v>
      </c>
      <c r="G149" s="274" t="str">
        <f>IF(AND(E134&gt;=0, E134&lt;=4),"C","-")</f>
        <v>-</v>
      </c>
      <c r="L149" s="273"/>
      <c r="M149" s="273"/>
    </row>
    <row r="150" spans="1:22" s="149" customFormat="1" ht="16.149999999999999" customHeight="1" x14ac:dyDescent="0.4">
      <c r="A150" s="272"/>
      <c r="B150" s="177"/>
      <c r="C150" s="329" t="s">
        <v>320</v>
      </c>
      <c r="D150" s="38">
        <f>E145</f>
        <v>8</v>
      </c>
      <c r="E150" s="274" t="str">
        <f>IF(AND(E145&gt;5,E145&lt;=10),"A","-")</f>
        <v>A</v>
      </c>
      <c r="F150" s="274" t="str">
        <f>IF(AND(E145&gt;3, E145&lt;=5),"B","-")</f>
        <v>-</v>
      </c>
      <c r="G150" s="274" t="str">
        <f>IF(AND(E145&gt;=0, E145&lt;=3),"C","-")</f>
        <v>-</v>
      </c>
      <c r="L150" s="273"/>
      <c r="M150" s="273"/>
    </row>
    <row r="151" spans="1:22" s="149" customFormat="1" ht="16.149999999999999" customHeight="1" x14ac:dyDescent="0.4">
      <c r="A151" s="272"/>
      <c r="B151" s="177"/>
      <c r="C151" s="76"/>
      <c r="D151" s="43"/>
      <c r="E151" s="84"/>
      <c r="F151" s="84"/>
      <c r="G151" s="84"/>
      <c r="L151" s="273"/>
      <c r="M151" s="273"/>
    </row>
    <row r="152" spans="1:22" s="149" customFormat="1" ht="16.149999999999999" customHeight="1" x14ac:dyDescent="0.4">
      <c r="A152" s="272"/>
      <c r="B152" s="675" t="str">
        <f>IF(D152=0,"","%")</f>
        <v>%</v>
      </c>
      <c r="C152" s="391"/>
      <c r="D152" s="160" t="str">
        <f>E108</f>
        <v>A2</v>
      </c>
      <c r="E152" s="84"/>
      <c r="F152" s="84"/>
      <c r="G152" s="84"/>
      <c r="L152" s="273"/>
      <c r="M152" s="273"/>
    </row>
    <row r="153" spans="1:22" s="276" customFormat="1" ht="35" customHeight="1" x14ac:dyDescent="0.45">
      <c r="A153" s="44"/>
      <c r="B153" s="675" t="str">
        <f t="shared" ref="B153:B156" si="8">IF(D153="","","%")</f>
        <v>%</v>
      </c>
      <c r="C153" s="489" t="s">
        <v>324</v>
      </c>
      <c r="D153" s="334" t="s">
        <v>341</v>
      </c>
      <c r="E153" s="365"/>
      <c r="F153" s="167"/>
      <c r="G153" s="167"/>
      <c r="I153" s="310"/>
      <c r="J153" s="310"/>
      <c r="L153" s="285"/>
      <c r="M153" s="285"/>
    </row>
    <row r="154" spans="1:22" s="276" customFormat="1" ht="35" customHeight="1" x14ac:dyDescent="0.35">
      <c r="A154" s="44"/>
      <c r="B154" s="675" t="str">
        <f t="shared" si="8"/>
        <v>%</v>
      </c>
      <c r="C154" s="489" t="s">
        <v>327</v>
      </c>
      <c r="D154" s="334" t="s">
        <v>342</v>
      </c>
      <c r="E154" s="364" t="s">
        <v>636</v>
      </c>
      <c r="F154" s="167"/>
      <c r="G154" s="167"/>
      <c r="I154" s="364" t="s">
        <v>563</v>
      </c>
      <c r="J154" s="364" t="s">
        <v>564</v>
      </c>
      <c r="K154" s="364" t="s">
        <v>565</v>
      </c>
      <c r="L154" s="285"/>
      <c r="M154" s="285"/>
    </row>
    <row r="155" spans="1:22" s="276" customFormat="1" ht="48.4" customHeight="1" x14ac:dyDescent="0.45">
      <c r="A155" s="44"/>
      <c r="B155" s="675" t="str">
        <f t="shared" si="8"/>
        <v>%</v>
      </c>
      <c r="C155" s="489" t="s">
        <v>250</v>
      </c>
      <c r="D155" s="335" t="s">
        <v>343</v>
      </c>
      <c r="E155" s="336" t="s">
        <v>10</v>
      </c>
      <c r="F155" s="167"/>
      <c r="G155" s="167"/>
      <c r="I155" s="336" t="s">
        <v>10</v>
      </c>
      <c r="J155" s="277" t="s">
        <v>10</v>
      </c>
      <c r="K155" s="336" t="s">
        <v>10</v>
      </c>
      <c r="L155" s="285"/>
      <c r="M155" s="285"/>
    </row>
    <row r="156" spans="1:22" s="276" customFormat="1" ht="48.4" customHeight="1" x14ac:dyDescent="0.45">
      <c r="A156" s="44"/>
      <c r="B156" s="675" t="str">
        <f t="shared" si="8"/>
        <v>%</v>
      </c>
      <c r="C156" s="489" t="s">
        <v>637</v>
      </c>
      <c r="D156" s="335" t="s">
        <v>344</v>
      </c>
      <c r="E156" s="284">
        <v>1</v>
      </c>
      <c r="I156" s="285" t="s">
        <v>335</v>
      </c>
      <c r="J156" s="285" t="s">
        <v>336</v>
      </c>
      <c r="K156" s="285" t="s">
        <v>337</v>
      </c>
    </row>
    <row r="157" spans="1:22" x14ac:dyDescent="0.45">
      <c r="B157" s="177"/>
      <c r="H157" s="481"/>
      <c r="I157" s="481"/>
      <c r="J157" s="481"/>
      <c r="K157" s="481"/>
    </row>
    <row r="158" spans="1:22" s="6" customFormat="1" ht="16.149999999999999" customHeight="1" x14ac:dyDescent="0.45">
      <c r="A158" s="255" t="s">
        <v>439</v>
      </c>
      <c r="B158" s="675" t="str">
        <f>IF(E158="","","%")</f>
        <v/>
      </c>
      <c r="C158" s="177"/>
      <c r="D158" s="266" t="s">
        <v>108</v>
      </c>
      <c r="E158" s="271" t="str">
        <f>'04_dati_costrutt_VERT'!E155</f>
        <v/>
      </c>
      <c r="F158" s="271" t="str">
        <f>'04_dati_costrutt_VERT'!F155</f>
        <v/>
      </c>
      <c r="G158" s="271" t="str">
        <f>'04_dati_costrutt_VERT'!G155</f>
        <v/>
      </c>
      <c r="H158" s="481"/>
      <c r="I158" s="481"/>
      <c r="J158" s="481"/>
      <c r="K158" s="481"/>
      <c r="L158" s="266"/>
      <c r="M158" s="269"/>
      <c r="N158" s="269"/>
      <c r="O158" s="269"/>
      <c r="P158" s="269"/>
      <c r="Q158" s="269"/>
      <c r="R158" s="269"/>
      <c r="S158" s="269"/>
      <c r="T158" s="269"/>
      <c r="U158" s="269"/>
      <c r="V158" s="269"/>
    </row>
    <row r="159" spans="1:22" s="6" customFormat="1" ht="16.149999999999999" customHeight="1" x14ac:dyDescent="0.45">
      <c r="A159" s="34"/>
      <c r="B159" s="677"/>
      <c r="C159" s="177" t="str">
        <f t="shared" ref="C159:C161" si="9">IF(E159=0,"","%")</f>
        <v/>
      </c>
      <c r="D159" s="266" t="s">
        <v>570</v>
      </c>
      <c r="E159" s="271">
        <f>'04_dati_costrutt_VERT'!E156</f>
        <v>0</v>
      </c>
      <c r="F159" s="271">
        <f>'04_dati_costrutt_VERT'!F156</f>
        <v>0</v>
      </c>
      <c r="G159" s="271">
        <f>'04_dati_costrutt_VERT'!G156</f>
        <v>0</v>
      </c>
      <c r="H159" s="481"/>
      <c r="I159" s="481"/>
      <c r="J159" s="481"/>
      <c r="K159" s="481"/>
      <c r="L159" s="266"/>
      <c r="M159" s="269"/>
      <c r="N159" s="269"/>
      <c r="O159" s="269"/>
      <c r="P159" s="269"/>
      <c r="Q159" s="269"/>
      <c r="R159" s="269"/>
      <c r="S159" s="269"/>
      <c r="T159" s="269"/>
      <c r="U159" s="269"/>
      <c r="V159" s="269"/>
    </row>
    <row r="160" spans="1:22" s="6" customFormat="1" ht="16.149999999999999" customHeight="1" x14ac:dyDescent="0.45">
      <c r="A160" s="34"/>
      <c r="B160" s="677"/>
      <c r="C160" s="177" t="str">
        <f t="shared" si="9"/>
        <v/>
      </c>
      <c r="D160" s="266" t="s">
        <v>571</v>
      </c>
      <c r="E160" s="271">
        <f>'04_dati_costrutt_VERT'!E157</f>
        <v>0</v>
      </c>
      <c r="F160" s="271">
        <f>'04_dati_costrutt_VERT'!F157</f>
        <v>0</v>
      </c>
      <c r="G160" s="271">
        <f>'04_dati_costrutt_VERT'!G157</f>
        <v>0</v>
      </c>
      <c r="H160" s="481"/>
      <c r="I160" s="481"/>
      <c r="J160" s="481"/>
      <c r="K160" s="481"/>
      <c r="L160" s="266"/>
      <c r="M160" s="269"/>
      <c r="N160" s="269"/>
      <c r="O160" s="269"/>
      <c r="P160" s="269"/>
      <c r="Q160" s="269"/>
      <c r="R160" s="269"/>
      <c r="S160" s="269"/>
      <c r="T160" s="269"/>
      <c r="U160" s="269"/>
      <c r="V160" s="269"/>
    </row>
    <row r="161" spans="1:22" s="6" customFormat="1" ht="16.149999999999999" customHeight="1" x14ac:dyDescent="0.45">
      <c r="A161" s="34"/>
      <c r="B161" s="677"/>
      <c r="C161" s="177" t="str">
        <f t="shared" si="9"/>
        <v/>
      </c>
      <c r="D161" s="266" t="s">
        <v>572</v>
      </c>
      <c r="E161" s="271">
        <f>'04_dati_costrutt_VERT'!E158</f>
        <v>0</v>
      </c>
      <c r="F161" s="271">
        <f>'04_dati_costrutt_VERT'!F158</f>
        <v>0</v>
      </c>
      <c r="G161" s="271">
        <f>'04_dati_costrutt_VERT'!G158</f>
        <v>0</v>
      </c>
      <c r="H161" s="481"/>
      <c r="I161" s="481"/>
      <c r="J161" s="481"/>
      <c r="K161" s="481"/>
      <c r="L161" s="266"/>
      <c r="M161" s="269"/>
      <c r="N161" s="269"/>
      <c r="O161" s="269"/>
      <c r="P161" s="269"/>
      <c r="Q161" s="269"/>
      <c r="R161" s="269"/>
      <c r="S161" s="269"/>
      <c r="T161" s="269"/>
      <c r="U161" s="269"/>
      <c r="V161" s="269"/>
    </row>
    <row r="162" spans="1:22" s="150" customFormat="1" ht="16.149999999999999" customHeight="1" x14ac:dyDescent="0.45">
      <c r="A162" s="34"/>
      <c r="B162" s="675" t="str">
        <f>IF(C162="x","%","")</f>
        <v/>
      </c>
      <c r="C162" s="353">
        <f>'04_dati_costrutt_VERT'!C159</f>
        <v>0</v>
      </c>
      <c r="D162" s="266" t="s">
        <v>577</v>
      </c>
      <c r="E162" s="343"/>
      <c r="F162" s="343"/>
      <c r="G162" s="278"/>
      <c r="H162" s="481"/>
      <c r="I162" s="481"/>
      <c r="J162" s="481"/>
      <c r="K162" s="481"/>
      <c r="L162" s="266"/>
      <c r="M162" s="266"/>
      <c r="N162" s="266"/>
      <c r="O162" s="266"/>
      <c r="P162" s="266"/>
      <c r="Q162" s="266"/>
      <c r="R162" s="266"/>
      <c r="S162" s="266"/>
      <c r="T162" s="266"/>
      <c r="U162" s="266"/>
      <c r="V162" s="266"/>
    </row>
    <row r="163" spans="1:22" s="150" customFormat="1" ht="16.149999999999999" customHeight="1" x14ac:dyDescent="0.45">
      <c r="A163" s="34"/>
      <c r="B163" s="675" t="str">
        <f>IF(C163="x","%","")</f>
        <v/>
      </c>
      <c r="C163" s="353">
        <f>'04_dati_costrutt_VERT'!C160</f>
        <v>0</v>
      </c>
      <c r="D163" s="266" t="s">
        <v>578</v>
      </c>
      <c r="E163" s="278"/>
      <c r="F163" s="278"/>
      <c r="G163" s="278"/>
      <c r="H163" s="278"/>
      <c r="I163" s="311"/>
      <c r="J163" s="311"/>
      <c r="K163" s="278"/>
      <c r="L163" s="266"/>
      <c r="M163" s="266"/>
      <c r="N163" s="266"/>
      <c r="O163" s="266"/>
      <c r="P163" s="266"/>
      <c r="Q163" s="266"/>
      <c r="R163" s="266"/>
      <c r="S163" s="266"/>
      <c r="T163" s="266"/>
      <c r="U163" s="266"/>
      <c r="V163" s="266"/>
    </row>
    <row r="164" spans="1:22" s="23" customFormat="1" ht="16.149999999999999" customHeight="1" x14ac:dyDescent="0.45">
      <c r="A164" s="34"/>
      <c r="B164" s="19"/>
      <c r="C164" s="75"/>
      <c r="D164" s="19"/>
      <c r="E164" s="280"/>
      <c r="F164" s="280"/>
      <c r="G164" s="280"/>
      <c r="H164" s="19"/>
      <c r="I164" s="19"/>
      <c r="J164" s="19"/>
      <c r="L164" s="66"/>
      <c r="M164" s="66"/>
      <c r="N164" s="66"/>
      <c r="O164" s="66"/>
      <c r="P164" s="66"/>
      <c r="Q164" s="66"/>
      <c r="R164" s="66"/>
      <c r="S164" s="66"/>
      <c r="T164" s="66"/>
      <c r="U164" s="66"/>
      <c r="V164" s="66"/>
    </row>
    <row r="165" spans="1:22" s="23" customFormat="1" ht="16.149999999999999" customHeight="1" x14ac:dyDescent="0.45">
      <c r="A165" s="41" t="s">
        <v>250</v>
      </c>
      <c r="C165" s="267"/>
      <c r="D165" s="267" t="s">
        <v>251</v>
      </c>
      <c r="E165" s="267"/>
      <c r="F165" s="267"/>
      <c r="G165" s="267"/>
      <c r="L165" s="19"/>
      <c r="N165" s="66"/>
      <c r="O165" s="286" t="s">
        <v>252</v>
      </c>
      <c r="P165" s="286" t="s">
        <v>253</v>
      </c>
      <c r="Q165" s="286" t="s">
        <v>254</v>
      </c>
      <c r="R165" s="66"/>
      <c r="S165" s="66"/>
      <c r="T165" s="66"/>
      <c r="U165" s="66"/>
      <c r="V165" s="66"/>
    </row>
    <row r="166" spans="1:22" s="5" customFormat="1" ht="16.149999999999999" customHeight="1" x14ac:dyDescent="0.4">
      <c r="A166" s="42" t="s">
        <v>255</v>
      </c>
      <c r="C166" s="326" t="s">
        <v>256</v>
      </c>
      <c r="D166" s="20" t="s">
        <v>257</v>
      </c>
      <c r="E166" s="24"/>
      <c r="F166" s="333" t="str" cm="1">
        <f t="array" ref="F166">_xlfn.IFS((E166="NR"),O166,(E166="PR"),P166,(E166="R"),Q166,(E166=""),"-")</f>
        <v>-</v>
      </c>
      <c r="L166" s="354" t="s">
        <v>36</v>
      </c>
      <c r="N166" s="25" t="s">
        <v>258</v>
      </c>
      <c r="O166" s="25">
        <v>0</v>
      </c>
      <c r="P166" s="26">
        <v>1</v>
      </c>
      <c r="Q166" s="26">
        <v>2</v>
      </c>
    </row>
    <row r="167" spans="1:22" s="149" customFormat="1" ht="16.149999999999999" customHeight="1" x14ac:dyDescent="0.4">
      <c r="A167" s="17"/>
      <c r="C167" s="326" t="s">
        <v>259</v>
      </c>
      <c r="D167" s="20" t="s">
        <v>260</v>
      </c>
      <c r="E167" s="24"/>
      <c r="F167" s="333" t="str" cm="1">
        <f t="array" ref="F167">_xlfn.IFS((E167="NR"),O167,(E167="PR"),P167,(E167="R"),Q167,(E167=""),"-")</f>
        <v>-</v>
      </c>
      <c r="L167" s="354" t="s">
        <v>36</v>
      </c>
      <c r="N167" s="25" t="s">
        <v>261</v>
      </c>
      <c r="O167" s="25">
        <v>0</v>
      </c>
      <c r="P167" s="27">
        <v>1</v>
      </c>
      <c r="Q167" s="27">
        <v>1</v>
      </c>
    </row>
    <row r="168" spans="1:22" s="149" customFormat="1" ht="13.9" customHeight="1" x14ac:dyDescent="0.4">
      <c r="A168" s="17"/>
      <c r="C168" s="326" t="s">
        <v>262</v>
      </c>
      <c r="D168" s="21" t="s">
        <v>263</v>
      </c>
      <c r="E168" s="24"/>
      <c r="F168" s="333" t="str" cm="1">
        <f t="array" ref="F168">_xlfn.IFS((E168="NR"),O168,(E168="PR"),P168,(E168="R"),Q168,(E168=""),"-")</f>
        <v>-</v>
      </c>
      <c r="L168" s="354" t="s">
        <v>36</v>
      </c>
      <c r="N168" s="25" t="s">
        <v>264</v>
      </c>
      <c r="O168" s="25">
        <v>0</v>
      </c>
      <c r="P168" s="27">
        <v>1.5</v>
      </c>
      <c r="Q168" s="27">
        <v>3</v>
      </c>
    </row>
    <row r="169" spans="1:22" s="149" customFormat="1" ht="13.9" customHeight="1" x14ac:dyDescent="0.4">
      <c r="A169" s="17"/>
      <c r="C169" s="326" t="s">
        <v>265</v>
      </c>
      <c r="D169" s="21" t="s">
        <v>266</v>
      </c>
      <c r="E169" s="24"/>
      <c r="F169" s="333" t="str" cm="1">
        <f t="array" ref="F169">_xlfn.IFS((E169="NR"),O169,(E169="PR"),P169,(E169="R"),Q169,(E169=""),"-")</f>
        <v>-</v>
      </c>
      <c r="L169" s="354" t="s">
        <v>36</v>
      </c>
      <c r="N169" s="25" t="s">
        <v>267</v>
      </c>
      <c r="O169" s="25">
        <v>0</v>
      </c>
      <c r="P169" s="27">
        <v>0.5</v>
      </c>
      <c r="Q169" s="27">
        <v>1</v>
      </c>
    </row>
    <row r="170" spans="1:22" s="149" customFormat="1" ht="13.9" customHeight="1" x14ac:dyDescent="0.4">
      <c r="A170" s="17"/>
      <c r="C170" s="326" t="s">
        <v>268</v>
      </c>
      <c r="D170" s="21" t="s">
        <v>269</v>
      </c>
      <c r="E170" s="24"/>
      <c r="F170" s="333" t="str" cm="1">
        <f t="array" ref="F170">_xlfn.IFS((E170="NR"),O170,(E170="PR"),P170,(E170="R"),Q170,(E170=""),"-")</f>
        <v>-</v>
      </c>
      <c r="L170" s="354" t="s">
        <v>36</v>
      </c>
      <c r="N170" s="25" t="s">
        <v>270</v>
      </c>
      <c r="O170" s="25">
        <v>0</v>
      </c>
      <c r="P170" s="27">
        <v>0.5</v>
      </c>
      <c r="Q170" s="27">
        <v>1</v>
      </c>
    </row>
    <row r="171" spans="1:22" s="5" customFormat="1" ht="16.149999999999999" customHeight="1" x14ac:dyDescent="0.4">
      <c r="A171" s="17"/>
      <c r="C171" s="326" t="s">
        <v>271</v>
      </c>
      <c r="D171" s="20" t="s">
        <v>272</v>
      </c>
      <c r="E171" s="24"/>
      <c r="F171" s="333" t="str" cm="1">
        <f t="array" ref="F171">_xlfn.IFS((E171="NR"),O171,(E171="PR"),P171,(E171="R"),Q171,(E171=""),"-")</f>
        <v>-</v>
      </c>
      <c r="L171" s="354" t="s">
        <v>36</v>
      </c>
      <c r="N171" s="25" t="s">
        <v>273</v>
      </c>
      <c r="O171" s="25">
        <v>0</v>
      </c>
      <c r="P171" s="27">
        <v>0.5</v>
      </c>
      <c r="Q171" s="26">
        <v>2</v>
      </c>
    </row>
    <row r="172" spans="1:22" s="5" customFormat="1" ht="16.149999999999999" customHeight="1" x14ac:dyDescent="0.4">
      <c r="A172" s="17"/>
      <c r="C172" s="326" t="s">
        <v>274</v>
      </c>
      <c r="D172" s="20" t="s">
        <v>275</v>
      </c>
      <c r="E172" s="24"/>
      <c r="F172" s="333" t="str" cm="1">
        <f t="array" ref="F172">_xlfn.IFS((E172="NR"),O172,(E172="PR"),P172,(E172="R"),Q172,(E172=""),"-")</f>
        <v>-</v>
      </c>
      <c r="L172" s="354" t="s">
        <v>36</v>
      </c>
      <c r="N172" s="25" t="s">
        <v>276</v>
      </c>
      <c r="O172" s="25">
        <v>0.3</v>
      </c>
      <c r="P172" s="26">
        <v>0.7</v>
      </c>
      <c r="Q172" s="26">
        <v>1</v>
      </c>
    </row>
    <row r="173" spans="1:22" s="5" customFormat="1" ht="16.149999999999999" customHeight="1" x14ac:dyDescent="0.4">
      <c r="A173" s="17"/>
      <c r="C173" s="326" t="s">
        <v>277</v>
      </c>
      <c r="D173" s="20" t="s">
        <v>278</v>
      </c>
      <c r="E173" s="30" t="str">
        <f>IF(OR(('04_dati_costrutt_VERT'!C168="X"),('04_dati_costrutt_VERT'!C170="X"),('04_dati_costrutt_VERT'!C190="X")),"Sì","No")</f>
        <v>No</v>
      </c>
      <c r="F173" s="333" t="str" cm="1">
        <f t="array" ref="F173">IF(E173="Sì", _xlfn.IFS((E171="NR"),O173,(E171="PR"),P173,(E171="R"),Q173),"-")</f>
        <v>-</v>
      </c>
      <c r="L173" s="354" t="s">
        <v>36</v>
      </c>
      <c r="N173" s="25" t="s">
        <v>279</v>
      </c>
      <c r="O173" s="25">
        <v>0.2</v>
      </c>
      <c r="P173" s="26">
        <v>0.6</v>
      </c>
      <c r="Q173" s="26">
        <v>1</v>
      </c>
    </row>
    <row r="174" spans="1:22" s="5" customFormat="1" ht="16.149999999999999" customHeight="1" x14ac:dyDescent="0.4">
      <c r="A174" s="17"/>
      <c r="C174" s="326" t="s">
        <v>280</v>
      </c>
      <c r="D174" s="20" t="s">
        <v>281</v>
      </c>
      <c r="E174" s="193" t="e">
        <f>IF(E173="Sì", F173*F172*(SUM(F166:F171)), F172*(SUM(F166:F171)))</f>
        <v>#VALUE!</v>
      </c>
      <c r="F174" s="330"/>
      <c r="G174" s="97"/>
      <c r="N174" s="273"/>
      <c r="O174" s="273"/>
    </row>
    <row r="175" spans="1:22" s="149" customFormat="1" ht="16.149999999999999" customHeight="1" x14ac:dyDescent="0.4">
      <c r="A175" s="272"/>
      <c r="B175" s="281"/>
      <c r="C175" s="76"/>
      <c r="D175" s="20"/>
      <c r="E175" s="65"/>
      <c r="F175" s="65"/>
      <c r="G175" s="65"/>
      <c r="N175" s="273"/>
      <c r="O175" s="273"/>
    </row>
    <row r="176" spans="1:22" s="23" customFormat="1" ht="16.149999999999999" customHeight="1" x14ac:dyDescent="0.45">
      <c r="A176" s="41" t="s">
        <v>250</v>
      </c>
      <c r="C176" s="267"/>
      <c r="D176" s="267" t="s">
        <v>282</v>
      </c>
      <c r="E176" s="267"/>
      <c r="F176" s="267"/>
      <c r="G176" s="267"/>
      <c r="L176" s="19"/>
      <c r="N176" s="66"/>
      <c r="O176" s="286" t="s">
        <v>252</v>
      </c>
      <c r="P176" s="286" t="s">
        <v>253</v>
      </c>
      <c r="Q176" s="286" t="s">
        <v>254</v>
      </c>
      <c r="R176" s="66"/>
      <c r="S176" s="66"/>
      <c r="T176" s="66"/>
      <c r="U176" s="66"/>
      <c r="V176" s="66"/>
    </row>
    <row r="177" spans="1:22" s="5" customFormat="1" ht="16.149999999999999" customHeight="1" x14ac:dyDescent="0.4">
      <c r="A177" s="42" t="s">
        <v>283</v>
      </c>
      <c r="C177" s="326" t="s">
        <v>284</v>
      </c>
      <c r="D177" s="20" t="s">
        <v>257</v>
      </c>
      <c r="E177" s="27">
        <f t="shared" ref="E177:E183" si="10">E166</f>
        <v>0</v>
      </c>
      <c r="F177" s="333" t="e" cm="1">
        <f t="array" ref="F177">_xlfn.IFS((E177="NR"),O177,(E177="PR"),P177,(E177="R"),Q177,(E177=""),"-")</f>
        <v>#N/A</v>
      </c>
      <c r="L177" s="354" t="s">
        <v>36</v>
      </c>
      <c r="N177" s="25" t="s">
        <v>285</v>
      </c>
      <c r="O177" s="25">
        <v>0</v>
      </c>
      <c r="P177" s="27">
        <v>1</v>
      </c>
      <c r="Q177" s="27">
        <v>2</v>
      </c>
      <c r="R177" s="149"/>
      <c r="S177" s="149"/>
      <c r="T177" s="149"/>
      <c r="U177" s="149"/>
      <c r="V177" s="149"/>
    </row>
    <row r="178" spans="1:22" s="149" customFormat="1" ht="16.149999999999999" customHeight="1" x14ac:dyDescent="0.4">
      <c r="A178" s="42" t="s">
        <v>286</v>
      </c>
      <c r="C178" s="326" t="s">
        <v>287</v>
      </c>
      <c r="D178" s="20" t="s">
        <v>260</v>
      </c>
      <c r="E178" s="27">
        <f t="shared" si="10"/>
        <v>0</v>
      </c>
      <c r="F178" s="333" t="e" cm="1">
        <f t="array" ref="F178">_xlfn.IFS((E178="NR"),O178,(E178="PR"),P178,(E178="R"),Q178,(E178=""),"-")</f>
        <v>#N/A</v>
      </c>
      <c r="L178" s="354" t="s">
        <v>36</v>
      </c>
      <c r="N178" s="25" t="s">
        <v>288</v>
      </c>
      <c r="O178" s="25">
        <v>0</v>
      </c>
      <c r="P178" s="27">
        <v>1.5</v>
      </c>
      <c r="Q178" s="27">
        <v>3</v>
      </c>
    </row>
    <row r="179" spans="1:22" s="149" customFormat="1" ht="13.9" customHeight="1" x14ac:dyDescent="0.4">
      <c r="A179" s="42"/>
      <c r="C179" s="326" t="s">
        <v>289</v>
      </c>
      <c r="D179" s="21" t="s">
        <v>263</v>
      </c>
      <c r="E179" s="27">
        <f t="shared" si="10"/>
        <v>0</v>
      </c>
      <c r="F179" s="333" t="e" cm="1">
        <f t="array" ref="F179">_xlfn.IFS((E179="NR"),O179,(E179="PR"),P179,(E179="R"),Q179,(E179=""),"-")</f>
        <v>#N/A</v>
      </c>
      <c r="L179" s="354" t="s">
        <v>36</v>
      </c>
      <c r="N179" s="25" t="s">
        <v>290</v>
      </c>
      <c r="O179" s="25">
        <v>0</v>
      </c>
      <c r="P179" s="27">
        <v>1</v>
      </c>
      <c r="Q179" s="27">
        <v>2</v>
      </c>
    </row>
    <row r="180" spans="1:22" s="149" customFormat="1" ht="13.9" customHeight="1" x14ac:dyDescent="0.4">
      <c r="A180" s="17"/>
      <c r="C180" s="326" t="s">
        <v>291</v>
      </c>
      <c r="D180" s="21" t="s">
        <v>266</v>
      </c>
      <c r="E180" s="27">
        <f t="shared" si="10"/>
        <v>0</v>
      </c>
      <c r="F180" s="333" t="e" cm="1">
        <f t="array" ref="F180">_xlfn.IFS((E180="NR"),O180,(E180="PR"),P180,(E180="R"),Q180,(E180=""),"-")</f>
        <v>#N/A</v>
      </c>
      <c r="L180" s="354" t="s">
        <v>36</v>
      </c>
      <c r="N180" s="25" t="s">
        <v>292</v>
      </c>
      <c r="O180" s="25">
        <v>0</v>
      </c>
      <c r="P180" s="27">
        <v>0.5</v>
      </c>
      <c r="Q180" s="27">
        <v>1</v>
      </c>
    </row>
    <row r="181" spans="1:22" s="149" customFormat="1" ht="13.9" customHeight="1" x14ac:dyDescent="0.4">
      <c r="A181" s="17"/>
      <c r="C181" s="326" t="s">
        <v>293</v>
      </c>
      <c r="D181" s="21" t="s">
        <v>269</v>
      </c>
      <c r="E181" s="27">
        <f t="shared" si="10"/>
        <v>0</v>
      </c>
      <c r="F181" s="333" t="e" cm="1">
        <f t="array" ref="F181">_xlfn.IFS((E181="NR"),O181,(E181="PR"),P181,(E181="R"),Q181,(E181=""),"-")</f>
        <v>#N/A</v>
      </c>
      <c r="L181" s="354" t="s">
        <v>36</v>
      </c>
      <c r="N181" s="25" t="s">
        <v>294</v>
      </c>
      <c r="O181" s="25">
        <v>0</v>
      </c>
      <c r="P181" s="27">
        <v>0.5</v>
      </c>
      <c r="Q181" s="27">
        <v>1</v>
      </c>
    </row>
    <row r="182" spans="1:22" s="5" customFormat="1" ht="16.149999999999999" customHeight="1" x14ac:dyDescent="0.4">
      <c r="A182" s="17"/>
      <c r="C182" s="326" t="s">
        <v>295</v>
      </c>
      <c r="D182" s="20" t="s">
        <v>272</v>
      </c>
      <c r="E182" s="27">
        <f t="shared" si="10"/>
        <v>0</v>
      </c>
      <c r="F182" s="333" t="e" cm="1">
        <f t="array" ref="F182">_xlfn.IFS((E182="NR"),O182,(E182="PR"),P182,(E182="R"),Q182,(E182=""),"-")</f>
        <v>#N/A</v>
      </c>
      <c r="L182" s="354" t="s">
        <v>36</v>
      </c>
      <c r="N182" s="25" t="s">
        <v>296</v>
      </c>
      <c r="O182" s="25">
        <v>0</v>
      </c>
      <c r="P182" s="27">
        <v>0.5</v>
      </c>
      <c r="Q182" s="27">
        <v>1</v>
      </c>
      <c r="R182" s="149"/>
      <c r="S182" s="149"/>
      <c r="T182" s="149"/>
      <c r="U182" s="149"/>
      <c r="V182" s="149"/>
    </row>
    <row r="183" spans="1:22" s="5" customFormat="1" ht="16.149999999999999" customHeight="1" x14ac:dyDescent="0.4">
      <c r="A183" s="17"/>
      <c r="C183" s="327" t="s">
        <v>297</v>
      </c>
      <c r="D183" s="20" t="s">
        <v>275</v>
      </c>
      <c r="E183" s="27">
        <f t="shared" si="10"/>
        <v>0</v>
      </c>
      <c r="F183" s="333" t="e" cm="1">
        <f t="array" ref="F183">_xlfn.IFS((E183="NR"),O183,(E183="PR"),P183,(E183="R"),Q183,(E183=""),"-")</f>
        <v>#N/A</v>
      </c>
      <c r="L183" s="354" t="s">
        <v>36</v>
      </c>
      <c r="N183" s="25" t="s">
        <v>298</v>
      </c>
      <c r="O183" s="25">
        <v>0.5</v>
      </c>
      <c r="P183" s="27">
        <v>0.7</v>
      </c>
      <c r="Q183" s="27">
        <v>1</v>
      </c>
      <c r="R183" s="149"/>
      <c r="S183" s="149"/>
      <c r="T183" s="149"/>
      <c r="U183" s="149"/>
      <c r="V183" s="149"/>
    </row>
    <row r="184" spans="1:22" s="5" customFormat="1" ht="16.149999999999999" customHeight="1" x14ac:dyDescent="0.4">
      <c r="A184" s="17"/>
      <c r="C184" s="326" t="s">
        <v>299</v>
      </c>
      <c r="D184" s="20" t="s">
        <v>278</v>
      </c>
      <c r="E184" s="30" t="str">
        <f>IF(OR(('04_dati_costrutt_VERT'!C168="X"),('04_dati_costrutt_VERT'!C170="X"),('04_dati_costrutt_VERT'!C190="X")),"Sì","No")</f>
        <v>No</v>
      </c>
      <c r="F184" s="333" t="str" cm="1">
        <f t="array" ref="F184">IF(E184="Sì", _xlfn.IFS((E182="NR"),O184,(E182="PR"),P184,(E182="R"),Q184),"-")</f>
        <v>-</v>
      </c>
      <c r="L184" s="354" t="s">
        <v>36</v>
      </c>
      <c r="N184" s="25" t="s">
        <v>300</v>
      </c>
      <c r="O184" s="25">
        <v>1</v>
      </c>
      <c r="P184" s="27">
        <v>1</v>
      </c>
      <c r="Q184" s="27">
        <v>1</v>
      </c>
      <c r="R184" s="149"/>
      <c r="S184" s="149"/>
      <c r="T184" s="149"/>
      <c r="U184" s="149"/>
      <c r="V184" s="149"/>
    </row>
    <row r="185" spans="1:22" s="5" customFormat="1" ht="16.149999999999999" customHeight="1" x14ac:dyDescent="0.4">
      <c r="A185" s="17"/>
      <c r="C185" s="326" t="s">
        <v>301</v>
      </c>
      <c r="D185" s="20" t="s">
        <v>281</v>
      </c>
      <c r="E185" s="193" t="e">
        <f>IF(E184="Sì", F184*F183*(SUM(F177:F182)), F183*(SUM(F177:F182)))</f>
        <v>#N/A</v>
      </c>
      <c r="F185" s="330"/>
      <c r="G185" s="97"/>
      <c r="L185" s="331"/>
      <c r="N185" s="273"/>
      <c r="O185" s="273"/>
    </row>
    <row r="186" spans="1:22" s="6" customFormat="1" ht="16.149999999999999" customHeight="1" x14ac:dyDescent="0.45">
      <c r="A186" s="28"/>
      <c r="C186" s="77"/>
      <c r="L186" s="5"/>
      <c r="N186" s="5"/>
      <c r="O186" s="5"/>
      <c r="P186" s="5"/>
      <c r="Q186" s="5"/>
      <c r="R186" s="5"/>
      <c r="S186" s="5"/>
      <c r="T186" s="5"/>
      <c r="U186" s="5"/>
      <c r="V186" s="5"/>
    </row>
    <row r="187" spans="1:22" s="23" customFormat="1" ht="16.149999999999999" customHeight="1" x14ac:dyDescent="0.45">
      <c r="A187" s="41" t="s">
        <v>250</v>
      </c>
      <c r="C187" s="267"/>
      <c r="D187" s="267" t="s">
        <v>302</v>
      </c>
      <c r="E187" s="267"/>
      <c r="F187" s="267"/>
      <c r="G187" s="267"/>
      <c r="L187" s="19"/>
      <c r="N187" s="66"/>
      <c r="O187" s="286" t="s">
        <v>252</v>
      </c>
      <c r="P187" s="286" t="s">
        <v>253</v>
      </c>
      <c r="Q187" s="286" t="s">
        <v>254</v>
      </c>
      <c r="R187" s="66"/>
      <c r="S187" s="66"/>
      <c r="T187" s="66"/>
      <c r="U187" s="66"/>
      <c r="V187" s="66"/>
    </row>
    <row r="188" spans="1:22" s="5" customFormat="1" ht="16.149999999999999" customHeight="1" x14ac:dyDescent="0.4">
      <c r="A188" s="42" t="s">
        <v>283</v>
      </c>
      <c r="C188" s="326" t="s">
        <v>303</v>
      </c>
      <c r="D188" s="20" t="s">
        <v>257</v>
      </c>
      <c r="E188" s="27">
        <f t="shared" ref="E188:E194" si="11">E177</f>
        <v>0</v>
      </c>
      <c r="F188" s="333" t="e" cm="1">
        <f t="array" ref="F188">_xlfn.IFS((E188="NR"),O188,(E188="PR"),P188,(E188="R"),Q188,(E188=""),"-")</f>
        <v>#N/A</v>
      </c>
      <c r="L188" s="354" t="s">
        <v>36</v>
      </c>
      <c r="N188" s="25" t="s">
        <v>304</v>
      </c>
      <c r="O188" s="25">
        <v>0</v>
      </c>
      <c r="P188" s="27">
        <v>0.5</v>
      </c>
      <c r="Q188" s="27">
        <v>1</v>
      </c>
      <c r="R188" s="149"/>
      <c r="S188" s="149"/>
      <c r="T188" s="149"/>
      <c r="U188" s="149"/>
      <c r="V188" s="149"/>
    </row>
    <row r="189" spans="1:22" s="149" customFormat="1" ht="16.149999999999999" customHeight="1" x14ac:dyDescent="0.4">
      <c r="A189" s="42" t="s">
        <v>305</v>
      </c>
      <c r="C189" s="326" t="s">
        <v>306</v>
      </c>
      <c r="D189" s="20" t="s">
        <v>260</v>
      </c>
      <c r="E189" s="27">
        <f t="shared" si="11"/>
        <v>0</v>
      </c>
      <c r="F189" s="333" t="e" cm="1">
        <f t="array" ref="F189">_xlfn.IFS((E189="NR"),O189,(E189="PR"),P189,(E189="R"),Q189,(E189=""),"-")</f>
        <v>#N/A</v>
      </c>
      <c r="L189" s="354" t="s">
        <v>36</v>
      </c>
      <c r="N189" s="25" t="s">
        <v>307</v>
      </c>
      <c r="O189" s="25">
        <v>0</v>
      </c>
      <c r="P189" s="27">
        <v>1</v>
      </c>
      <c r="Q189" s="27">
        <v>2</v>
      </c>
    </row>
    <row r="190" spans="1:22" s="149" customFormat="1" ht="13.9" customHeight="1" x14ac:dyDescent="0.4">
      <c r="A190" s="17"/>
      <c r="C190" s="326" t="s">
        <v>308</v>
      </c>
      <c r="D190" s="21" t="s">
        <v>263</v>
      </c>
      <c r="E190" s="27">
        <f t="shared" si="11"/>
        <v>0</v>
      </c>
      <c r="F190" s="333" t="e" cm="1">
        <f t="array" ref="F190">_xlfn.IFS((E190="NR"),O190,(E190="PR"),P190,(E190="R"),Q190,(E190=""),"-")</f>
        <v>#N/A</v>
      </c>
      <c r="L190" s="354" t="s">
        <v>36</v>
      </c>
      <c r="N190" s="25" t="s">
        <v>309</v>
      </c>
      <c r="O190" s="25">
        <v>0</v>
      </c>
      <c r="P190" s="27">
        <v>1</v>
      </c>
      <c r="Q190" s="27">
        <v>2</v>
      </c>
    </row>
    <row r="191" spans="1:22" s="149" customFormat="1" ht="13.9" customHeight="1" x14ac:dyDescent="0.4">
      <c r="A191" s="17"/>
      <c r="C191" s="326" t="s">
        <v>310</v>
      </c>
      <c r="D191" s="21" t="s">
        <v>266</v>
      </c>
      <c r="E191" s="27">
        <f t="shared" si="11"/>
        <v>0</v>
      </c>
      <c r="F191" s="333" t="e" cm="1">
        <f t="array" ref="F191">_xlfn.IFS((E191="NR"),O191,(E191="PR"),P191,(E191="R"),Q191,(E191=""),"-")</f>
        <v>#N/A</v>
      </c>
      <c r="L191" s="354" t="s">
        <v>36</v>
      </c>
      <c r="N191" s="25" t="s">
        <v>311</v>
      </c>
      <c r="O191" s="25">
        <v>0</v>
      </c>
      <c r="P191" s="27">
        <v>1</v>
      </c>
      <c r="Q191" s="27">
        <v>2</v>
      </c>
    </row>
    <row r="192" spans="1:22" s="149" customFormat="1" ht="13.9" customHeight="1" x14ac:dyDescent="0.4">
      <c r="A192" s="17"/>
      <c r="C192" s="328" t="s">
        <v>312</v>
      </c>
      <c r="D192" s="21" t="s">
        <v>269</v>
      </c>
      <c r="E192" s="27">
        <f t="shared" si="11"/>
        <v>0</v>
      </c>
      <c r="F192" s="333" t="e" cm="1">
        <f t="array" ref="F192">_xlfn.IFS((E192="NR"),O192,(E192="PR"),P192,(E192="R"),Q192,(E192=""),"-")</f>
        <v>#N/A</v>
      </c>
      <c r="L192" s="354" t="s">
        <v>36</v>
      </c>
      <c r="N192" s="25" t="s">
        <v>313</v>
      </c>
      <c r="O192" s="25">
        <v>0</v>
      </c>
      <c r="P192" s="27">
        <v>0.5</v>
      </c>
      <c r="Q192" s="27">
        <v>1</v>
      </c>
    </row>
    <row r="193" spans="1:22" s="5" customFormat="1" ht="16.149999999999999" customHeight="1" x14ac:dyDescent="0.4">
      <c r="A193" s="17"/>
      <c r="C193" s="326" t="s">
        <v>314</v>
      </c>
      <c r="D193" s="20" t="s">
        <v>272</v>
      </c>
      <c r="E193" s="27">
        <f t="shared" si="11"/>
        <v>0</v>
      </c>
      <c r="F193" s="333" t="e" cm="1">
        <f t="array" ref="F193">_xlfn.IFS((E193="NR"),O193,(E193="PR"),P193,(E193="R"),Q193,(E193=""),"-")</f>
        <v>#N/A</v>
      </c>
      <c r="L193" s="354" t="s">
        <v>36</v>
      </c>
      <c r="N193" s="25" t="s">
        <v>315</v>
      </c>
      <c r="O193" s="25">
        <v>0</v>
      </c>
      <c r="P193" s="27">
        <v>1</v>
      </c>
      <c r="Q193" s="27">
        <v>2</v>
      </c>
      <c r="R193" s="149"/>
      <c r="S193" s="149"/>
      <c r="T193" s="149"/>
      <c r="U193" s="149"/>
      <c r="V193" s="149"/>
    </row>
    <row r="194" spans="1:22" s="5" customFormat="1" ht="16.149999999999999" customHeight="1" x14ac:dyDescent="0.4">
      <c r="A194" s="17"/>
      <c r="C194" s="327" t="s">
        <v>316</v>
      </c>
      <c r="D194" s="20" t="s">
        <v>275</v>
      </c>
      <c r="E194" s="27">
        <f t="shared" si="11"/>
        <v>0</v>
      </c>
      <c r="F194" s="333" t="e" cm="1">
        <f t="array" ref="F194">_xlfn.IFS((E194="NR"),O194,(E194="PR"),P194,(E194="R"),Q194,(E194=""),"-")</f>
        <v>#N/A</v>
      </c>
      <c r="L194" s="354" t="s">
        <v>36</v>
      </c>
      <c r="N194" s="31" t="s">
        <v>317</v>
      </c>
      <c r="O194" s="25">
        <v>0.3</v>
      </c>
      <c r="P194" s="27">
        <v>0.7</v>
      </c>
      <c r="Q194" s="27">
        <v>1</v>
      </c>
      <c r="R194" s="149"/>
      <c r="S194" s="149"/>
      <c r="T194" s="149"/>
      <c r="U194" s="149"/>
      <c r="V194" s="149"/>
    </row>
    <row r="195" spans="1:22" s="5" customFormat="1" ht="16.149999999999999" customHeight="1" x14ac:dyDescent="0.4">
      <c r="A195" s="17"/>
      <c r="C195" s="326" t="s">
        <v>318</v>
      </c>
      <c r="D195" s="20" t="s">
        <v>278</v>
      </c>
      <c r="E195" s="30" t="str">
        <f>IF(OR(('04_dati_costrutt_VERT'!C168="X"),('04_dati_costrutt_VERT'!C170="X"),('04_dati_costrutt_VERT'!C190="X")),"Sì","No")</f>
        <v>No</v>
      </c>
      <c r="F195" s="333" t="str" cm="1">
        <f t="array" ref="F195">IF(E195="Sì", _xlfn.IFS((E193="NR"),O195,(E193="PR"),P195,(E193="R"),Q195),"-")</f>
        <v>-</v>
      </c>
      <c r="L195" s="354" t="s">
        <v>36</v>
      </c>
      <c r="N195" s="25" t="s">
        <v>319</v>
      </c>
      <c r="O195" s="25">
        <v>0.1</v>
      </c>
      <c r="P195" s="27">
        <v>0.7</v>
      </c>
      <c r="Q195" s="27">
        <v>1</v>
      </c>
      <c r="R195" s="149"/>
      <c r="S195" s="149"/>
      <c r="T195" s="149"/>
      <c r="U195" s="149"/>
      <c r="V195" s="149"/>
    </row>
    <row r="196" spans="1:22" s="5" customFormat="1" ht="16.149999999999999" customHeight="1" x14ac:dyDescent="0.4">
      <c r="A196" s="17"/>
      <c r="C196" s="326" t="s">
        <v>320</v>
      </c>
      <c r="D196" s="20" t="s">
        <v>281</v>
      </c>
      <c r="E196" s="193" t="e">
        <f>IF(E195="Sì", F195*F194*(SUM(F188:F193)), F194*(SUM(F188:F193)))</f>
        <v>#N/A</v>
      </c>
      <c r="F196" s="216"/>
      <c r="G196" s="97"/>
      <c r="L196" s="273"/>
      <c r="M196" s="273"/>
    </row>
    <row r="197" spans="1:22" s="149" customFormat="1" ht="16.149999999999999" customHeight="1" x14ac:dyDescent="0.4">
      <c r="A197" s="272"/>
      <c r="B197" s="281"/>
      <c r="C197" s="76"/>
      <c r="D197" s="20"/>
      <c r="E197" s="65"/>
      <c r="F197" s="332"/>
      <c r="G197" s="332"/>
      <c r="L197" s="273"/>
      <c r="M197" s="273"/>
    </row>
    <row r="198" spans="1:22" s="149" customFormat="1" ht="16.149999999999999" customHeight="1" x14ac:dyDescent="0.4">
      <c r="A198" s="272"/>
      <c r="B198" s="177"/>
      <c r="C198" s="76"/>
      <c r="D198" s="20"/>
      <c r="E198" s="685" t="s">
        <v>321</v>
      </c>
      <c r="F198" s="685"/>
      <c r="G198" s="685"/>
      <c r="L198" s="273"/>
      <c r="M198" s="273"/>
    </row>
    <row r="199" spans="1:22" s="149" customFormat="1" ht="16.149999999999999" customHeight="1" x14ac:dyDescent="0.4">
      <c r="A199" s="272"/>
      <c r="B199" s="177"/>
      <c r="C199" s="329" t="s">
        <v>280</v>
      </c>
      <c r="D199" s="38" t="e">
        <f>E174</f>
        <v>#VALUE!</v>
      </c>
      <c r="E199" s="274" t="e">
        <f>IF(AND(E174&gt;=5, E174&lt;=10),"A","-")</f>
        <v>#VALUE!</v>
      </c>
      <c r="F199" s="274" t="e">
        <f>IF(AND(E174&gt;=2.5, E174&lt;5),"B","-")</f>
        <v>#VALUE!</v>
      </c>
      <c r="G199" s="274" t="e">
        <f>IF(AND(E174&gt;=0, E174&lt;2.5),"C","-")</f>
        <v>#VALUE!</v>
      </c>
      <c r="L199" s="273"/>
      <c r="M199" s="273"/>
    </row>
    <row r="200" spans="1:22" s="149" customFormat="1" ht="16.149999999999999" customHeight="1" x14ac:dyDescent="0.4">
      <c r="A200" s="272"/>
      <c r="B200" s="177"/>
      <c r="C200" s="329" t="s">
        <v>301</v>
      </c>
      <c r="D200" s="38" t="e">
        <f>E185</f>
        <v>#N/A</v>
      </c>
      <c r="E200" s="274" t="e">
        <f>IF(AND(E185&gt;=7, E185&lt;=10),"A","-")</f>
        <v>#N/A</v>
      </c>
      <c r="F200" s="274" t="e">
        <f>IF(AND(E185&gt;4, E185&lt;7),"B","-")</f>
        <v>#N/A</v>
      </c>
      <c r="G200" s="274" t="e">
        <f>IF(AND(E185&gt;=0, E185&lt;=4),"C","-")</f>
        <v>#N/A</v>
      </c>
      <c r="L200" s="273"/>
      <c r="M200" s="273"/>
    </row>
    <row r="201" spans="1:22" s="149" customFormat="1" ht="16.149999999999999" customHeight="1" x14ac:dyDescent="0.4">
      <c r="A201" s="272"/>
      <c r="B201" s="177"/>
      <c r="C201" s="329" t="s">
        <v>320</v>
      </c>
      <c r="D201" s="38" t="e">
        <f>E196</f>
        <v>#N/A</v>
      </c>
      <c r="E201" s="274" t="e">
        <f>IF(AND(E196&gt;5,E196&lt;=10),"A","-")</f>
        <v>#N/A</v>
      </c>
      <c r="F201" s="274" t="e">
        <f>IF(AND(E196&gt;3, E196&lt;=5),"B","-")</f>
        <v>#N/A</v>
      </c>
      <c r="G201" s="274" t="e">
        <f>IF(AND(E196&gt;=0, E196&lt;=3),"C","-")</f>
        <v>#N/A</v>
      </c>
      <c r="L201" s="273"/>
      <c r="M201" s="273"/>
    </row>
    <row r="202" spans="1:22" s="149" customFormat="1" ht="16.149999999999999" customHeight="1" x14ac:dyDescent="0.4">
      <c r="A202" s="272"/>
      <c r="B202" s="177"/>
      <c r="C202" s="76"/>
      <c r="D202" s="43"/>
      <c r="E202" s="84"/>
      <c r="F202" s="84"/>
      <c r="G202" s="84"/>
      <c r="L202" s="273"/>
      <c r="M202" s="273"/>
    </row>
    <row r="203" spans="1:22" s="149" customFormat="1" ht="16.149999999999999" customHeight="1" x14ac:dyDescent="0.4">
      <c r="A203" s="272"/>
      <c r="B203" s="675" t="str">
        <f>IF(D203=0,"","%")</f>
        <v/>
      </c>
      <c r="C203" s="391"/>
      <c r="D203" s="160">
        <f>E159</f>
        <v>0</v>
      </c>
      <c r="E203" s="84"/>
      <c r="F203" s="84"/>
      <c r="G203" s="84"/>
      <c r="L203" s="273"/>
      <c r="M203" s="273"/>
    </row>
    <row r="204" spans="1:22" s="276" customFormat="1" ht="35" customHeight="1" x14ac:dyDescent="0.45">
      <c r="A204" s="44"/>
      <c r="B204" s="675" t="str">
        <f t="shared" ref="B204:B207" si="12">IF(D204="","","%")</f>
        <v/>
      </c>
      <c r="C204" s="489" t="s">
        <v>324</v>
      </c>
      <c r="D204" s="334"/>
      <c r="E204" s="365"/>
      <c r="F204" s="167"/>
      <c r="G204" s="167"/>
      <c r="I204" s="310"/>
      <c r="J204" s="310"/>
      <c r="L204" s="285"/>
      <c r="M204" s="285"/>
    </row>
    <row r="205" spans="1:22" s="276" customFormat="1" ht="35" customHeight="1" x14ac:dyDescent="0.35">
      <c r="A205" s="44"/>
      <c r="B205" s="675" t="str">
        <f t="shared" si="12"/>
        <v/>
      </c>
      <c r="C205" s="489" t="s">
        <v>327</v>
      </c>
      <c r="D205" s="334"/>
      <c r="E205" s="364" t="s">
        <v>636</v>
      </c>
      <c r="F205" s="167"/>
      <c r="G205" s="167"/>
      <c r="I205" s="364" t="s">
        <v>563</v>
      </c>
      <c r="J205" s="364" t="s">
        <v>564</v>
      </c>
      <c r="K205" s="364" t="s">
        <v>565</v>
      </c>
      <c r="L205" s="285"/>
      <c r="M205" s="285"/>
    </row>
    <row r="206" spans="1:22" s="276" customFormat="1" ht="35" customHeight="1" x14ac:dyDescent="0.45">
      <c r="A206" s="44"/>
      <c r="B206" s="675" t="str">
        <f t="shared" si="12"/>
        <v/>
      </c>
      <c r="C206" s="489" t="s">
        <v>250</v>
      </c>
      <c r="D206" s="335"/>
      <c r="E206" s="336"/>
      <c r="F206" s="167"/>
      <c r="G206" s="167"/>
      <c r="I206" s="336"/>
      <c r="J206" s="277"/>
      <c r="K206" s="336"/>
      <c r="L206" s="285"/>
      <c r="M206" s="285"/>
    </row>
    <row r="207" spans="1:22" s="276" customFormat="1" ht="35" customHeight="1" x14ac:dyDescent="0.45">
      <c r="A207" s="44"/>
      <c r="B207" s="675" t="str">
        <f t="shared" si="12"/>
        <v/>
      </c>
      <c r="C207" s="489" t="s">
        <v>637</v>
      </c>
      <c r="D207" s="335"/>
      <c r="E207" s="284"/>
      <c r="I207" s="285" t="s">
        <v>335</v>
      </c>
      <c r="J207" s="285" t="s">
        <v>336</v>
      </c>
      <c r="K207" s="285" t="s">
        <v>337</v>
      </c>
    </row>
    <row r="208" spans="1:22" x14ac:dyDescent="0.45">
      <c r="B208" s="177"/>
    </row>
    <row r="209" spans="1:22" s="6" customFormat="1" ht="16.149999999999999" customHeight="1" x14ac:dyDescent="0.45">
      <c r="A209" s="255" t="s">
        <v>598</v>
      </c>
      <c r="B209" s="675" t="str">
        <f>IF(E209="","","%")</f>
        <v/>
      </c>
      <c r="C209" s="177"/>
      <c r="D209" s="266" t="s">
        <v>212</v>
      </c>
      <c r="E209" s="271" t="str">
        <f>'04_dati_costrutt_VERT'!E204</f>
        <v/>
      </c>
      <c r="F209" s="271" t="str">
        <f>'04_dati_costrutt_VERT'!F204</f>
        <v/>
      </c>
      <c r="G209" s="271" t="str">
        <f>'04_dati_costrutt_VERT'!G204</f>
        <v/>
      </c>
      <c r="H209" s="481"/>
      <c r="I209" s="481"/>
      <c r="J209" s="481"/>
      <c r="K209" s="481"/>
      <c r="L209" s="266"/>
      <c r="M209" s="269"/>
      <c r="N209" s="269"/>
      <c r="O209" s="269"/>
      <c r="P209" s="269"/>
      <c r="Q209" s="269"/>
      <c r="R209" s="269"/>
      <c r="S209" s="269"/>
      <c r="T209" s="269"/>
      <c r="U209" s="269"/>
      <c r="V209" s="269"/>
    </row>
    <row r="210" spans="1:22" s="6" customFormat="1" ht="16.149999999999999" customHeight="1" x14ac:dyDescent="0.45">
      <c r="A210" s="34"/>
      <c r="B210" s="677"/>
      <c r="C210" s="177"/>
      <c r="D210" s="266" t="s">
        <v>570</v>
      </c>
      <c r="E210" s="271">
        <f>'04_dati_costrutt_VERT'!E205</f>
        <v>0</v>
      </c>
      <c r="F210" s="271">
        <f>'04_dati_costrutt_VERT'!F205</f>
        <v>0</v>
      </c>
      <c r="G210" s="271">
        <f>'04_dati_costrutt_VERT'!G205</f>
        <v>0</v>
      </c>
      <c r="H210" s="481"/>
      <c r="I210" s="481"/>
      <c r="J210" s="481"/>
      <c r="K210" s="481"/>
      <c r="L210" s="266"/>
      <c r="M210" s="269"/>
      <c r="N210" s="269"/>
      <c r="O210" s="269"/>
      <c r="P210" s="269"/>
      <c r="Q210" s="269"/>
      <c r="R210" s="269"/>
      <c r="S210" s="269"/>
      <c r="T210" s="269"/>
      <c r="U210" s="269"/>
      <c r="V210" s="269"/>
    </row>
    <row r="211" spans="1:22" s="6" customFormat="1" ht="16.149999999999999" customHeight="1" x14ac:dyDescent="0.45">
      <c r="A211" s="34"/>
      <c r="B211" s="677"/>
      <c r="C211" s="177" t="str">
        <f t="shared" ref="C211:C212" si="13">IF(E211=0,"","%")</f>
        <v/>
      </c>
      <c r="D211" s="266" t="s">
        <v>571</v>
      </c>
      <c r="E211" s="271">
        <f>'04_dati_costrutt_VERT'!E206</f>
        <v>0</v>
      </c>
      <c r="F211" s="271">
        <f>'04_dati_costrutt_VERT'!F206</f>
        <v>0</v>
      </c>
      <c r="G211" s="271">
        <f>'04_dati_costrutt_VERT'!G206</f>
        <v>0</v>
      </c>
      <c r="H211" s="481"/>
      <c r="I211" s="481"/>
      <c r="J211" s="481"/>
      <c r="K211" s="481"/>
      <c r="L211" s="266"/>
      <c r="M211" s="269"/>
      <c r="N211" s="269"/>
      <c r="O211" s="269"/>
      <c r="P211" s="269"/>
      <c r="Q211" s="269"/>
      <c r="R211" s="269"/>
      <c r="S211" s="269"/>
      <c r="T211" s="269"/>
      <c r="U211" s="269"/>
      <c r="V211" s="269"/>
    </row>
    <row r="212" spans="1:22" s="6" customFormat="1" ht="16.149999999999999" customHeight="1" x14ac:dyDescent="0.45">
      <c r="A212" s="34"/>
      <c r="B212" s="677"/>
      <c r="C212" s="177" t="str">
        <f t="shared" si="13"/>
        <v/>
      </c>
      <c r="D212" s="266" t="s">
        <v>572</v>
      </c>
      <c r="E212" s="271">
        <f>'04_dati_costrutt_VERT'!E207</f>
        <v>0</v>
      </c>
      <c r="F212" s="271">
        <f>'04_dati_costrutt_VERT'!F207</f>
        <v>0</v>
      </c>
      <c r="G212" s="271">
        <f>'04_dati_costrutt_VERT'!G207</f>
        <v>0</v>
      </c>
      <c r="H212" s="481"/>
      <c r="I212" s="481"/>
      <c r="J212" s="481"/>
      <c r="K212" s="481"/>
      <c r="L212" s="266"/>
      <c r="M212" s="269"/>
      <c r="N212" s="269"/>
      <c r="O212" s="269"/>
      <c r="P212" s="269"/>
      <c r="Q212" s="269"/>
      <c r="R212" s="269"/>
      <c r="S212" s="269"/>
      <c r="T212" s="269"/>
      <c r="U212" s="269"/>
      <c r="V212" s="269"/>
    </row>
    <row r="213" spans="1:22" s="150" customFormat="1" ht="16.149999999999999" customHeight="1" x14ac:dyDescent="0.45">
      <c r="A213" s="34"/>
      <c r="B213" s="675" t="str">
        <f>IF(C213="x","%","")</f>
        <v/>
      </c>
      <c r="C213" s="353">
        <f>'04_dati_costrutt_VERT'!C208</f>
        <v>0</v>
      </c>
      <c r="D213" s="266" t="s">
        <v>577</v>
      </c>
      <c r="E213" s="343"/>
      <c r="F213" s="343"/>
      <c r="G213" s="278"/>
      <c r="H213" s="278"/>
      <c r="I213" s="311"/>
      <c r="J213" s="311"/>
      <c r="K213" s="278"/>
      <c r="L213" s="266"/>
      <c r="M213" s="266"/>
      <c r="N213" s="266"/>
      <c r="O213" s="266"/>
      <c r="P213" s="266"/>
      <c r="Q213" s="266"/>
      <c r="R213" s="266"/>
      <c r="S213" s="266"/>
      <c r="T213" s="266"/>
      <c r="U213" s="266"/>
      <c r="V213" s="266"/>
    </row>
    <row r="214" spans="1:22" s="150" customFormat="1" ht="16.149999999999999" customHeight="1" x14ac:dyDescent="0.45">
      <c r="A214" s="34"/>
      <c r="B214" s="675" t="str">
        <f>IF(C214="x","%","")</f>
        <v/>
      </c>
      <c r="C214" s="353">
        <f>'04_dati_costrutt_VERT'!C209</f>
        <v>0</v>
      </c>
      <c r="D214" s="266" t="s">
        <v>578</v>
      </c>
      <c r="E214" s="278"/>
      <c r="F214" s="278"/>
      <c r="G214" s="278"/>
      <c r="H214" s="278"/>
      <c r="I214" s="311"/>
      <c r="J214" s="311"/>
      <c r="K214" s="278"/>
      <c r="L214" s="266"/>
      <c r="M214" s="266"/>
      <c r="N214" s="266"/>
      <c r="O214" s="266"/>
      <c r="P214" s="266"/>
      <c r="Q214" s="266"/>
      <c r="R214" s="266"/>
      <c r="S214" s="266"/>
      <c r="T214" s="266"/>
      <c r="U214" s="266"/>
      <c r="V214" s="266"/>
    </row>
    <row r="215" spans="1:22" s="23" customFormat="1" ht="16.149999999999999" customHeight="1" x14ac:dyDescent="0.45">
      <c r="A215" s="34"/>
      <c r="B215" s="19"/>
      <c r="C215" s="75"/>
      <c r="D215" s="19"/>
      <c r="E215" s="280"/>
      <c r="F215" s="280"/>
      <c r="G215" s="280"/>
      <c r="H215" s="19"/>
      <c r="I215" s="19"/>
      <c r="J215" s="19"/>
      <c r="L215" s="66"/>
      <c r="M215" s="66"/>
      <c r="N215" s="66"/>
      <c r="O215" s="66"/>
      <c r="P215" s="66"/>
      <c r="Q215" s="66"/>
      <c r="R215" s="66"/>
      <c r="S215" s="66"/>
      <c r="T215" s="66"/>
      <c r="U215" s="66"/>
      <c r="V215" s="66"/>
    </row>
    <row r="216" spans="1:22" s="23" customFormat="1" ht="16.149999999999999" customHeight="1" x14ac:dyDescent="0.45">
      <c r="A216" s="41" t="s">
        <v>250</v>
      </c>
      <c r="C216" s="267"/>
      <c r="D216" s="267" t="s">
        <v>251</v>
      </c>
      <c r="E216" s="267"/>
      <c r="F216" s="267"/>
      <c r="G216" s="267"/>
      <c r="L216" s="19"/>
      <c r="N216" s="66"/>
      <c r="O216" s="286" t="s">
        <v>252</v>
      </c>
      <c r="P216" s="286" t="s">
        <v>253</v>
      </c>
      <c r="Q216" s="286" t="s">
        <v>254</v>
      </c>
      <c r="R216" s="66"/>
      <c r="S216" s="66"/>
      <c r="T216" s="66"/>
      <c r="U216" s="66"/>
      <c r="V216" s="66"/>
    </row>
    <row r="217" spans="1:22" s="5" customFormat="1" ht="16.149999999999999" customHeight="1" x14ac:dyDescent="0.4">
      <c r="A217" s="42" t="s">
        <v>255</v>
      </c>
      <c r="C217" s="326" t="s">
        <v>256</v>
      </c>
      <c r="D217" s="20" t="s">
        <v>257</v>
      </c>
      <c r="E217" s="24"/>
      <c r="F217" s="333" t="str" cm="1">
        <f t="array" ref="F217">_xlfn.IFS((E217="NR"),O217,(E217="PR"),P217,(E217="R"),Q217,(E217=""),"-")</f>
        <v>-</v>
      </c>
      <c r="L217" s="354" t="s">
        <v>36</v>
      </c>
      <c r="N217" s="25" t="s">
        <v>258</v>
      </c>
      <c r="O217" s="25">
        <v>0</v>
      </c>
      <c r="P217" s="26">
        <v>1</v>
      </c>
      <c r="Q217" s="26">
        <v>2</v>
      </c>
    </row>
    <row r="218" spans="1:22" s="149" customFormat="1" ht="16.149999999999999" customHeight="1" x14ac:dyDescent="0.4">
      <c r="A218" s="17"/>
      <c r="C218" s="326" t="s">
        <v>259</v>
      </c>
      <c r="D218" s="20" t="s">
        <v>260</v>
      </c>
      <c r="E218" s="24"/>
      <c r="F218" s="333" t="str" cm="1">
        <f t="array" ref="F218">_xlfn.IFS((E218="NR"),O218,(E218="PR"),P218,(E218="R"),Q218,(E218=""),"-")</f>
        <v>-</v>
      </c>
      <c r="L218" s="354" t="s">
        <v>36</v>
      </c>
      <c r="N218" s="25" t="s">
        <v>261</v>
      </c>
      <c r="O218" s="25">
        <v>0</v>
      </c>
      <c r="P218" s="27">
        <v>1</v>
      </c>
      <c r="Q218" s="27">
        <v>1</v>
      </c>
    </row>
    <row r="219" spans="1:22" s="149" customFormat="1" ht="13.9" customHeight="1" x14ac:dyDescent="0.4">
      <c r="A219" s="17"/>
      <c r="C219" s="326" t="s">
        <v>262</v>
      </c>
      <c r="D219" s="21" t="s">
        <v>263</v>
      </c>
      <c r="E219" s="24"/>
      <c r="F219" s="333" t="str" cm="1">
        <f t="array" ref="F219">_xlfn.IFS((E219="NR"),O219,(E219="PR"),P219,(E219="R"),Q219,(E219=""),"-")</f>
        <v>-</v>
      </c>
      <c r="L219" s="354" t="s">
        <v>36</v>
      </c>
      <c r="N219" s="25" t="s">
        <v>264</v>
      </c>
      <c r="O219" s="25">
        <v>0</v>
      </c>
      <c r="P219" s="27">
        <v>1.5</v>
      </c>
      <c r="Q219" s="27">
        <v>3</v>
      </c>
    </row>
    <row r="220" spans="1:22" s="149" customFormat="1" ht="13.9" customHeight="1" x14ac:dyDescent="0.4">
      <c r="A220" s="17"/>
      <c r="C220" s="326" t="s">
        <v>265</v>
      </c>
      <c r="D220" s="21" t="s">
        <v>266</v>
      </c>
      <c r="E220" s="24"/>
      <c r="F220" s="333" t="str" cm="1">
        <f t="array" ref="F220">_xlfn.IFS((E220="NR"),O220,(E220="PR"),P220,(E220="R"),Q220,(E220=""),"-")</f>
        <v>-</v>
      </c>
      <c r="L220" s="354" t="s">
        <v>36</v>
      </c>
      <c r="N220" s="25" t="s">
        <v>267</v>
      </c>
      <c r="O220" s="25">
        <v>0</v>
      </c>
      <c r="P220" s="27">
        <v>0.5</v>
      </c>
      <c r="Q220" s="27">
        <v>1</v>
      </c>
    </row>
    <row r="221" spans="1:22" s="149" customFormat="1" ht="13.9" customHeight="1" x14ac:dyDescent="0.4">
      <c r="A221" s="17"/>
      <c r="C221" s="326" t="s">
        <v>268</v>
      </c>
      <c r="D221" s="21" t="s">
        <v>269</v>
      </c>
      <c r="E221" s="24"/>
      <c r="F221" s="333" t="str" cm="1">
        <f t="array" ref="F221">_xlfn.IFS((E221="NR"),O221,(E221="PR"),P221,(E221="R"),Q221,(E221=""),"-")</f>
        <v>-</v>
      </c>
      <c r="L221" s="354" t="s">
        <v>36</v>
      </c>
      <c r="N221" s="25" t="s">
        <v>270</v>
      </c>
      <c r="O221" s="25">
        <v>0</v>
      </c>
      <c r="P221" s="27">
        <v>0.5</v>
      </c>
      <c r="Q221" s="27">
        <v>1</v>
      </c>
    </row>
    <row r="222" spans="1:22" s="5" customFormat="1" ht="16.149999999999999" customHeight="1" x14ac:dyDescent="0.4">
      <c r="A222" s="17"/>
      <c r="C222" s="326" t="s">
        <v>271</v>
      </c>
      <c r="D222" s="20" t="s">
        <v>272</v>
      </c>
      <c r="E222" s="24"/>
      <c r="F222" s="333" t="str" cm="1">
        <f t="array" ref="F222">_xlfn.IFS((E222="NR"),O222,(E222="PR"),P222,(E222="R"),Q222,(E222=""),"-")</f>
        <v>-</v>
      </c>
      <c r="L222" s="354" t="s">
        <v>36</v>
      </c>
      <c r="N222" s="25" t="s">
        <v>273</v>
      </c>
      <c r="O222" s="25">
        <v>0</v>
      </c>
      <c r="P222" s="27">
        <v>0.5</v>
      </c>
      <c r="Q222" s="26">
        <v>2</v>
      </c>
    </row>
    <row r="223" spans="1:22" s="5" customFormat="1" ht="16.149999999999999" customHeight="1" x14ac:dyDescent="0.4">
      <c r="A223" s="17"/>
      <c r="C223" s="326" t="s">
        <v>274</v>
      </c>
      <c r="D223" s="20" t="s">
        <v>275</v>
      </c>
      <c r="E223" s="24"/>
      <c r="F223" s="333" t="str" cm="1">
        <f t="array" ref="F223">_xlfn.IFS((E223="NR"),O223,(E223="PR"),P223,(E223="R"),Q223,(E223=""),"-")</f>
        <v>-</v>
      </c>
      <c r="L223" s="354" t="s">
        <v>36</v>
      </c>
      <c r="N223" s="25" t="s">
        <v>276</v>
      </c>
      <c r="O223" s="25">
        <v>0.3</v>
      </c>
      <c r="P223" s="26">
        <v>0.7</v>
      </c>
      <c r="Q223" s="26">
        <v>1</v>
      </c>
    </row>
    <row r="224" spans="1:22" s="5" customFormat="1" ht="16.149999999999999" customHeight="1" x14ac:dyDescent="0.4">
      <c r="A224" s="17"/>
      <c r="C224" s="326" t="s">
        <v>277</v>
      </c>
      <c r="D224" s="20" t="s">
        <v>278</v>
      </c>
      <c r="E224" s="30" t="str">
        <f>IF(OR(('04_dati_costrutt_VERT'!C217="X"),('04_dati_costrutt_VERT'!C219="X"),('04_dati_costrutt_VERT'!C239="X")),"Sì","No")</f>
        <v>No</v>
      </c>
      <c r="F224" s="333" t="str" cm="1">
        <f t="array" ref="F224">IF(E224="Sì", _xlfn.IFS((E222="NR"),O224,(E222="PR"),P224,(E222="R"),Q224),"-")</f>
        <v>-</v>
      </c>
      <c r="L224" s="354" t="s">
        <v>36</v>
      </c>
      <c r="N224" s="25" t="s">
        <v>279</v>
      </c>
      <c r="O224" s="25">
        <v>0.2</v>
      </c>
      <c r="P224" s="26">
        <v>0.6</v>
      </c>
      <c r="Q224" s="26">
        <v>1</v>
      </c>
    </row>
    <row r="225" spans="1:22" s="5" customFormat="1" ht="16.149999999999999" customHeight="1" x14ac:dyDescent="0.4">
      <c r="A225" s="17"/>
      <c r="C225" s="326" t="s">
        <v>280</v>
      </c>
      <c r="D225" s="20" t="s">
        <v>281</v>
      </c>
      <c r="E225" s="193" t="e">
        <f>IF(E224="Sì", F224*F223*(SUM(F217:F222)), F223*(SUM(F217:F222)))</f>
        <v>#VALUE!</v>
      </c>
      <c r="F225" s="330"/>
      <c r="G225" s="97"/>
      <c r="N225" s="273"/>
      <c r="O225" s="273"/>
    </row>
    <row r="226" spans="1:22" s="149" customFormat="1" ht="16.149999999999999" customHeight="1" x14ac:dyDescent="0.4">
      <c r="A226" s="272"/>
      <c r="B226" s="281"/>
      <c r="C226" s="76"/>
      <c r="D226" s="20"/>
      <c r="E226" s="65"/>
      <c r="F226" s="65"/>
      <c r="G226" s="65"/>
      <c r="N226" s="273"/>
      <c r="O226" s="273"/>
    </row>
    <row r="227" spans="1:22" s="23" customFormat="1" ht="16.149999999999999" customHeight="1" x14ac:dyDescent="0.45">
      <c r="A227" s="41" t="s">
        <v>250</v>
      </c>
      <c r="C227" s="267"/>
      <c r="D227" s="267" t="s">
        <v>282</v>
      </c>
      <c r="E227" s="267"/>
      <c r="F227" s="267"/>
      <c r="G227" s="267"/>
      <c r="L227" s="19"/>
      <c r="N227" s="66"/>
      <c r="O227" s="286" t="s">
        <v>252</v>
      </c>
      <c r="P227" s="286" t="s">
        <v>253</v>
      </c>
      <c r="Q227" s="286" t="s">
        <v>254</v>
      </c>
      <c r="R227" s="66"/>
      <c r="S227" s="66"/>
      <c r="T227" s="66"/>
      <c r="U227" s="66"/>
      <c r="V227" s="66"/>
    </row>
    <row r="228" spans="1:22" s="5" customFormat="1" ht="16.149999999999999" customHeight="1" x14ac:dyDescent="0.4">
      <c r="A228" s="42" t="s">
        <v>283</v>
      </c>
      <c r="C228" s="326" t="s">
        <v>284</v>
      </c>
      <c r="D228" s="20" t="s">
        <v>257</v>
      </c>
      <c r="E228" s="27">
        <f t="shared" ref="E228:E234" si="14">E217</f>
        <v>0</v>
      </c>
      <c r="F228" s="333" t="e" cm="1">
        <f t="array" ref="F228">_xlfn.IFS((E228="NR"),O228,(E228="PR"),P228,(E228="R"),Q228,(E228=""),"-")</f>
        <v>#N/A</v>
      </c>
      <c r="L228" s="354" t="s">
        <v>36</v>
      </c>
      <c r="N228" s="25" t="s">
        <v>285</v>
      </c>
      <c r="O228" s="25">
        <v>0</v>
      </c>
      <c r="P228" s="27">
        <v>1</v>
      </c>
      <c r="Q228" s="27">
        <v>2</v>
      </c>
      <c r="R228" s="149"/>
      <c r="S228" s="149"/>
      <c r="T228" s="149"/>
      <c r="U228" s="149"/>
      <c r="V228" s="149"/>
    </row>
    <row r="229" spans="1:22" s="149" customFormat="1" ht="16.149999999999999" customHeight="1" x14ac:dyDescent="0.4">
      <c r="A229" s="42" t="s">
        <v>286</v>
      </c>
      <c r="C229" s="326" t="s">
        <v>287</v>
      </c>
      <c r="D229" s="20" t="s">
        <v>260</v>
      </c>
      <c r="E229" s="27">
        <f t="shared" si="14"/>
        <v>0</v>
      </c>
      <c r="F229" s="333" t="e" cm="1">
        <f t="array" ref="F229">_xlfn.IFS((E229="NR"),O229,(E229="PR"),P229,(E229="R"),Q229,(E229=""),"-")</f>
        <v>#N/A</v>
      </c>
      <c r="L229" s="354" t="s">
        <v>36</v>
      </c>
      <c r="N229" s="25" t="s">
        <v>288</v>
      </c>
      <c r="O229" s="25">
        <v>0</v>
      </c>
      <c r="P229" s="27">
        <v>1.5</v>
      </c>
      <c r="Q229" s="27">
        <v>3</v>
      </c>
    </row>
    <row r="230" spans="1:22" s="149" customFormat="1" ht="13.9" customHeight="1" x14ac:dyDescent="0.4">
      <c r="A230" s="42"/>
      <c r="C230" s="326" t="s">
        <v>289</v>
      </c>
      <c r="D230" s="21" t="s">
        <v>263</v>
      </c>
      <c r="E230" s="27">
        <f t="shared" si="14"/>
        <v>0</v>
      </c>
      <c r="F230" s="333" t="e" cm="1">
        <f t="array" ref="F230">_xlfn.IFS((E230="NR"),O230,(E230="PR"),P230,(E230="R"),Q230,(E230=""),"-")</f>
        <v>#N/A</v>
      </c>
      <c r="L230" s="354" t="s">
        <v>36</v>
      </c>
      <c r="N230" s="25" t="s">
        <v>290</v>
      </c>
      <c r="O230" s="25">
        <v>0</v>
      </c>
      <c r="P230" s="27">
        <v>1</v>
      </c>
      <c r="Q230" s="27">
        <v>2</v>
      </c>
    </row>
    <row r="231" spans="1:22" s="149" customFormat="1" ht="13.9" customHeight="1" x14ac:dyDescent="0.4">
      <c r="A231" s="17"/>
      <c r="C231" s="326" t="s">
        <v>291</v>
      </c>
      <c r="D231" s="21" t="s">
        <v>266</v>
      </c>
      <c r="E231" s="27">
        <f t="shared" si="14"/>
        <v>0</v>
      </c>
      <c r="F231" s="333" t="e" cm="1">
        <f t="array" ref="F231">_xlfn.IFS((E231="NR"),O231,(E231="PR"),P231,(E231="R"),Q231,(E231=""),"-")</f>
        <v>#N/A</v>
      </c>
      <c r="L231" s="354" t="s">
        <v>36</v>
      </c>
      <c r="N231" s="25" t="s">
        <v>292</v>
      </c>
      <c r="O231" s="25">
        <v>0</v>
      </c>
      <c r="P231" s="27">
        <v>0.5</v>
      </c>
      <c r="Q231" s="27">
        <v>1</v>
      </c>
    </row>
    <row r="232" spans="1:22" s="149" customFormat="1" ht="13.9" customHeight="1" x14ac:dyDescent="0.4">
      <c r="A232" s="17"/>
      <c r="C232" s="326" t="s">
        <v>293</v>
      </c>
      <c r="D232" s="21" t="s">
        <v>269</v>
      </c>
      <c r="E232" s="27">
        <f t="shared" si="14"/>
        <v>0</v>
      </c>
      <c r="F232" s="333" t="e" cm="1">
        <f t="array" ref="F232">_xlfn.IFS((E232="NR"),O232,(E232="PR"),P232,(E232="R"),Q232,(E232=""),"-")</f>
        <v>#N/A</v>
      </c>
      <c r="L232" s="354" t="s">
        <v>36</v>
      </c>
      <c r="N232" s="25" t="s">
        <v>294</v>
      </c>
      <c r="O232" s="25">
        <v>0</v>
      </c>
      <c r="P232" s="27">
        <v>0.5</v>
      </c>
      <c r="Q232" s="27">
        <v>1</v>
      </c>
    </row>
    <row r="233" spans="1:22" s="5" customFormat="1" ht="16.149999999999999" customHeight="1" x14ac:dyDescent="0.4">
      <c r="A233" s="17"/>
      <c r="C233" s="326" t="s">
        <v>295</v>
      </c>
      <c r="D233" s="20" t="s">
        <v>272</v>
      </c>
      <c r="E233" s="27">
        <f t="shared" si="14"/>
        <v>0</v>
      </c>
      <c r="F233" s="333" t="e" cm="1">
        <f t="array" ref="F233">_xlfn.IFS((E233="NR"),O233,(E233="PR"),P233,(E233="R"),Q233,(E233=""),"-")</f>
        <v>#N/A</v>
      </c>
      <c r="L233" s="354" t="s">
        <v>36</v>
      </c>
      <c r="N233" s="25" t="s">
        <v>296</v>
      </c>
      <c r="O233" s="25">
        <v>0</v>
      </c>
      <c r="P233" s="27">
        <v>0.5</v>
      </c>
      <c r="Q233" s="27">
        <v>1</v>
      </c>
      <c r="R233" s="149"/>
      <c r="S233" s="149"/>
      <c r="T233" s="149"/>
      <c r="U233" s="149"/>
      <c r="V233" s="149"/>
    </row>
    <row r="234" spans="1:22" s="5" customFormat="1" ht="16.149999999999999" customHeight="1" x14ac:dyDescent="0.4">
      <c r="A234" s="17"/>
      <c r="C234" s="327" t="s">
        <v>297</v>
      </c>
      <c r="D234" s="20" t="s">
        <v>275</v>
      </c>
      <c r="E234" s="27">
        <f t="shared" si="14"/>
        <v>0</v>
      </c>
      <c r="F234" s="333" t="e" cm="1">
        <f t="array" ref="F234">_xlfn.IFS((E234="NR"),O234,(E234="PR"),P234,(E234="R"),Q234,(E234=""),"-")</f>
        <v>#N/A</v>
      </c>
      <c r="L234" s="354" t="s">
        <v>36</v>
      </c>
      <c r="N234" s="25" t="s">
        <v>298</v>
      </c>
      <c r="O234" s="25">
        <v>0.5</v>
      </c>
      <c r="P234" s="27">
        <v>0.7</v>
      </c>
      <c r="Q234" s="27">
        <v>1</v>
      </c>
      <c r="R234" s="149"/>
      <c r="S234" s="149"/>
      <c r="T234" s="149"/>
      <c r="U234" s="149"/>
      <c r="V234" s="149"/>
    </row>
    <row r="235" spans="1:22" s="5" customFormat="1" ht="16.149999999999999" customHeight="1" x14ac:dyDescent="0.4">
      <c r="A235" s="17"/>
      <c r="C235" s="326" t="s">
        <v>299</v>
      </c>
      <c r="D235" s="20" t="s">
        <v>278</v>
      </c>
      <c r="E235" s="30" t="str">
        <f>IF(OR(('04_dati_costrutt_VERT'!C217="X"),('04_dati_costrutt_VERT'!C219="X"),('04_dati_costrutt_VERT'!C239="X")),"Sì","No")</f>
        <v>No</v>
      </c>
      <c r="F235" s="333" t="str" cm="1">
        <f t="array" ref="F235">IF(E235="Sì", _xlfn.IFS((E233="NR"),O235,(E233="PR"),P235,(E233="R"),Q235),"-")</f>
        <v>-</v>
      </c>
      <c r="L235" s="354" t="s">
        <v>36</v>
      </c>
      <c r="N235" s="25" t="s">
        <v>300</v>
      </c>
      <c r="O235" s="25">
        <v>1</v>
      </c>
      <c r="P235" s="27">
        <v>1</v>
      </c>
      <c r="Q235" s="27">
        <v>1</v>
      </c>
      <c r="R235" s="149"/>
      <c r="S235" s="149"/>
      <c r="T235" s="149"/>
      <c r="U235" s="149"/>
      <c r="V235" s="149"/>
    </row>
    <row r="236" spans="1:22" s="5" customFormat="1" ht="16.149999999999999" customHeight="1" x14ac:dyDescent="0.4">
      <c r="A236" s="17"/>
      <c r="C236" s="326" t="s">
        <v>301</v>
      </c>
      <c r="D236" s="20" t="s">
        <v>281</v>
      </c>
      <c r="E236" s="193" t="e">
        <f>IF(E235="Sì", F235*F234*(SUM(F228:F233)), F234*(SUM(F228:F233)))</f>
        <v>#N/A</v>
      </c>
      <c r="F236" s="330"/>
      <c r="G236" s="97"/>
      <c r="L236" s="331"/>
      <c r="N236" s="273"/>
      <c r="O236" s="273"/>
    </row>
    <row r="237" spans="1:22" s="6" customFormat="1" ht="16.149999999999999" customHeight="1" x14ac:dyDescent="0.45">
      <c r="A237" s="28"/>
      <c r="C237" s="77"/>
      <c r="L237" s="5"/>
      <c r="N237" s="5"/>
      <c r="O237" s="5"/>
      <c r="P237" s="5"/>
      <c r="Q237" s="5"/>
      <c r="R237" s="5"/>
      <c r="S237" s="5"/>
      <c r="T237" s="5"/>
      <c r="U237" s="5"/>
      <c r="V237" s="5"/>
    </row>
    <row r="238" spans="1:22" s="23" customFormat="1" ht="16.149999999999999" customHeight="1" x14ac:dyDescent="0.45">
      <c r="A238" s="41" t="s">
        <v>250</v>
      </c>
      <c r="C238" s="267"/>
      <c r="D238" s="267" t="s">
        <v>302</v>
      </c>
      <c r="E238" s="267"/>
      <c r="F238" s="267"/>
      <c r="G238" s="267"/>
      <c r="L238" s="19"/>
      <c r="N238" s="66"/>
      <c r="O238" s="286" t="s">
        <v>252</v>
      </c>
      <c r="P238" s="286" t="s">
        <v>253</v>
      </c>
      <c r="Q238" s="286" t="s">
        <v>254</v>
      </c>
      <c r="R238" s="66"/>
      <c r="S238" s="66"/>
      <c r="T238" s="66"/>
      <c r="U238" s="66"/>
      <c r="V238" s="66"/>
    </row>
    <row r="239" spans="1:22" s="5" customFormat="1" ht="16.149999999999999" customHeight="1" x14ac:dyDescent="0.4">
      <c r="A239" s="42" t="s">
        <v>283</v>
      </c>
      <c r="C239" s="326" t="s">
        <v>303</v>
      </c>
      <c r="D239" s="20" t="s">
        <v>257</v>
      </c>
      <c r="E239" s="27">
        <f t="shared" ref="E239:E245" si="15">E228</f>
        <v>0</v>
      </c>
      <c r="F239" s="333" t="e" cm="1">
        <f t="array" ref="F239">_xlfn.IFS((E239="NR"),O239,(E239="PR"),P239,(E239="R"),Q239,(E239=""),"-")</f>
        <v>#N/A</v>
      </c>
      <c r="L239" s="354" t="s">
        <v>36</v>
      </c>
      <c r="N239" s="25" t="s">
        <v>304</v>
      </c>
      <c r="O239" s="25">
        <v>0</v>
      </c>
      <c r="P239" s="27">
        <v>0.5</v>
      </c>
      <c r="Q239" s="27">
        <v>1</v>
      </c>
      <c r="R239" s="149"/>
      <c r="S239" s="149"/>
      <c r="T239" s="149"/>
      <c r="U239" s="149"/>
      <c r="V239" s="149"/>
    </row>
    <row r="240" spans="1:22" s="149" customFormat="1" ht="16.149999999999999" customHeight="1" x14ac:dyDescent="0.4">
      <c r="A240" s="42" t="s">
        <v>305</v>
      </c>
      <c r="C240" s="326" t="s">
        <v>306</v>
      </c>
      <c r="D240" s="20" t="s">
        <v>260</v>
      </c>
      <c r="E240" s="27">
        <f t="shared" si="15"/>
        <v>0</v>
      </c>
      <c r="F240" s="333" t="e" cm="1">
        <f t="array" ref="F240">_xlfn.IFS((E240="NR"),O240,(E240="PR"),P240,(E240="R"),Q240,(E240=""),"-")</f>
        <v>#N/A</v>
      </c>
      <c r="L240" s="354" t="s">
        <v>36</v>
      </c>
      <c r="N240" s="25" t="s">
        <v>307</v>
      </c>
      <c r="O240" s="25">
        <v>0</v>
      </c>
      <c r="P240" s="27">
        <v>1</v>
      </c>
      <c r="Q240" s="27">
        <v>2</v>
      </c>
    </row>
    <row r="241" spans="1:22" s="149" customFormat="1" ht="13.9" customHeight="1" x14ac:dyDescent="0.4">
      <c r="A241" s="17"/>
      <c r="C241" s="326" t="s">
        <v>308</v>
      </c>
      <c r="D241" s="21" t="s">
        <v>263</v>
      </c>
      <c r="E241" s="27">
        <f t="shared" si="15"/>
        <v>0</v>
      </c>
      <c r="F241" s="333" t="e" cm="1">
        <f t="array" ref="F241">_xlfn.IFS((E241="NR"),O241,(E241="PR"),P241,(E241="R"),Q241,(E241=""),"-")</f>
        <v>#N/A</v>
      </c>
      <c r="L241" s="354" t="s">
        <v>36</v>
      </c>
      <c r="N241" s="25" t="s">
        <v>309</v>
      </c>
      <c r="O241" s="25">
        <v>0</v>
      </c>
      <c r="P241" s="27">
        <v>1</v>
      </c>
      <c r="Q241" s="27">
        <v>2</v>
      </c>
    </row>
    <row r="242" spans="1:22" s="149" customFormat="1" ht="13.9" customHeight="1" x14ac:dyDescent="0.4">
      <c r="A242" s="17"/>
      <c r="C242" s="326" t="s">
        <v>310</v>
      </c>
      <c r="D242" s="21" t="s">
        <v>266</v>
      </c>
      <c r="E242" s="27">
        <f t="shared" si="15"/>
        <v>0</v>
      </c>
      <c r="F242" s="333" t="e" cm="1">
        <f t="array" ref="F242">_xlfn.IFS((E242="NR"),O242,(E242="PR"),P242,(E242="R"),Q242,(E242=""),"-")</f>
        <v>#N/A</v>
      </c>
      <c r="L242" s="354" t="s">
        <v>36</v>
      </c>
      <c r="N242" s="25" t="s">
        <v>311</v>
      </c>
      <c r="O242" s="25">
        <v>0</v>
      </c>
      <c r="P242" s="27">
        <v>1</v>
      </c>
      <c r="Q242" s="27">
        <v>2</v>
      </c>
    </row>
    <row r="243" spans="1:22" s="149" customFormat="1" ht="13.9" customHeight="1" x14ac:dyDescent="0.4">
      <c r="A243" s="17"/>
      <c r="C243" s="328" t="s">
        <v>312</v>
      </c>
      <c r="D243" s="21" t="s">
        <v>269</v>
      </c>
      <c r="E243" s="27">
        <f t="shared" si="15"/>
        <v>0</v>
      </c>
      <c r="F243" s="333" t="e" cm="1">
        <f t="array" ref="F243">_xlfn.IFS((E243="NR"),O243,(E243="PR"),P243,(E243="R"),Q243,(E243=""),"-")</f>
        <v>#N/A</v>
      </c>
      <c r="L243" s="354" t="s">
        <v>36</v>
      </c>
      <c r="N243" s="25" t="s">
        <v>313</v>
      </c>
      <c r="O243" s="25">
        <v>0</v>
      </c>
      <c r="P243" s="27">
        <v>0.5</v>
      </c>
      <c r="Q243" s="27">
        <v>1</v>
      </c>
    </row>
    <row r="244" spans="1:22" s="5" customFormat="1" ht="16.149999999999999" customHeight="1" x14ac:dyDescent="0.4">
      <c r="A244" s="17"/>
      <c r="C244" s="326" t="s">
        <v>314</v>
      </c>
      <c r="D244" s="20" t="s">
        <v>272</v>
      </c>
      <c r="E244" s="27">
        <f t="shared" si="15"/>
        <v>0</v>
      </c>
      <c r="F244" s="333" t="e" cm="1">
        <f t="array" ref="F244">_xlfn.IFS((E244="NR"),O244,(E244="PR"),P244,(E244="R"),Q244,(E244=""),"-")</f>
        <v>#N/A</v>
      </c>
      <c r="L244" s="354" t="s">
        <v>36</v>
      </c>
      <c r="N244" s="25" t="s">
        <v>315</v>
      </c>
      <c r="O244" s="25">
        <v>0</v>
      </c>
      <c r="P244" s="27">
        <v>1</v>
      </c>
      <c r="Q244" s="27">
        <v>2</v>
      </c>
      <c r="R244" s="149"/>
      <c r="S244" s="149"/>
      <c r="T244" s="149"/>
      <c r="U244" s="149"/>
      <c r="V244" s="149"/>
    </row>
    <row r="245" spans="1:22" s="5" customFormat="1" ht="16.149999999999999" customHeight="1" x14ac:dyDescent="0.4">
      <c r="A245" s="17"/>
      <c r="C245" s="327" t="s">
        <v>316</v>
      </c>
      <c r="D245" s="20" t="s">
        <v>275</v>
      </c>
      <c r="E245" s="27">
        <f t="shared" si="15"/>
        <v>0</v>
      </c>
      <c r="F245" s="333" t="e" cm="1">
        <f t="array" ref="F245">_xlfn.IFS((E245="NR"),O245,(E245="PR"),P245,(E245="R"),Q245,(E245=""),"-")</f>
        <v>#N/A</v>
      </c>
      <c r="L245" s="354" t="s">
        <v>36</v>
      </c>
      <c r="N245" s="31" t="s">
        <v>317</v>
      </c>
      <c r="O245" s="25">
        <v>0.3</v>
      </c>
      <c r="P245" s="27">
        <v>0.7</v>
      </c>
      <c r="Q245" s="27">
        <v>1</v>
      </c>
      <c r="R245" s="149"/>
      <c r="S245" s="149"/>
      <c r="T245" s="149"/>
      <c r="U245" s="149"/>
      <c r="V245" s="149"/>
    </row>
    <row r="246" spans="1:22" s="5" customFormat="1" ht="16.149999999999999" customHeight="1" x14ac:dyDescent="0.4">
      <c r="A246" s="17"/>
      <c r="C246" s="326" t="s">
        <v>318</v>
      </c>
      <c r="D246" s="20" t="s">
        <v>278</v>
      </c>
      <c r="E246" s="30" t="str">
        <f>IF(OR(('04_dati_costrutt_VERT'!C217="X"),('04_dati_costrutt_VERT'!C219="X"),('04_dati_costrutt_VERT'!C239="X")),"Sì","No")</f>
        <v>No</v>
      </c>
      <c r="F246" s="333" t="str" cm="1">
        <f t="array" ref="F246">IF(E246="Sì", _xlfn.IFS((E244="NR"),O246,(E244="PR"),P246,(E244="R"),Q246),"-")</f>
        <v>-</v>
      </c>
      <c r="L246" s="354" t="s">
        <v>36</v>
      </c>
      <c r="N246" s="25" t="s">
        <v>319</v>
      </c>
      <c r="O246" s="25">
        <v>0.1</v>
      </c>
      <c r="P246" s="27">
        <v>0.7</v>
      </c>
      <c r="Q246" s="27">
        <v>1</v>
      </c>
      <c r="R246" s="149"/>
      <c r="S246" s="149"/>
      <c r="T246" s="149"/>
      <c r="U246" s="149"/>
      <c r="V246" s="149"/>
    </row>
    <row r="247" spans="1:22" s="5" customFormat="1" ht="16.149999999999999" customHeight="1" x14ac:dyDescent="0.4">
      <c r="A247" s="17"/>
      <c r="C247" s="326" t="s">
        <v>320</v>
      </c>
      <c r="D247" s="20" t="s">
        <v>281</v>
      </c>
      <c r="E247" s="193" t="e">
        <f>IF(E246="Sì", F246*F245*(SUM(F239:F244)), F245*(SUM(F239:F244)))</f>
        <v>#N/A</v>
      </c>
      <c r="F247" s="216"/>
      <c r="G247" s="97"/>
      <c r="L247" s="273"/>
      <c r="M247" s="273"/>
    </row>
    <row r="248" spans="1:22" s="149" customFormat="1" ht="16.149999999999999" customHeight="1" x14ac:dyDescent="0.4">
      <c r="A248" s="272"/>
      <c r="B248" s="281"/>
      <c r="C248" s="76"/>
      <c r="D248" s="20"/>
      <c r="E248" s="65"/>
      <c r="F248" s="332"/>
      <c r="G248" s="332"/>
      <c r="L248" s="273"/>
      <c r="M248" s="273"/>
    </row>
    <row r="249" spans="1:22" s="149" customFormat="1" ht="16.149999999999999" customHeight="1" x14ac:dyDescent="0.4">
      <c r="A249" s="272"/>
      <c r="B249" s="177"/>
      <c r="C249" s="76"/>
      <c r="D249" s="20"/>
      <c r="E249" s="685" t="s">
        <v>321</v>
      </c>
      <c r="F249" s="685"/>
      <c r="G249" s="685"/>
      <c r="L249" s="273"/>
      <c r="M249" s="273"/>
    </row>
    <row r="250" spans="1:22" s="149" customFormat="1" ht="16.149999999999999" customHeight="1" x14ac:dyDescent="0.4">
      <c r="A250" s="272"/>
      <c r="B250" s="177"/>
      <c r="C250" s="329" t="s">
        <v>280</v>
      </c>
      <c r="D250" s="38" t="e">
        <f>E225</f>
        <v>#VALUE!</v>
      </c>
      <c r="E250" s="274" t="e">
        <f>IF(AND(E225&gt;=5, E225&lt;=10),"A","-")</f>
        <v>#VALUE!</v>
      </c>
      <c r="F250" s="274" t="e">
        <f>IF(AND(E225&gt;=2.5, E225&lt;5),"B","-")</f>
        <v>#VALUE!</v>
      </c>
      <c r="G250" s="274" t="e">
        <f>IF(AND(E225&gt;=0, E225&lt;2.5),"C","-")</f>
        <v>#VALUE!</v>
      </c>
      <c r="L250" s="273"/>
      <c r="M250" s="273"/>
    </row>
    <row r="251" spans="1:22" s="149" customFormat="1" ht="16.149999999999999" customHeight="1" x14ac:dyDescent="0.4">
      <c r="A251" s="272"/>
      <c r="B251" s="177"/>
      <c r="C251" s="329" t="s">
        <v>301</v>
      </c>
      <c r="D251" s="38" t="e">
        <f>E236</f>
        <v>#N/A</v>
      </c>
      <c r="E251" s="274" t="e">
        <f>IF(AND(E236&gt;=7, E236&lt;=10),"A","-")</f>
        <v>#N/A</v>
      </c>
      <c r="F251" s="274" t="e">
        <f>IF(AND(E236&gt;4, E236&lt;7),"B","-")</f>
        <v>#N/A</v>
      </c>
      <c r="G251" s="274" t="e">
        <f>IF(AND(E236&gt;=0, E236&lt;=4),"C","-")</f>
        <v>#N/A</v>
      </c>
      <c r="L251" s="273"/>
      <c r="M251" s="273"/>
    </row>
    <row r="252" spans="1:22" s="149" customFormat="1" ht="16.149999999999999" customHeight="1" x14ac:dyDescent="0.4">
      <c r="A252" s="272"/>
      <c r="B252" s="177"/>
      <c r="C252" s="329" t="s">
        <v>320</v>
      </c>
      <c r="D252" s="38" t="e">
        <f>E247</f>
        <v>#N/A</v>
      </c>
      <c r="E252" s="274" t="e">
        <f>IF(AND(E247&gt;5,E247&lt;=10),"A","-")</f>
        <v>#N/A</v>
      </c>
      <c r="F252" s="274" t="e">
        <f>IF(AND(E247&gt;3, E247&lt;=5),"B","-")</f>
        <v>#N/A</v>
      </c>
      <c r="G252" s="274" t="e">
        <f>IF(AND(E247&gt;=0, E247&lt;=3),"C","-")</f>
        <v>#N/A</v>
      </c>
      <c r="L252" s="273"/>
      <c r="M252" s="273"/>
    </row>
    <row r="253" spans="1:22" s="149" customFormat="1" ht="16.149999999999999" customHeight="1" x14ac:dyDescent="0.4">
      <c r="A253" s="272"/>
      <c r="B253" s="177"/>
      <c r="C253" s="76"/>
      <c r="D253" s="43"/>
      <c r="E253" s="84"/>
      <c r="F253" s="84"/>
      <c r="G253" s="84"/>
      <c r="L253" s="273"/>
      <c r="M253" s="273"/>
    </row>
    <row r="254" spans="1:22" s="149" customFormat="1" ht="16.149999999999999" customHeight="1" x14ac:dyDescent="0.4">
      <c r="A254" s="272"/>
      <c r="B254" s="675" t="str">
        <f>IF(D254=0,"","%")</f>
        <v/>
      </c>
      <c r="C254" s="391"/>
      <c r="D254" s="160">
        <f>E210</f>
        <v>0</v>
      </c>
      <c r="E254" s="84"/>
      <c r="F254" s="84"/>
      <c r="G254" s="84"/>
      <c r="L254" s="273"/>
      <c r="M254" s="273"/>
    </row>
    <row r="255" spans="1:22" s="276" customFormat="1" ht="35" customHeight="1" x14ac:dyDescent="0.45">
      <c r="A255" s="44"/>
      <c r="B255" s="675" t="str">
        <f t="shared" ref="B255:B258" si="16">IF(D255="","","%")</f>
        <v/>
      </c>
      <c r="C255" s="489" t="s">
        <v>324</v>
      </c>
      <c r="D255" s="334"/>
      <c r="E255" s="365"/>
      <c r="F255" s="167"/>
      <c r="G255" s="167"/>
      <c r="I255" s="310"/>
      <c r="J255" s="310"/>
      <c r="L255" s="285"/>
      <c r="M255" s="285"/>
    </row>
    <row r="256" spans="1:22" s="276" customFormat="1" ht="35" customHeight="1" x14ac:dyDescent="0.35">
      <c r="A256" s="44"/>
      <c r="B256" s="675" t="str">
        <f t="shared" si="16"/>
        <v/>
      </c>
      <c r="C256" s="489" t="s">
        <v>327</v>
      </c>
      <c r="D256" s="334"/>
      <c r="E256" s="364" t="s">
        <v>636</v>
      </c>
      <c r="F256" s="167"/>
      <c r="G256" s="167"/>
      <c r="I256" s="364" t="s">
        <v>636</v>
      </c>
      <c r="J256" s="364" t="s">
        <v>564</v>
      </c>
      <c r="K256" s="364" t="s">
        <v>565</v>
      </c>
      <c r="L256" s="285"/>
      <c r="M256" s="285"/>
    </row>
    <row r="257" spans="1:13" s="276" customFormat="1" ht="35" customHeight="1" x14ac:dyDescent="0.45">
      <c r="A257" s="44"/>
      <c r="B257" s="675" t="str">
        <f t="shared" si="16"/>
        <v/>
      </c>
      <c r="C257" s="489" t="s">
        <v>250</v>
      </c>
      <c r="D257" s="335"/>
      <c r="E257" s="336"/>
      <c r="F257" s="167"/>
      <c r="G257" s="167"/>
      <c r="I257" s="336"/>
      <c r="J257" s="277"/>
      <c r="K257" s="336"/>
      <c r="L257" s="285"/>
      <c r="M257" s="285"/>
    </row>
    <row r="258" spans="1:13" s="276" customFormat="1" ht="35" customHeight="1" x14ac:dyDescent="0.45">
      <c r="A258" s="44"/>
      <c r="B258" s="675" t="str">
        <f t="shared" si="16"/>
        <v/>
      </c>
      <c r="C258" s="489" t="s">
        <v>637</v>
      </c>
      <c r="D258" s="335"/>
      <c r="E258" s="284"/>
      <c r="I258" s="285" t="s">
        <v>335</v>
      </c>
      <c r="J258" s="285" t="s">
        <v>336</v>
      </c>
      <c r="K258" s="285" t="s">
        <v>337</v>
      </c>
    </row>
    <row r="259" spans="1:13" x14ac:dyDescent="0.45">
      <c r="B259" s="177"/>
    </row>
  </sheetData>
  <mergeCells count="5">
    <mergeCell ref="E249:G249"/>
    <mergeCell ref="E198:G198"/>
    <mergeCell ref="E45:G45"/>
    <mergeCell ref="E147:G147"/>
    <mergeCell ref="E96:G96"/>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B150C-5E99-4BE7-A8AC-A439FDBE4A03}">
  <dimension ref="A1:Q329"/>
  <sheetViews>
    <sheetView zoomScale="80" zoomScaleNormal="80" workbookViewId="0">
      <selection activeCell="B154" sqref="B154"/>
    </sheetView>
  </sheetViews>
  <sheetFormatPr defaultRowHeight="15.4" x14ac:dyDescent="0.45"/>
  <cols>
    <col min="1" max="1" width="6.265625" style="34" bestFit="1" customWidth="1"/>
    <col min="2" max="2" width="3.59765625" style="2" customWidth="1"/>
    <col min="3" max="3" width="3.59765625" style="73" customWidth="1"/>
    <col min="4" max="4" width="46.46484375" style="165" customWidth="1"/>
    <col min="5" max="7" width="7.59765625" style="2" customWidth="1"/>
    <col min="8" max="9" width="7.59765625" style="148" customWidth="1"/>
    <col min="10" max="10" width="20.59765625" style="363" customWidth="1"/>
    <col min="11" max="14" width="3.59765625" style="148" customWidth="1"/>
    <col min="15" max="15" width="8.3984375" style="148" customWidth="1"/>
    <col min="16" max="17" width="7.59765625" style="148" customWidth="1"/>
  </cols>
  <sheetData>
    <row r="1" spans="1:17" s="12" customFormat="1" ht="48.4" customHeight="1" x14ac:dyDescent="0.7">
      <c r="A1" s="32" t="s">
        <v>554</v>
      </c>
      <c r="B1" s="177"/>
      <c r="C1" s="675" t="s">
        <v>553</v>
      </c>
      <c r="D1" s="254" t="str">
        <f>'01_id_edificio'!C1</f>
        <v>A02</v>
      </c>
      <c r="E1" s="288"/>
      <c r="F1" s="288"/>
      <c r="G1" s="288"/>
      <c r="H1" s="288"/>
      <c r="I1" s="288"/>
      <c r="J1" s="288"/>
      <c r="K1" s="288"/>
      <c r="L1" s="288"/>
      <c r="M1" s="288"/>
      <c r="N1" s="11"/>
      <c r="O1" s="11"/>
      <c r="P1" s="11"/>
      <c r="Q1" s="11"/>
    </row>
    <row r="2" spans="1:17" s="12" customFormat="1" ht="16.149999999999999" customHeight="1" x14ac:dyDescent="0.45">
      <c r="A2" s="32"/>
      <c r="B2" s="177"/>
      <c r="C2" s="675" t="s">
        <v>553</v>
      </c>
      <c r="D2" s="370"/>
      <c r="E2" s="287"/>
      <c r="F2" s="287"/>
      <c r="G2" s="287"/>
      <c r="H2" s="287"/>
      <c r="I2" s="287"/>
      <c r="J2" s="355"/>
      <c r="K2" s="287"/>
      <c r="L2" s="287"/>
      <c r="M2" s="287"/>
      <c r="N2" s="11"/>
      <c r="O2" s="11"/>
      <c r="P2" s="11"/>
      <c r="Q2" s="11"/>
    </row>
    <row r="3" spans="1:17" s="6" customFormat="1" x14ac:dyDescent="0.45">
      <c r="A3" s="71">
        <v>4</v>
      </c>
      <c r="B3" s="177"/>
      <c r="C3" s="675" t="s">
        <v>553</v>
      </c>
      <c r="D3" s="673" t="s">
        <v>205</v>
      </c>
      <c r="E3" s="72"/>
      <c r="F3" s="72"/>
      <c r="G3" s="72"/>
      <c r="H3" s="72"/>
      <c r="I3" s="72"/>
      <c r="J3" s="356"/>
      <c r="K3" s="72"/>
      <c r="L3" s="72"/>
      <c r="M3" s="72"/>
      <c r="N3" s="72"/>
      <c r="O3" s="72"/>
      <c r="P3" s="72"/>
      <c r="Q3" s="72"/>
    </row>
    <row r="4" spans="1:17" s="6" customFormat="1" ht="16.149999999999999" customHeight="1" x14ac:dyDescent="0.45">
      <c r="A4" s="36" t="s">
        <v>580</v>
      </c>
      <c r="B4" s="177"/>
      <c r="C4" s="675" t="s">
        <v>553</v>
      </c>
      <c r="D4" s="314" t="s">
        <v>346</v>
      </c>
      <c r="E4" s="289"/>
      <c r="F4" s="289"/>
      <c r="G4" s="289"/>
      <c r="H4" s="289"/>
      <c r="I4" s="289"/>
      <c r="J4" s="357"/>
      <c r="K4" s="289"/>
      <c r="L4" s="289"/>
      <c r="M4" s="289"/>
      <c r="N4" s="289"/>
      <c r="O4" s="289"/>
      <c r="P4" s="289"/>
      <c r="Q4" s="289"/>
    </row>
    <row r="5" spans="1:17" s="6" customFormat="1" ht="16.149999999999999" customHeight="1" x14ac:dyDescent="0.45">
      <c r="A5" s="258" t="s">
        <v>582</v>
      </c>
      <c r="B5" s="177"/>
      <c r="C5" s="675" t="s">
        <v>553</v>
      </c>
      <c r="D5" s="159" t="s">
        <v>348</v>
      </c>
      <c r="E5" s="368" t="s">
        <v>349</v>
      </c>
      <c r="F5" s="289"/>
      <c r="G5" s="289"/>
      <c r="H5" s="289"/>
      <c r="I5" s="289"/>
      <c r="J5" s="289"/>
      <c r="K5" s="289"/>
      <c r="L5" s="289"/>
      <c r="M5" s="289"/>
      <c r="N5" s="5"/>
      <c r="O5" s="5"/>
      <c r="P5" s="5"/>
      <c r="Q5" s="5"/>
    </row>
    <row r="6" spans="1:17" s="6" customFormat="1" ht="16.149999999999999" customHeight="1" x14ac:dyDescent="0.45">
      <c r="A6" s="120" t="s">
        <v>216</v>
      </c>
      <c r="B6" s="29"/>
      <c r="C6" s="675" t="str">
        <f>IF(B6="","","%")</f>
        <v/>
      </c>
      <c r="D6" s="294" t="s">
        <v>352</v>
      </c>
      <c r="E6" s="289"/>
      <c r="F6" s="289"/>
      <c r="G6" s="289"/>
      <c r="H6" s="289"/>
      <c r="I6" s="289"/>
      <c r="J6" s="359" t="s">
        <v>36</v>
      </c>
      <c r="K6" s="289"/>
      <c r="L6" s="289"/>
      <c r="M6" s="289"/>
      <c r="N6" s="289"/>
      <c r="O6" s="289"/>
      <c r="P6" s="5"/>
      <c r="Q6" s="5"/>
    </row>
    <row r="7" spans="1:17" s="6" customFormat="1" ht="16.149999999999999" customHeight="1" x14ac:dyDescent="0.45">
      <c r="A7" s="15"/>
      <c r="B7" s="312"/>
      <c r="C7" s="675" t="str">
        <f>IF(F7="","","%")</f>
        <v/>
      </c>
      <c r="D7" s="165" t="s">
        <v>353</v>
      </c>
      <c r="F7" s="213"/>
      <c r="G7" s="213"/>
      <c r="H7" s="213"/>
      <c r="I7" s="342" t="s">
        <v>226</v>
      </c>
      <c r="J7" s="359" t="s">
        <v>36</v>
      </c>
      <c r="K7" s="289"/>
      <c r="L7" s="289"/>
      <c r="M7" s="289"/>
      <c r="N7" s="5"/>
      <c r="O7" s="5"/>
      <c r="P7" s="5"/>
      <c r="Q7" s="5"/>
    </row>
    <row r="8" spans="1:17" s="6" customFormat="1" ht="16.149999999999999" customHeight="1" x14ac:dyDescent="0.45">
      <c r="A8" s="150"/>
      <c r="B8" s="2"/>
      <c r="C8" s="164"/>
      <c r="D8" s="165" t="s">
        <v>354</v>
      </c>
      <c r="F8" s="289"/>
      <c r="G8" s="289"/>
      <c r="H8" s="289"/>
      <c r="I8" s="289"/>
      <c r="J8" s="359" t="s">
        <v>36</v>
      </c>
      <c r="K8" s="289"/>
      <c r="L8" s="289"/>
      <c r="M8" s="289"/>
      <c r="N8" s="5"/>
      <c r="O8" s="5"/>
      <c r="P8" s="5"/>
      <c r="Q8" s="5"/>
    </row>
    <row r="9" spans="1:17" s="6" customFormat="1" ht="16.149999999999999" customHeight="1" x14ac:dyDescent="0.45">
      <c r="A9" s="15"/>
      <c r="B9" s="2"/>
      <c r="C9" s="675" t="str">
        <f>IF(F9="","","%")</f>
        <v/>
      </c>
      <c r="D9" s="165" t="s">
        <v>355</v>
      </c>
      <c r="F9" s="213"/>
      <c r="G9" s="342" t="s">
        <v>226</v>
      </c>
      <c r="H9" s="289"/>
      <c r="J9" s="359" t="s">
        <v>36</v>
      </c>
      <c r="K9" s="289"/>
      <c r="L9" s="289"/>
      <c r="M9" s="289"/>
      <c r="N9" s="5"/>
      <c r="O9" s="5"/>
      <c r="P9" s="5"/>
      <c r="Q9" s="5"/>
    </row>
    <row r="10" spans="1:17" s="6" customFormat="1" ht="16.149999999999999" customHeight="1" x14ac:dyDescent="0.45">
      <c r="A10" s="15"/>
      <c r="B10" s="2"/>
      <c r="C10" s="675" t="str">
        <f>IF(F10="","","%")</f>
        <v/>
      </c>
      <c r="D10" s="165" t="s">
        <v>356</v>
      </c>
      <c r="F10" s="213"/>
      <c r="G10" s="213"/>
      <c r="H10" s="213"/>
      <c r="I10" s="342" t="s">
        <v>226</v>
      </c>
      <c r="J10" s="359" t="s">
        <v>36</v>
      </c>
      <c r="K10" s="289"/>
      <c r="L10" s="289"/>
      <c r="M10" s="289"/>
      <c r="N10" s="5"/>
      <c r="O10" s="5"/>
      <c r="P10" s="5"/>
      <c r="Q10" s="5"/>
    </row>
    <row r="11" spans="1:17" s="6" customFormat="1" ht="16.149999999999999" customHeight="1" x14ac:dyDescent="0.45">
      <c r="A11" s="15"/>
      <c r="B11" s="2"/>
      <c r="C11" s="164"/>
      <c r="D11" s="165" t="s">
        <v>357</v>
      </c>
      <c r="F11" s="289"/>
      <c r="G11" s="289"/>
      <c r="H11" s="289"/>
      <c r="I11" s="289"/>
      <c r="J11" s="359" t="s">
        <v>36</v>
      </c>
      <c r="K11" s="289"/>
      <c r="L11" s="289"/>
      <c r="M11" s="289"/>
      <c r="N11" s="5"/>
      <c r="O11" s="5"/>
      <c r="P11" s="5"/>
      <c r="Q11" s="5"/>
    </row>
    <row r="12" spans="1:17" s="6" customFormat="1" ht="16.149999999999999" customHeight="1" x14ac:dyDescent="0.45">
      <c r="A12" s="15"/>
      <c r="B12" s="2"/>
      <c r="C12" s="675" t="str">
        <f>IF(F12="","","%")</f>
        <v/>
      </c>
      <c r="D12" s="165" t="s">
        <v>248</v>
      </c>
      <c r="F12" s="213"/>
      <c r="G12" s="342" t="s">
        <v>226</v>
      </c>
      <c r="H12" s="97"/>
      <c r="I12" s="97"/>
      <c r="J12" s="359" t="s">
        <v>36</v>
      </c>
      <c r="K12" s="97"/>
      <c r="L12" s="97"/>
      <c r="M12" s="312"/>
      <c r="N12" s="5"/>
      <c r="O12" s="5"/>
      <c r="P12" s="5"/>
      <c r="Q12" s="5"/>
    </row>
    <row r="13" spans="1:17" s="9" customFormat="1" ht="15" x14ac:dyDescent="0.45">
      <c r="A13" s="120" t="s">
        <v>361</v>
      </c>
      <c r="B13" s="29"/>
      <c r="C13" s="675" t="str">
        <f>IF(B13="","","%")</f>
        <v/>
      </c>
      <c r="D13" s="371" t="s">
        <v>362</v>
      </c>
      <c r="F13" s="289"/>
      <c r="G13" s="289"/>
      <c r="H13" s="289"/>
      <c r="I13" s="289"/>
      <c r="J13" s="359" t="s">
        <v>36</v>
      </c>
      <c r="K13" s="289"/>
      <c r="L13" s="289"/>
      <c r="M13" s="289"/>
      <c r="N13" s="295"/>
      <c r="O13" s="295"/>
      <c r="P13" s="292"/>
      <c r="Q13" s="292"/>
    </row>
    <row r="14" spans="1:17" s="6" customFormat="1" ht="16.149999999999999" customHeight="1" x14ac:dyDescent="0.45">
      <c r="A14" s="15"/>
      <c r="B14" s="2"/>
      <c r="C14" s="675" t="str">
        <f>IF(F14="","","%")</f>
        <v/>
      </c>
      <c r="D14" s="165" t="s">
        <v>248</v>
      </c>
      <c r="F14" s="213"/>
      <c r="G14" s="342" t="s">
        <v>226</v>
      </c>
      <c r="H14" s="97"/>
      <c r="I14" s="97"/>
      <c r="J14" s="359" t="s">
        <v>36</v>
      </c>
      <c r="K14" s="97"/>
      <c r="L14" s="97"/>
      <c r="M14" s="312"/>
      <c r="N14" s="5"/>
      <c r="O14" s="5"/>
      <c r="P14" s="5"/>
      <c r="Q14" s="5"/>
    </row>
    <row r="15" spans="1:17" s="9" customFormat="1" x14ac:dyDescent="0.45">
      <c r="A15" s="34"/>
      <c r="B15" s="369"/>
      <c r="C15" s="675" t="str">
        <f>IF(F15="","","%")</f>
        <v/>
      </c>
      <c r="D15" s="70" t="s">
        <v>360</v>
      </c>
      <c r="F15" s="481"/>
      <c r="G15" s="481"/>
      <c r="H15" s="339"/>
      <c r="I15" s="483" t="s">
        <v>106</v>
      </c>
      <c r="J15" s="359" t="s">
        <v>36</v>
      </c>
      <c r="K15" s="289"/>
      <c r="L15" s="292"/>
      <c r="N15" s="295"/>
      <c r="O15" s="295"/>
      <c r="P15" s="292"/>
      <c r="Q15" s="292"/>
    </row>
    <row r="16" spans="1:17" ht="16.149999999999999" customHeight="1" x14ac:dyDescent="0.45">
      <c r="A16" s="120" t="s">
        <v>245</v>
      </c>
      <c r="B16" s="29" t="s">
        <v>34</v>
      </c>
      <c r="C16" s="675" t="str">
        <f>IF(B16="","","%")</f>
        <v>%</v>
      </c>
      <c r="D16" s="373" t="s">
        <v>383</v>
      </c>
      <c r="F16" s="289"/>
      <c r="G16" s="289"/>
      <c r="H16" s="289"/>
      <c r="I16" s="289"/>
      <c r="J16" s="359" t="s">
        <v>384</v>
      </c>
      <c r="K16" s="289"/>
      <c r="L16" s="289"/>
      <c r="M16" s="289"/>
    </row>
    <row r="17" spans="1:17" s="9" customFormat="1" x14ac:dyDescent="0.45">
      <c r="A17" s="34"/>
      <c r="B17" s="369"/>
      <c r="C17" s="675"/>
      <c r="D17" s="70" t="s">
        <v>360</v>
      </c>
      <c r="F17" s="481"/>
      <c r="G17" s="481"/>
      <c r="H17" s="339">
        <v>34.51</v>
      </c>
      <c r="I17" s="292" t="s">
        <v>106</v>
      </c>
      <c r="J17" s="359" t="s">
        <v>36</v>
      </c>
      <c r="K17" s="289"/>
      <c r="L17" s="292"/>
      <c r="N17" s="295"/>
      <c r="O17" s="295"/>
      <c r="P17" s="292"/>
      <c r="Q17" s="292"/>
    </row>
    <row r="18" spans="1:17" ht="15" x14ac:dyDescent="0.45">
      <c r="A18" s="120" t="s">
        <v>388</v>
      </c>
      <c r="B18" s="29"/>
      <c r="C18" s="675" t="str">
        <f>IF(B18="","","%")</f>
        <v/>
      </c>
      <c r="D18" s="374" t="s">
        <v>389</v>
      </c>
      <c r="F18" s="289"/>
      <c r="G18" s="289"/>
      <c r="H18" s="289"/>
      <c r="I18" s="289"/>
      <c r="J18" s="359" t="s">
        <v>36</v>
      </c>
      <c r="K18" s="289"/>
      <c r="L18" s="289"/>
      <c r="M18" s="289"/>
    </row>
    <row r="19" spans="1:17" ht="15" x14ac:dyDescent="0.45">
      <c r="A19" s="120" t="s">
        <v>118</v>
      </c>
      <c r="B19" s="29" t="s">
        <v>34</v>
      </c>
      <c r="C19" s="675" t="str">
        <f>IF(B19="","","%")</f>
        <v>%</v>
      </c>
      <c r="D19" s="374" t="s">
        <v>246</v>
      </c>
      <c r="F19" s="289"/>
      <c r="G19" s="289"/>
      <c r="H19" s="289"/>
      <c r="I19" s="289"/>
      <c r="J19" s="359" t="s">
        <v>36</v>
      </c>
      <c r="K19" s="289"/>
      <c r="L19" s="289"/>
      <c r="M19" s="289"/>
    </row>
    <row r="20" spans="1:17" ht="29.35" customHeight="1" x14ac:dyDescent="0.45">
      <c r="A20" s="36"/>
      <c r="B20" s="312"/>
      <c r="C20" s="29" t="s">
        <v>34</v>
      </c>
      <c r="D20" s="165" t="s">
        <v>390</v>
      </c>
      <c r="F20" s="289"/>
      <c r="G20" s="289"/>
      <c r="H20" s="289"/>
      <c r="I20" s="289"/>
      <c r="J20" s="359" t="s">
        <v>391</v>
      </c>
      <c r="K20" s="289"/>
      <c r="L20" s="289"/>
      <c r="M20" s="289"/>
    </row>
    <row r="21" spans="1:17" s="6" customFormat="1" ht="16.149999999999999" customHeight="1" x14ac:dyDescent="0.45">
      <c r="A21" s="15"/>
      <c r="B21" s="2"/>
      <c r="C21" s="675" t="str">
        <f>IF(F21="","","%")</f>
        <v>%</v>
      </c>
      <c r="D21" s="165" t="s">
        <v>248</v>
      </c>
      <c r="F21" s="213">
        <v>10</v>
      </c>
      <c r="G21" s="342" t="s">
        <v>226</v>
      </c>
      <c r="H21" s="97"/>
      <c r="I21" s="97"/>
      <c r="J21" s="359" t="s">
        <v>581</v>
      </c>
      <c r="K21" s="97"/>
      <c r="L21" s="97"/>
      <c r="M21" s="312"/>
      <c r="N21" s="5"/>
      <c r="O21" s="5"/>
      <c r="P21" s="5"/>
      <c r="Q21" s="5"/>
    </row>
    <row r="22" spans="1:17" ht="16.149999999999999" customHeight="1" x14ac:dyDescent="0.45">
      <c r="A22" s="36"/>
      <c r="B22" s="312"/>
      <c r="C22" s="74"/>
      <c r="D22" s="165" t="s">
        <v>392</v>
      </c>
      <c r="F22" s="289"/>
      <c r="G22" s="289"/>
      <c r="H22" s="289"/>
      <c r="I22" s="289"/>
      <c r="J22" s="359" t="s">
        <v>36</v>
      </c>
      <c r="K22" s="289"/>
      <c r="L22" s="289"/>
      <c r="M22" s="289"/>
    </row>
    <row r="23" spans="1:17" s="6" customFormat="1" ht="16.149999999999999" customHeight="1" x14ac:dyDescent="0.45">
      <c r="A23" s="15"/>
      <c r="B23" s="2"/>
      <c r="C23" s="675" t="str">
        <f>IF(F23="","","%")</f>
        <v/>
      </c>
      <c r="D23" s="165" t="s">
        <v>248</v>
      </c>
      <c r="F23" s="213"/>
      <c r="G23" s="342" t="s">
        <v>226</v>
      </c>
      <c r="H23" s="97"/>
      <c r="I23" s="97"/>
      <c r="J23" s="359" t="s">
        <v>36</v>
      </c>
      <c r="K23" s="97"/>
      <c r="L23" s="97"/>
      <c r="M23" s="312"/>
      <c r="N23" s="5"/>
      <c r="O23" s="5"/>
      <c r="P23" s="5"/>
      <c r="Q23" s="5"/>
    </row>
    <row r="24" spans="1:17" ht="16.149999999999999" customHeight="1" x14ac:dyDescent="0.45">
      <c r="A24" s="150"/>
      <c r="B24" s="312"/>
      <c r="C24" s="74"/>
      <c r="D24" s="165" t="s">
        <v>81</v>
      </c>
      <c r="F24" s="289"/>
      <c r="G24" s="289"/>
      <c r="H24" s="289"/>
      <c r="I24" s="289"/>
      <c r="J24" s="359" t="s">
        <v>36</v>
      </c>
      <c r="K24" s="289"/>
      <c r="L24" s="289"/>
      <c r="M24" s="289"/>
    </row>
    <row r="25" spans="1:17" s="6" customFormat="1" ht="16.149999999999999" customHeight="1" x14ac:dyDescent="0.45">
      <c r="A25" s="15"/>
      <c r="B25" s="2"/>
      <c r="C25" s="675" t="str">
        <f>IF(F25="","","%")</f>
        <v/>
      </c>
      <c r="D25" s="165" t="s">
        <v>248</v>
      </c>
      <c r="F25" s="213"/>
      <c r="G25" s="342" t="s">
        <v>226</v>
      </c>
      <c r="H25" s="97"/>
      <c r="I25" s="97"/>
      <c r="J25" s="359" t="s">
        <v>36</v>
      </c>
      <c r="K25" s="97"/>
      <c r="L25" s="97"/>
      <c r="M25" s="312"/>
      <c r="N25" s="5"/>
      <c r="O25" s="5"/>
      <c r="P25" s="5"/>
      <c r="Q25" s="5"/>
    </row>
    <row r="26" spans="1:17" ht="15.4" customHeight="1" x14ac:dyDescent="0.45">
      <c r="A26" s="120" t="s">
        <v>394</v>
      </c>
      <c r="B26" s="29"/>
      <c r="C26" s="675" t="str">
        <f>IF(B26="","","%")</f>
        <v/>
      </c>
      <c r="D26" s="307" t="s">
        <v>395</v>
      </c>
      <c r="F26" s="289"/>
      <c r="G26" s="289"/>
      <c r="H26" s="289"/>
      <c r="I26" s="289"/>
      <c r="J26" s="359" t="s">
        <v>36</v>
      </c>
      <c r="K26" s="289"/>
      <c r="L26" s="289"/>
      <c r="M26" s="289"/>
    </row>
    <row r="27" spans="1:17" ht="15.4" customHeight="1" x14ac:dyDescent="0.45">
      <c r="A27" s="13"/>
      <c r="B27" s="312"/>
      <c r="C27" s="74"/>
      <c r="D27" s="148" t="s">
        <v>396</v>
      </c>
      <c r="F27" s="289"/>
      <c r="G27" s="289"/>
      <c r="H27" s="289"/>
      <c r="I27" s="289"/>
      <c r="J27" s="359" t="s">
        <v>36</v>
      </c>
      <c r="K27" s="289"/>
      <c r="L27" s="289"/>
      <c r="M27" s="289"/>
    </row>
    <row r="28" spans="1:17" x14ac:dyDescent="0.45">
      <c r="A28" s="13"/>
      <c r="B28" s="312"/>
      <c r="C28" s="74"/>
      <c r="D28" s="148" t="s">
        <v>397</v>
      </c>
      <c r="F28" s="289"/>
      <c r="G28" s="289"/>
      <c r="H28" s="289"/>
      <c r="I28" s="289"/>
      <c r="J28" s="359" t="s">
        <v>36</v>
      </c>
      <c r="K28" s="289"/>
      <c r="L28" s="289"/>
      <c r="M28" s="289"/>
    </row>
    <row r="29" spans="1:17" x14ac:dyDescent="0.45">
      <c r="A29" s="13"/>
      <c r="B29" s="312"/>
      <c r="C29" s="74"/>
      <c r="D29" s="148" t="s">
        <v>81</v>
      </c>
      <c r="F29" s="289"/>
      <c r="G29" s="289"/>
      <c r="H29" s="289"/>
      <c r="I29" s="289"/>
      <c r="J29" s="359" t="s">
        <v>36</v>
      </c>
      <c r="K29" s="289"/>
      <c r="L29" s="289"/>
      <c r="M29" s="289"/>
    </row>
    <row r="30" spans="1:17" ht="15" customHeight="1" x14ac:dyDescent="0.45">
      <c r="A30" s="120" t="s">
        <v>399</v>
      </c>
      <c r="B30" s="29" t="s">
        <v>34</v>
      </c>
      <c r="C30" s="675" t="str">
        <f>IF(B30="","","%")</f>
        <v>%</v>
      </c>
      <c r="D30" s="306" t="s">
        <v>400</v>
      </c>
      <c r="F30" s="289"/>
      <c r="G30" s="289"/>
      <c r="H30" s="289"/>
      <c r="I30" s="289"/>
      <c r="J30" s="359" t="s">
        <v>36</v>
      </c>
      <c r="K30" s="289"/>
      <c r="L30" s="289"/>
      <c r="M30" s="289"/>
    </row>
    <row r="31" spans="1:17" s="6" customFormat="1" ht="16.149999999999999" customHeight="1" x14ac:dyDescent="0.45">
      <c r="A31" s="15"/>
      <c r="B31" s="2"/>
      <c r="C31" s="675" t="str">
        <f>IF(F31="","","%")</f>
        <v>%</v>
      </c>
      <c r="D31" s="165" t="s">
        <v>248</v>
      </c>
      <c r="F31" s="213">
        <v>8</v>
      </c>
      <c r="G31" s="342" t="s">
        <v>226</v>
      </c>
      <c r="H31" s="97"/>
      <c r="I31" s="97"/>
      <c r="J31" s="359" t="s">
        <v>107</v>
      </c>
      <c r="K31" s="97"/>
      <c r="L31" s="97"/>
      <c r="N31" s="5"/>
      <c r="O31" s="5"/>
      <c r="P31" s="5"/>
      <c r="Q31" s="5"/>
    </row>
    <row r="32" spans="1:17" s="6" customFormat="1" ht="16.149999999999999" customHeight="1" x14ac:dyDescent="0.45">
      <c r="A32" s="258" t="s">
        <v>583</v>
      </c>
      <c r="B32" s="177"/>
      <c r="C32" s="675" t="s">
        <v>553</v>
      </c>
      <c r="D32" s="311" t="s">
        <v>351</v>
      </c>
      <c r="E32" s="383">
        <v>1</v>
      </c>
      <c r="F32" s="384"/>
      <c r="G32" s="384"/>
      <c r="H32" s="384"/>
      <c r="I32" s="384"/>
      <c r="J32" s="289"/>
      <c r="K32" s="289"/>
      <c r="L32" s="289"/>
      <c r="M32" s="289"/>
      <c r="N32" s="5"/>
      <c r="O32" s="5"/>
      <c r="P32" s="5"/>
      <c r="Q32" s="5"/>
    </row>
    <row r="33" spans="1:17" s="6" customFormat="1" ht="16.149999999999999" customHeight="1" x14ac:dyDescent="0.45">
      <c r="A33" s="120" t="s">
        <v>216</v>
      </c>
      <c r="B33" s="29"/>
      <c r="C33" s="675" t="str">
        <f>IF(B33="","","%")</f>
        <v/>
      </c>
      <c r="D33" s="294" t="s">
        <v>352</v>
      </c>
      <c r="F33" s="289"/>
      <c r="G33" s="289"/>
      <c r="H33" s="289"/>
      <c r="I33" s="289"/>
      <c r="J33" s="359" t="s">
        <v>36</v>
      </c>
      <c r="K33" s="289"/>
      <c r="L33" s="289"/>
      <c r="M33" s="289"/>
      <c r="N33" s="289"/>
      <c r="O33" s="289"/>
      <c r="P33" s="5"/>
      <c r="Q33" s="5"/>
    </row>
    <row r="34" spans="1:17" s="6" customFormat="1" ht="16.149999999999999" customHeight="1" x14ac:dyDescent="0.45">
      <c r="A34" s="15"/>
      <c r="B34" s="312"/>
      <c r="C34" s="675" t="str">
        <f>IF(F34="","","%")</f>
        <v/>
      </c>
      <c r="D34" s="165" t="s">
        <v>353</v>
      </c>
      <c r="F34" s="213"/>
      <c r="G34" s="213"/>
      <c r="H34" s="213"/>
      <c r="I34" s="342" t="s">
        <v>226</v>
      </c>
      <c r="J34" s="359" t="s">
        <v>36</v>
      </c>
      <c r="K34" s="289"/>
      <c r="L34" s="289"/>
      <c r="M34" s="289"/>
      <c r="N34" s="5"/>
      <c r="O34" s="5"/>
      <c r="P34" s="5"/>
      <c r="Q34" s="5"/>
    </row>
    <row r="35" spans="1:17" s="6" customFormat="1" ht="16.149999999999999" customHeight="1" x14ac:dyDescent="0.45">
      <c r="A35" s="150"/>
      <c r="B35" s="2"/>
      <c r="C35" s="164"/>
      <c r="D35" s="165" t="s">
        <v>354</v>
      </c>
      <c r="F35" s="289"/>
      <c r="G35" s="289"/>
      <c r="H35" s="289"/>
      <c r="I35" s="289"/>
      <c r="J35" s="359" t="s">
        <v>36</v>
      </c>
      <c r="K35" s="289"/>
      <c r="L35" s="289"/>
      <c r="M35" s="289"/>
      <c r="N35" s="5"/>
      <c r="O35" s="5"/>
      <c r="P35" s="5"/>
      <c r="Q35" s="5"/>
    </row>
    <row r="36" spans="1:17" s="6" customFormat="1" ht="16.149999999999999" customHeight="1" x14ac:dyDescent="0.45">
      <c r="A36" s="15"/>
      <c r="B36" s="2"/>
      <c r="C36" s="675" t="str">
        <f>IF(F36="","","%")</f>
        <v/>
      </c>
      <c r="D36" s="165" t="s">
        <v>355</v>
      </c>
      <c r="F36" s="213"/>
      <c r="G36" s="342" t="s">
        <v>226</v>
      </c>
      <c r="H36" s="289"/>
      <c r="J36" s="359" t="s">
        <v>36</v>
      </c>
      <c r="K36" s="289"/>
      <c r="L36" s="289"/>
      <c r="M36" s="289"/>
      <c r="N36" s="5"/>
      <c r="O36" s="5"/>
      <c r="P36" s="5"/>
      <c r="Q36" s="5"/>
    </row>
    <row r="37" spans="1:17" s="6" customFormat="1" ht="16.149999999999999" customHeight="1" x14ac:dyDescent="0.45">
      <c r="A37" s="15"/>
      <c r="B37" s="2"/>
      <c r="C37" s="675" t="str">
        <f>IF(F37="","","%")</f>
        <v/>
      </c>
      <c r="D37" s="165" t="s">
        <v>356</v>
      </c>
      <c r="F37" s="213"/>
      <c r="G37" s="213"/>
      <c r="H37" s="213"/>
      <c r="I37" s="342" t="s">
        <v>226</v>
      </c>
      <c r="J37" s="359" t="s">
        <v>36</v>
      </c>
      <c r="K37" s="289"/>
      <c r="L37" s="289"/>
      <c r="M37" s="289"/>
      <c r="N37" s="5"/>
      <c r="O37" s="5"/>
      <c r="P37" s="5"/>
      <c r="Q37" s="5"/>
    </row>
    <row r="38" spans="1:17" s="6" customFormat="1" ht="16.149999999999999" customHeight="1" x14ac:dyDescent="0.45">
      <c r="A38" s="15"/>
      <c r="B38" s="2"/>
      <c r="C38" s="164"/>
      <c r="D38" s="165" t="s">
        <v>357</v>
      </c>
      <c r="F38" s="289"/>
      <c r="G38" s="289"/>
      <c r="H38" s="289"/>
      <c r="I38" s="289"/>
      <c r="J38" s="359" t="s">
        <v>36</v>
      </c>
      <c r="K38" s="289"/>
      <c r="L38" s="289"/>
      <c r="M38" s="289"/>
      <c r="N38" s="5"/>
      <c r="O38" s="5"/>
      <c r="P38" s="5"/>
      <c r="Q38" s="5"/>
    </row>
    <row r="39" spans="1:17" s="6" customFormat="1" ht="16.149999999999999" customHeight="1" x14ac:dyDescent="0.45">
      <c r="A39" s="15"/>
      <c r="B39" s="2"/>
      <c r="C39" s="675" t="str">
        <f>IF(F39="","","%")</f>
        <v/>
      </c>
      <c r="D39" s="165" t="s">
        <v>248</v>
      </c>
      <c r="F39" s="213"/>
      <c r="G39" s="342" t="s">
        <v>226</v>
      </c>
      <c r="H39" s="97"/>
      <c r="I39" s="97"/>
      <c r="J39" s="359" t="s">
        <v>36</v>
      </c>
      <c r="K39" s="97"/>
      <c r="L39" s="97"/>
      <c r="M39" s="312"/>
      <c r="N39" s="5"/>
      <c r="O39" s="5"/>
      <c r="P39" s="5"/>
      <c r="Q39" s="5"/>
    </row>
    <row r="40" spans="1:17" s="9" customFormat="1" ht="15" x14ac:dyDescent="0.45">
      <c r="A40" s="120" t="s">
        <v>361</v>
      </c>
      <c r="B40" s="29"/>
      <c r="C40" s="675" t="str">
        <f>IF(B40="","","%")</f>
        <v/>
      </c>
      <c r="D40" s="294" t="s">
        <v>362</v>
      </c>
      <c r="F40" s="289"/>
      <c r="G40" s="289"/>
      <c r="H40" s="289"/>
      <c r="I40" s="289"/>
      <c r="J40" s="359" t="s">
        <v>36</v>
      </c>
      <c r="K40" s="289"/>
      <c r="L40" s="289"/>
      <c r="M40" s="289"/>
      <c r="N40" s="295"/>
      <c r="O40" s="295"/>
      <c r="P40" s="292"/>
      <c r="Q40" s="292"/>
    </row>
    <row r="41" spans="1:17" s="6" customFormat="1" ht="16.149999999999999" customHeight="1" x14ac:dyDescent="0.45">
      <c r="A41" s="15"/>
      <c r="B41" s="2"/>
      <c r="C41" s="675" t="str">
        <f>IF(F41="","","%")</f>
        <v/>
      </c>
      <c r="D41" s="165" t="s">
        <v>248</v>
      </c>
      <c r="F41" s="213"/>
      <c r="G41" s="342" t="s">
        <v>226</v>
      </c>
      <c r="H41" s="97"/>
      <c r="I41" s="97"/>
      <c r="J41" s="359" t="s">
        <v>36</v>
      </c>
      <c r="K41" s="97"/>
      <c r="L41" s="97"/>
      <c r="M41" s="312"/>
      <c r="N41" s="5"/>
      <c r="O41" s="5"/>
      <c r="P41" s="5"/>
      <c r="Q41" s="5"/>
    </row>
    <row r="42" spans="1:17" s="9" customFormat="1" x14ac:dyDescent="0.45">
      <c r="A42" s="34"/>
      <c r="B42" s="369"/>
      <c r="C42" s="675"/>
      <c r="D42" s="70" t="s">
        <v>360</v>
      </c>
      <c r="F42" s="481"/>
      <c r="G42" s="481"/>
      <c r="H42" s="339"/>
      <c r="I42" s="483" t="s">
        <v>106</v>
      </c>
      <c r="J42" s="359" t="s">
        <v>36</v>
      </c>
      <c r="K42" s="289"/>
      <c r="L42" s="292"/>
      <c r="N42" s="295"/>
      <c r="O42" s="295"/>
      <c r="P42" s="292"/>
      <c r="Q42" s="292"/>
    </row>
    <row r="43" spans="1:17" s="33" customFormat="1" ht="16.149999999999999" customHeight="1" x14ac:dyDescent="0.4">
      <c r="A43" s="120" t="s">
        <v>117</v>
      </c>
      <c r="B43" s="7"/>
      <c r="C43" s="675" t="str">
        <f>IF(B43="","","%")</f>
        <v/>
      </c>
      <c r="D43" s="292" t="s">
        <v>363</v>
      </c>
      <c r="F43" s="341"/>
      <c r="G43" s="289"/>
      <c r="H43" s="289"/>
      <c r="I43" s="289"/>
      <c r="J43" s="359" t="s">
        <v>36</v>
      </c>
      <c r="K43" s="289"/>
      <c r="L43" s="289"/>
      <c r="M43" s="289"/>
      <c r="N43" s="148"/>
      <c r="O43" s="148"/>
      <c r="P43" s="148"/>
      <c r="Q43" s="148"/>
    </row>
    <row r="44" spans="1:17" s="33" customFormat="1" ht="16.149999999999999" customHeight="1" x14ac:dyDescent="0.4">
      <c r="A44" s="15"/>
      <c r="B44" s="149"/>
      <c r="C44" s="675" t="str">
        <f>IF(F44="","","%")</f>
        <v/>
      </c>
      <c r="D44" s="148" t="s">
        <v>353</v>
      </c>
      <c r="F44" s="213"/>
      <c r="G44" s="213"/>
      <c r="H44" s="213"/>
      <c r="I44" s="342" t="s">
        <v>226</v>
      </c>
      <c r="J44" s="359" t="s">
        <v>36</v>
      </c>
      <c r="K44" s="289"/>
      <c r="L44" s="289"/>
      <c r="M44" s="289"/>
      <c r="N44" s="148"/>
      <c r="O44" s="148"/>
      <c r="P44" s="148"/>
      <c r="Q44" s="148"/>
    </row>
    <row r="45" spans="1:17" s="33" customFormat="1" ht="16.149999999999999" customHeight="1" x14ac:dyDescent="0.4">
      <c r="A45" s="120" t="s">
        <v>364</v>
      </c>
      <c r="B45" s="152"/>
      <c r="C45" s="675" t="str">
        <f>IF(B45="","","%")</f>
        <v/>
      </c>
      <c r="D45" s="292" t="s">
        <v>365</v>
      </c>
      <c r="F45" s="289"/>
      <c r="G45" s="289"/>
      <c r="H45" s="289"/>
      <c r="I45" s="289"/>
      <c r="J45" s="359" t="s">
        <v>36</v>
      </c>
      <c r="K45" s="289"/>
      <c r="L45" s="289"/>
      <c r="M45" s="289"/>
      <c r="N45" s="148"/>
      <c r="O45" s="148"/>
      <c r="P45" s="148"/>
      <c r="Q45" s="148"/>
    </row>
    <row r="46" spans="1:17" s="33" customFormat="1" ht="16.149999999999999" customHeight="1" x14ac:dyDescent="0.4">
      <c r="A46" s="15"/>
      <c r="B46" s="88" t="s">
        <v>366</v>
      </c>
      <c r="C46" s="675" t="str">
        <f>IF(F46="","","%")</f>
        <v/>
      </c>
      <c r="D46" s="19" t="s">
        <v>353</v>
      </c>
      <c r="F46" s="213"/>
      <c r="G46" s="213"/>
      <c r="H46" s="213"/>
      <c r="I46" s="342" t="s">
        <v>226</v>
      </c>
      <c r="J46" s="359" t="s">
        <v>36</v>
      </c>
      <c r="K46" s="289"/>
      <c r="L46" s="289"/>
      <c r="M46" s="289"/>
      <c r="N46" s="148"/>
      <c r="O46" s="148"/>
      <c r="P46" s="148"/>
      <c r="Q46" s="148"/>
    </row>
    <row r="47" spans="1:17" s="33" customFormat="1" ht="16.149999999999999" customHeight="1" x14ac:dyDescent="0.4">
      <c r="A47" s="15"/>
      <c r="B47" s="88" t="s">
        <v>367</v>
      </c>
      <c r="C47" s="675" t="str">
        <f>IF(F47="","","%")</f>
        <v/>
      </c>
      <c r="D47" s="19" t="s">
        <v>353</v>
      </c>
      <c r="F47" s="213"/>
      <c r="G47" s="213"/>
      <c r="H47" s="213"/>
      <c r="I47" s="342" t="s">
        <v>226</v>
      </c>
      <c r="J47" s="359" t="s">
        <v>36</v>
      </c>
      <c r="K47" s="289"/>
      <c r="L47" s="289"/>
      <c r="M47" s="289"/>
      <c r="N47" s="148"/>
      <c r="O47" s="148"/>
      <c r="P47" s="148"/>
      <c r="Q47" s="148"/>
    </row>
    <row r="48" spans="1:17" s="33" customFormat="1" ht="16.149999999999999" customHeight="1" x14ac:dyDescent="0.4">
      <c r="A48" s="15"/>
      <c r="B48" s="148"/>
      <c r="C48" s="74"/>
      <c r="D48" s="148" t="s">
        <v>368</v>
      </c>
      <c r="F48" s="289"/>
      <c r="G48" s="289"/>
      <c r="H48" s="289"/>
      <c r="I48" s="289"/>
      <c r="J48" s="359" t="s">
        <v>36</v>
      </c>
      <c r="K48" s="289"/>
      <c r="L48" s="289"/>
      <c r="M48" s="289"/>
      <c r="N48" s="148"/>
      <c r="O48" s="148"/>
      <c r="P48" s="148"/>
      <c r="Q48" s="148"/>
    </row>
    <row r="49" spans="1:17" s="33" customFormat="1" ht="16.149999999999999" customHeight="1" x14ac:dyDescent="0.4">
      <c r="A49" s="15"/>
      <c r="B49" s="148"/>
      <c r="C49" s="675" t="str">
        <f>IF(F49="","","%")</f>
        <v/>
      </c>
      <c r="D49" s="148" t="s">
        <v>248</v>
      </c>
      <c r="F49" s="213"/>
      <c r="G49" s="342" t="s">
        <v>226</v>
      </c>
      <c r="H49" s="97"/>
      <c r="I49" s="97"/>
      <c r="J49" s="359" t="s">
        <v>36</v>
      </c>
      <c r="K49" s="97"/>
      <c r="L49" s="97"/>
      <c r="M49" s="312"/>
      <c r="N49" s="148"/>
      <c r="O49" s="148"/>
      <c r="P49" s="148"/>
      <c r="Q49" s="148"/>
    </row>
    <row r="50" spans="1:17" s="33" customFormat="1" ht="16.149999999999999" customHeight="1" x14ac:dyDescent="0.4">
      <c r="A50" s="15"/>
      <c r="B50" s="148"/>
      <c r="C50" s="74"/>
      <c r="D50" s="148" t="s">
        <v>369</v>
      </c>
      <c r="F50" s="289"/>
      <c r="G50" s="289"/>
      <c r="H50" s="289"/>
      <c r="I50" s="289"/>
      <c r="J50" s="359" t="s">
        <v>36</v>
      </c>
      <c r="K50" s="289"/>
      <c r="L50" s="289"/>
      <c r="M50" s="289"/>
      <c r="N50" s="148"/>
      <c r="O50" s="148"/>
      <c r="P50" s="148"/>
      <c r="Q50" s="148"/>
    </row>
    <row r="51" spans="1:17" s="33" customFormat="1" ht="16.149999999999999" customHeight="1" x14ac:dyDescent="0.4">
      <c r="A51" s="15"/>
      <c r="B51" s="148"/>
      <c r="C51" s="675" t="str">
        <f>IF(F51="","","%")</f>
        <v/>
      </c>
      <c r="D51" s="148" t="s">
        <v>248</v>
      </c>
      <c r="F51" s="213"/>
      <c r="G51" s="342" t="s">
        <v>226</v>
      </c>
      <c r="H51" s="97"/>
      <c r="I51" s="97"/>
      <c r="J51" s="359" t="s">
        <v>36</v>
      </c>
      <c r="K51" s="97"/>
      <c r="L51" s="97"/>
      <c r="M51" s="312"/>
      <c r="N51" s="148"/>
      <c r="O51" s="148"/>
      <c r="P51" s="148"/>
      <c r="Q51" s="148"/>
    </row>
    <row r="52" spans="1:17" s="33" customFormat="1" ht="16.149999999999999" customHeight="1" x14ac:dyDescent="0.4">
      <c r="A52" s="15"/>
      <c r="B52" s="2"/>
      <c r="C52" s="74"/>
      <c r="D52" s="148" t="s">
        <v>371</v>
      </c>
      <c r="F52" s="289"/>
      <c r="G52" s="289"/>
      <c r="H52" s="289"/>
      <c r="I52" s="289"/>
      <c r="J52" s="359" t="s">
        <v>36</v>
      </c>
      <c r="K52" s="289"/>
      <c r="L52" s="289"/>
      <c r="M52" s="289"/>
      <c r="N52" s="148"/>
      <c r="O52" s="148"/>
      <c r="P52" s="148"/>
      <c r="Q52" s="148"/>
    </row>
    <row r="53" spans="1:17" s="6" customFormat="1" ht="16.149999999999999" customHeight="1" x14ac:dyDescent="0.45">
      <c r="A53" s="15"/>
      <c r="B53" s="2"/>
      <c r="C53" s="675" t="str">
        <f>IF(F53="","","%")</f>
        <v/>
      </c>
      <c r="D53" s="165" t="s">
        <v>248</v>
      </c>
      <c r="F53" s="213"/>
      <c r="G53" s="342" t="s">
        <v>226</v>
      </c>
      <c r="H53" s="97"/>
      <c r="I53" s="97"/>
      <c r="J53" s="359" t="s">
        <v>36</v>
      </c>
      <c r="K53" s="97"/>
      <c r="L53" s="97"/>
      <c r="M53" s="312"/>
      <c r="N53" s="5"/>
      <c r="O53" s="5"/>
      <c r="P53" s="5"/>
      <c r="Q53" s="5"/>
    </row>
    <row r="54" spans="1:17" s="9" customFormat="1" x14ac:dyDescent="0.45">
      <c r="A54" s="34"/>
      <c r="B54" s="369"/>
      <c r="C54" s="675"/>
      <c r="D54" s="70" t="s">
        <v>360</v>
      </c>
      <c r="F54" s="481"/>
      <c r="G54" s="481"/>
      <c r="H54" s="339"/>
      <c r="I54" s="483" t="s">
        <v>106</v>
      </c>
      <c r="J54" s="359" t="s">
        <v>36</v>
      </c>
      <c r="K54" s="289"/>
      <c r="L54" s="292"/>
      <c r="N54" s="295"/>
      <c r="O54" s="295"/>
      <c r="P54" s="292"/>
      <c r="Q54" s="292"/>
    </row>
    <row r="55" spans="1:17" s="33" customFormat="1" ht="16.149999999999999" customHeight="1" x14ac:dyDescent="0.4">
      <c r="A55" s="120" t="s">
        <v>231</v>
      </c>
      <c r="B55" s="29" t="s">
        <v>34</v>
      </c>
      <c r="C55" s="675" t="str">
        <f>IF(B55="","","%")</f>
        <v>%</v>
      </c>
      <c r="D55" s="292" t="s">
        <v>370</v>
      </c>
      <c r="F55" s="289"/>
      <c r="G55" s="289"/>
      <c r="H55" s="289"/>
      <c r="I55" s="289"/>
      <c r="J55" s="359" t="s">
        <v>36</v>
      </c>
      <c r="K55" s="289"/>
      <c r="L55" s="289"/>
      <c r="M55" s="289"/>
      <c r="N55" s="148"/>
      <c r="O55" s="148"/>
      <c r="P55" s="148"/>
      <c r="Q55" s="148"/>
    </row>
    <row r="56" spans="1:17" s="33" customFormat="1" ht="16.149999999999999" customHeight="1" x14ac:dyDescent="0.4">
      <c r="A56" s="15"/>
      <c r="B56" s="312"/>
      <c r="C56" s="675" t="str">
        <f>IF(F56="","","%")</f>
        <v>%</v>
      </c>
      <c r="D56" s="148" t="s">
        <v>353</v>
      </c>
      <c r="F56" s="213">
        <v>5.8</v>
      </c>
      <c r="G56" s="213">
        <v>12</v>
      </c>
      <c r="H56" s="213">
        <v>90</v>
      </c>
      <c r="I56" s="342" t="s">
        <v>226</v>
      </c>
      <c r="J56" s="359" t="s">
        <v>36</v>
      </c>
      <c r="K56" s="289"/>
      <c r="L56" s="289"/>
      <c r="M56" s="289"/>
      <c r="N56" s="5"/>
      <c r="O56" s="148"/>
      <c r="P56" s="148"/>
      <c r="Q56" s="148"/>
    </row>
    <row r="57" spans="1:17" s="33" customFormat="1" ht="16.149999999999999" customHeight="1" x14ac:dyDescent="0.4">
      <c r="A57" s="15"/>
      <c r="B57" s="2"/>
      <c r="C57" s="74" t="s">
        <v>34</v>
      </c>
      <c r="D57" s="148" t="s">
        <v>371</v>
      </c>
      <c r="F57" s="289"/>
      <c r="G57" s="289"/>
      <c r="H57" s="289"/>
      <c r="I57" s="289"/>
      <c r="J57" s="359" t="s">
        <v>36</v>
      </c>
      <c r="K57" s="289"/>
      <c r="L57" s="289"/>
      <c r="M57" s="289"/>
      <c r="N57" s="148"/>
      <c r="O57" s="148"/>
      <c r="P57" s="148"/>
      <c r="Q57" s="148"/>
    </row>
    <row r="58" spans="1:17" s="6" customFormat="1" ht="16.149999999999999" customHeight="1" x14ac:dyDescent="0.45">
      <c r="A58" s="15"/>
      <c r="B58" s="2"/>
      <c r="C58" s="675" t="str">
        <f>IF(F58="","","%")</f>
        <v>%</v>
      </c>
      <c r="D58" s="165" t="s">
        <v>248</v>
      </c>
      <c r="F58" s="213">
        <v>3</v>
      </c>
      <c r="G58" s="342" t="s">
        <v>226</v>
      </c>
      <c r="H58" s="97"/>
      <c r="I58" s="97"/>
      <c r="J58" s="359" t="s">
        <v>36</v>
      </c>
      <c r="K58" s="97"/>
      <c r="L58" s="97"/>
      <c r="M58" s="312"/>
      <c r="N58" s="5"/>
      <c r="O58" s="5"/>
      <c r="P58" s="5"/>
      <c r="Q58" s="5"/>
    </row>
    <row r="59" spans="1:17" s="33" customFormat="1" ht="16.149999999999999" customHeight="1" x14ac:dyDescent="0.4">
      <c r="A59" s="15"/>
      <c r="B59" s="2"/>
      <c r="C59" s="74"/>
      <c r="D59" s="148" t="s">
        <v>372</v>
      </c>
      <c r="F59" s="289"/>
      <c r="G59" s="289"/>
      <c r="H59" s="289"/>
      <c r="I59" s="289"/>
      <c r="J59" s="359" t="s">
        <v>36</v>
      </c>
      <c r="K59" s="289"/>
      <c r="L59" s="289"/>
      <c r="M59" s="289"/>
      <c r="N59" s="148"/>
      <c r="O59" s="148"/>
      <c r="P59" s="148"/>
      <c r="Q59" s="148"/>
    </row>
    <row r="60" spans="1:17" s="6" customFormat="1" ht="16.149999999999999" customHeight="1" x14ac:dyDescent="0.45">
      <c r="A60" s="15"/>
      <c r="B60" s="2"/>
      <c r="C60" s="675" t="str">
        <f>IF(F60="","","%")</f>
        <v/>
      </c>
      <c r="D60" s="165" t="s">
        <v>248</v>
      </c>
      <c r="F60" s="213"/>
      <c r="G60" s="342" t="s">
        <v>226</v>
      </c>
      <c r="H60" s="97"/>
      <c r="I60" s="97"/>
      <c r="J60" s="359" t="s">
        <v>36</v>
      </c>
      <c r="K60" s="97"/>
      <c r="L60" s="97"/>
      <c r="M60" s="312"/>
      <c r="N60" s="5"/>
      <c r="O60" s="5"/>
      <c r="P60" s="5"/>
      <c r="Q60" s="5"/>
    </row>
    <row r="61" spans="1:17" s="33" customFormat="1" ht="16.149999999999999" customHeight="1" x14ac:dyDescent="0.4">
      <c r="A61" s="15"/>
      <c r="B61" s="2"/>
      <c r="C61" s="74"/>
      <c r="D61" s="148" t="s">
        <v>441</v>
      </c>
      <c r="F61" s="289"/>
      <c r="G61" s="289"/>
      <c r="H61" s="289"/>
      <c r="I61" s="289"/>
      <c r="J61" s="359" t="s">
        <v>36</v>
      </c>
      <c r="K61" s="289"/>
      <c r="L61" s="289"/>
      <c r="M61" s="289"/>
      <c r="N61" s="148"/>
      <c r="O61" s="148"/>
      <c r="P61" s="148"/>
      <c r="Q61" s="148"/>
    </row>
    <row r="62" spans="1:17" s="6" customFormat="1" ht="16.149999999999999" customHeight="1" x14ac:dyDescent="0.45">
      <c r="A62" s="15"/>
      <c r="B62" s="2"/>
      <c r="C62" s="675" t="str">
        <f>IF(F62="","","%")</f>
        <v/>
      </c>
      <c r="D62" s="165" t="s">
        <v>248</v>
      </c>
      <c r="F62" s="213"/>
      <c r="G62" s="342" t="s">
        <v>226</v>
      </c>
      <c r="H62" s="97"/>
      <c r="I62" s="97"/>
      <c r="J62" s="359" t="s">
        <v>36</v>
      </c>
      <c r="K62" s="97"/>
      <c r="L62" s="97"/>
      <c r="M62" s="312"/>
      <c r="N62" s="5"/>
      <c r="O62" s="5"/>
      <c r="P62" s="5"/>
      <c r="Q62" s="5"/>
    </row>
    <row r="63" spans="1:17" s="9" customFormat="1" x14ac:dyDescent="0.45">
      <c r="A63" s="34"/>
      <c r="B63" s="369"/>
      <c r="C63" s="675"/>
      <c r="D63" s="70" t="s">
        <v>360</v>
      </c>
      <c r="F63" s="481"/>
      <c r="G63" s="481"/>
      <c r="H63" s="339">
        <v>16.5</v>
      </c>
      <c r="I63" s="483" t="s">
        <v>106</v>
      </c>
      <c r="J63" s="359" t="s">
        <v>36</v>
      </c>
      <c r="K63" s="289"/>
      <c r="L63" s="292"/>
      <c r="N63" s="295"/>
      <c r="O63" s="295"/>
      <c r="P63" s="292"/>
      <c r="Q63" s="292"/>
    </row>
    <row r="64" spans="1:17" s="33" customFormat="1" ht="16.149999999999999" customHeight="1" x14ac:dyDescent="0.4">
      <c r="A64" s="120" t="s">
        <v>240</v>
      </c>
      <c r="B64" s="29"/>
      <c r="C64" s="675" t="str">
        <f>IF(B64="","","%")</f>
        <v/>
      </c>
      <c r="D64" s="292" t="s">
        <v>373</v>
      </c>
      <c r="F64" s="289"/>
      <c r="G64" s="289"/>
      <c r="H64" s="289"/>
      <c r="I64" s="289"/>
      <c r="J64" s="359" t="s">
        <v>36</v>
      </c>
      <c r="K64" s="289"/>
      <c r="L64" s="289"/>
      <c r="M64" s="289"/>
      <c r="N64" s="148"/>
      <c r="O64" s="148"/>
      <c r="P64" s="148"/>
      <c r="Q64" s="148"/>
    </row>
    <row r="65" spans="1:17" s="33" customFormat="1" ht="16.149999999999999" customHeight="1" x14ac:dyDescent="0.4">
      <c r="A65" s="120" t="s">
        <v>374</v>
      </c>
      <c r="B65" s="29" t="s">
        <v>34</v>
      </c>
      <c r="C65" s="675" t="str">
        <f>IF(B65="","","%")</f>
        <v>%</v>
      </c>
      <c r="D65" s="292" t="s">
        <v>375</v>
      </c>
      <c r="F65" s="289"/>
      <c r="G65" s="289"/>
      <c r="H65" s="289"/>
      <c r="I65" s="289"/>
      <c r="J65" s="359" t="s">
        <v>36</v>
      </c>
      <c r="K65" s="289"/>
      <c r="L65" s="289"/>
      <c r="M65" s="289"/>
      <c r="N65" s="148"/>
      <c r="O65" s="148"/>
      <c r="P65" s="148"/>
      <c r="Q65" s="148"/>
    </row>
    <row r="66" spans="1:17" s="33" customFormat="1" ht="16.149999999999999" customHeight="1" x14ac:dyDescent="0.4">
      <c r="A66" s="15"/>
      <c r="B66" s="2"/>
      <c r="C66" s="74"/>
      <c r="D66" s="148" t="s">
        <v>376</v>
      </c>
      <c r="F66" s="289"/>
      <c r="G66" s="289"/>
      <c r="H66" s="289"/>
      <c r="I66" s="289"/>
      <c r="J66" s="359" t="s">
        <v>36</v>
      </c>
      <c r="K66" s="289"/>
      <c r="L66" s="289"/>
      <c r="M66" s="289"/>
      <c r="N66" s="148"/>
      <c r="O66" s="148"/>
      <c r="P66" s="148"/>
      <c r="Q66" s="148"/>
    </row>
    <row r="67" spans="1:17" s="33" customFormat="1" ht="16.149999999999999" customHeight="1" x14ac:dyDescent="0.4">
      <c r="A67" s="15"/>
      <c r="B67" s="2"/>
      <c r="C67" s="74"/>
      <c r="D67" s="148" t="s">
        <v>377</v>
      </c>
      <c r="F67" s="481"/>
      <c r="G67" s="481"/>
      <c r="H67" s="339"/>
      <c r="I67" s="483"/>
      <c r="J67" s="359" t="s">
        <v>36</v>
      </c>
      <c r="K67" s="289"/>
      <c r="L67" s="289"/>
      <c r="M67" s="289"/>
      <c r="N67" s="148"/>
      <c r="O67" s="148"/>
      <c r="P67" s="148"/>
      <c r="Q67" s="148"/>
    </row>
    <row r="68" spans="1:17" s="33" customFormat="1" ht="16.149999999999999" customHeight="1" x14ac:dyDescent="0.4">
      <c r="A68" s="15"/>
      <c r="B68" s="2"/>
      <c r="C68" s="74"/>
      <c r="D68" s="148" t="s">
        <v>378</v>
      </c>
      <c r="F68" s="289"/>
      <c r="G68" s="289"/>
      <c r="H68" s="289"/>
      <c r="I68" s="289"/>
      <c r="J68" s="359" t="s">
        <v>36</v>
      </c>
      <c r="K68" s="289"/>
      <c r="L68" s="289"/>
      <c r="M68" s="289"/>
      <c r="N68" s="148"/>
      <c r="O68" s="148"/>
      <c r="P68" s="148"/>
      <c r="Q68" s="148"/>
    </row>
    <row r="69" spans="1:17" s="33" customFormat="1" ht="16.149999999999999" customHeight="1" x14ac:dyDescent="0.4">
      <c r="A69" s="15"/>
      <c r="B69" s="2"/>
      <c r="C69" s="74" t="s">
        <v>34</v>
      </c>
      <c r="D69" s="148" t="s">
        <v>379</v>
      </c>
      <c r="F69" s="289"/>
      <c r="G69" s="289"/>
      <c r="H69" s="289"/>
      <c r="I69" s="289"/>
      <c r="J69" s="359" t="s">
        <v>36</v>
      </c>
      <c r="K69" s="289"/>
      <c r="L69" s="289"/>
      <c r="M69" s="289"/>
      <c r="N69" s="148"/>
      <c r="O69" s="148"/>
      <c r="P69" s="148"/>
      <c r="Q69" s="148"/>
    </row>
    <row r="70" spans="1:17" s="33" customFormat="1" ht="16.149999999999999" customHeight="1" x14ac:dyDescent="0.4">
      <c r="A70" s="15"/>
      <c r="B70" s="2"/>
      <c r="C70" s="74"/>
      <c r="D70" s="148" t="s">
        <v>380</v>
      </c>
      <c r="F70" s="289"/>
      <c r="G70" s="289"/>
      <c r="H70" s="289"/>
      <c r="I70" s="289"/>
      <c r="J70" s="359" t="s">
        <v>36</v>
      </c>
      <c r="K70" s="289"/>
      <c r="L70" s="289"/>
      <c r="M70" s="289"/>
      <c r="N70" s="148"/>
      <c r="O70" s="148"/>
      <c r="P70" s="148"/>
      <c r="Q70" s="148"/>
    </row>
    <row r="71" spans="1:17" s="6" customFormat="1" ht="16.149999999999999" customHeight="1" x14ac:dyDescent="0.45">
      <c r="A71" s="15"/>
      <c r="B71" s="2"/>
      <c r="C71" s="675" t="str">
        <f>IF(F71="","","%")</f>
        <v>%</v>
      </c>
      <c r="D71" s="165" t="s">
        <v>248</v>
      </c>
      <c r="F71" s="213">
        <v>45</v>
      </c>
      <c r="G71" s="342" t="s">
        <v>226</v>
      </c>
      <c r="H71" s="97"/>
      <c r="I71" s="97"/>
      <c r="J71" s="359" t="s">
        <v>36</v>
      </c>
      <c r="K71" s="97"/>
      <c r="L71" s="97"/>
      <c r="M71" s="312"/>
      <c r="N71" s="5"/>
      <c r="O71" s="5"/>
      <c r="P71" s="5"/>
      <c r="Q71" s="5"/>
    </row>
    <row r="72" spans="1:17" s="33" customFormat="1" ht="16.149999999999999" customHeight="1" x14ac:dyDescent="0.4">
      <c r="A72" s="15"/>
      <c r="B72" s="2"/>
      <c r="C72" s="74"/>
      <c r="D72" s="148" t="s">
        <v>381</v>
      </c>
      <c r="F72" s="289"/>
      <c r="G72" s="289"/>
      <c r="H72" s="289"/>
      <c r="I72" s="289"/>
      <c r="J72" s="359" t="s">
        <v>36</v>
      </c>
      <c r="K72" s="289"/>
      <c r="L72" s="289"/>
      <c r="M72" s="289"/>
      <c r="N72" s="148"/>
      <c r="O72" s="148"/>
      <c r="P72" s="148"/>
      <c r="Q72" s="148"/>
    </row>
    <row r="73" spans="1:17" s="33" customFormat="1" ht="16.149999999999999" customHeight="1" x14ac:dyDescent="0.4">
      <c r="A73" s="15"/>
      <c r="B73" s="2"/>
      <c r="C73" s="74"/>
      <c r="D73" s="148" t="s">
        <v>382</v>
      </c>
      <c r="F73" s="289"/>
      <c r="G73" s="289"/>
      <c r="H73" s="289"/>
      <c r="I73" s="289"/>
      <c r="J73" s="359" t="s">
        <v>36</v>
      </c>
      <c r="K73" s="289"/>
      <c r="L73" s="289"/>
      <c r="M73" s="289"/>
      <c r="N73" s="148"/>
      <c r="O73" s="148"/>
      <c r="P73" s="148"/>
      <c r="Q73" s="148"/>
    </row>
    <row r="74" spans="1:17" s="9" customFormat="1" x14ac:dyDescent="0.45">
      <c r="A74" s="34"/>
      <c r="B74" s="369"/>
      <c r="C74" s="675"/>
      <c r="D74" s="70" t="s">
        <v>360</v>
      </c>
      <c r="F74" s="481"/>
      <c r="G74" s="481"/>
      <c r="H74" s="339">
        <v>15.4</v>
      </c>
      <c r="I74" s="483" t="s">
        <v>106</v>
      </c>
      <c r="J74" s="359" t="s">
        <v>36</v>
      </c>
      <c r="K74" s="289"/>
      <c r="L74" s="292"/>
      <c r="N74" s="295"/>
      <c r="O74" s="295"/>
      <c r="P74" s="292"/>
      <c r="Q74" s="292"/>
    </row>
    <row r="75" spans="1:17" ht="16.149999999999999" customHeight="1" x14ac:dyDescent="0.45">
      <c r="A75" s="120" t="s">
        <v>385</v>
      </c>
      <c r="B75" s="29"/>
      <c r="C75" s="675" t="str">
        <f t="shared" ref="C75:C78" si="0">IF(B75="","","%")</f>
        <v/>
      </c>
      <c r="D75" s="373" t="s">
        <v>241</v>
      </c>
      <c r="F75" s="289"/>
      <c r="G75" s="289"/>
      <c r="H75" s="289"/>
      <c r="I75" s="289"/>
      <c r="J75" s="359" t="s">
        <v>36</v>
      </c>
      <c r="K75" s="289"/>
      <c r="L75" s="289"/>
      <c r="M75" s="289"/>
    </row>
    <row r="76" spans="1:17" x14ac:dyDescent="0.45">
      <c r="A76" s="36"/>
      <c r="B76" s="312"/>
      <c r="C76" s="29"/>
      <c r="D76" s="3" t="s">
        <v>386</v>
      </c>
      <c r="F76" s="289"/>
      <c r="G76" s="289"/>
      <c r="H76" s="289"/>
      <c r="I76" s="289"/>
      <c r="J76" s="359" t="s">
        <v>36</v>
      </c>
      <c r="K76" s="289"/>
      <c r="L76" s="289"/>
      <c r="M76" s="289"/>
    </row>
    <row r="77" spans="1:17" x14ac:dyDescent="0.45">
      <c r="A77" s="36"/>
      <c r="B77" s="312"/>
      <c r="C77" s="29"/>
      <c r="D77" s="3" t="s">
        <v>387</v>
      </c>
      <c r="F77" s="289"/>
      <c r="G77" s="289"/>
      <c r="H77" s="289"/>
      <c r="I77" s="289"/>
      <c r="J77" s="359" t="s">
        <v>36</v>
      </c>
      <c r="K77" s="289"/>
      <c r="L77" s="289"/>
      <c r="M77" s="289"/>
    </row>
    <row r="78" spans="1:17" ht="15" x14ac:dyDescent="0.45">
      <c r="A78" s="120" t="s">
        <v>388</v>
      </c>
      <c r="B78" s="29"/>
      <c r="C78" s="675" t="str">
        <f t="shared" si="0"/>
        <v/>
      </c>
      <c r="D78" s="374" t="s">
        <v>389</v>
      </c>
      <c r="F78" s="289"/>
      <c r="G78" s="289"/>
      <c r="H78" s="289"/>
      <c r="I78" s="289"/>
      <c r="J78" s="359" t="s">
        <v>36</v>
      </c>
      <c r="K78" s="289"/>
      <c r="L78" s="289"/>
      <c r="M78" s="289"/>
    </row>
    <row r="79" spans="1:17" ht="15" x14ac:dyDescent="0.45">
      <c r="A79" s="120" t="s">
        <v>118</v>
      </c>
      <c r="B79" s="29" t="s">
        <v>34</v>
      </c>
      <c r="C79" s="675" t="str">
        <f>IF(B79="","","%")</f>
        <v>%</v>
      </c>
      <c r="D79" s="374" t="s">
        <v>246</v>
      </c>
      <c r="F79" s="289"/>
      <c r="G79" s="289"/>
      <c r="H79" s="289"/>
      <c r="I79" s="289"/>
      <c r="J79" s="359" t="s">
        <v>36</v>
      </c>
      <c r="K79" s="289"/>
      <c r="L79" s="289"/>
      <c r="M79" s="289"/>
    </row>
    <row r="80" spans="1:17" x14ac:dyDescent="0.45">
      <c r="A80" s="36"/>
      <c r="B80" s="312"/>
      <c r="C80" s="29" t="s">
        <v>34</v>
      </c>
      <c r="D80" s="165" t="s">
        <v>390</v>
      </c>
      <c r="F80" s="289"/>
      <c r="G80" s="289"/>
      <c r="H80" s="289"/>
      <c r="I80" s="289"/>
      <c r="J80" s="359" t="s">
        <v>36</v>
      </c>
      <c r="K80" s="289"/>
      <c r="L80" s="289"/>
      <c r="M80" s="289"/>
    </row>
    <row r="81" spans="1:17" s="6" customFormat="1" ht="16.149999999999999" customHeight="1" x14ac:dyDescent="0.45">
      <c r="A81" s="15"/>
      <c r="B81" s="2"/>
      <c r="C81" s="675" t="str">
        <f>IF(F81="","","%")</f>
        <v>%</v>
      </c>
      <c r="D81" s="165" t="s">
        <v>248</v>
      </c>
      <c r="F81" s="213">
        <v>7</v>
      </c>
      <c r="G81" s="342" t="s">
        <v>226</v>
      </c>
      <c r="H81" s="97"/>
      <c r="I81" s="97"/>
      <c r="J81" s="359" t="s">
        <v>581</v>
      </c>
      <c r="K81" s="97"/>
      <c r="L81" s="97"/>
      <c r="M81" s="312"/>
      <c r="N81" s="5"/>
      <c r="O81" s="5"/>
      <c r="P81" s="5"/>
      <c r="Q81" s="5"/>
    </row>
    <row r="82" spans="1:17" ht="16.149999999999999" customHeight="1" x14ac:dyDescent="0.45">
      <c r="A82" s="36"/>
      <c r="B82" s="312"/>
      <c r="C82" s="74" t="s">
        <v>34</v>
      </c>
      <c r="D82" s="165" t="s">
        <v>392</v>
      </c>
      <c r="F82" s="289"/>
      <c r="G82" s="289"/>
      <c r="H82" s="289"/>
      <c r="I82" s="289"/>
      <c r="J82" s="359" t="s">
        <v>36</v>
      </c>
      <c r="K82" s="289"/>
      <c r="L82" s="289"/>
      <c r="M82" s="289"/>
    </row>
    <row r="83" spans="1:17" s="6" customFormat="1" ht="16.149999999999999" customHeight="1" x14ac:dyDescent="0.45">
      <c r="A83" s="15"/>
      <c r="B83" s="2"/>
      <c r="C83" s="675" t="str">
        <f>IF(F83="","","%")</f>
        <v>%</v>
      </c>
      <c r="D83" s="165" t="s">
        <v>248</v>
      </c>
      <c r="F83" s="213">
        <v>3</v>
      </c>
      <c r="G83" s="342" t="s">
        <v>226</v>
      </c>
      <c r="H83" s="97"/>
      <c r="I83" s="97"/>
      <c r="J83" s="359" t="s">
        <v>584</v>
      </c>
      <c r="K83" s="97"/>
      <c r="L83" s="97"/>
      <c r="M83" s="312"/>
      <c r="N83" s="5"/>
      <c r="O83" s="5"/>
      <c r="P83" s="5"/>
      <c r="Q83" s="5"/>
    </row>
    <row r="84" spans="1:17" x14ac:dyDescent="0.45">
      <c r="A84" s="13"/>
      <c r="B84" s="312"/>
      <c r="C84" s="74"/>
      <c r="D84" s="148" t="s">
        <v>393</v>
      </c>
      <c r="F84" s="289"/>
      <c r="G84" s="289"/>
      <c r="H84" s="289"/>
      <c r="I84" s="289"/>
      <c r="J84" s="359" t="s">
        <v>36</v>
      </c>
      <c r="K84" s="289"/>
      <c r="L84" s="289"/>
      <c r="M84" s="289"/>
    </row>
    <row r="85" spans="1:17" x14ac:dyDescent="0.45">
      <c r="A85" s="13"/>
      <c r="B85" s="312"/>
      <c r="C85" s="74"/>
      <c r="D85" s="148" t="s">
        <v>81</v>
      </c>
      <c r="F85" s="289"/>
      <c r="G85" s="289"/>
      <c r="H85" s="289"/>
      <c r="I85" s="289"/>
      <c r="J85" s="359" t="s">
        <v>36</v>
      </c>
      <c r="K85" s="289"/>
      <c r="L85" s="289"/>
      <c r="M85" s="289"/>
    </row>
    <row r="86" spans="1:17" s="6" customFormat="1" ht="16.149999999999999" customHeight="1" x14ac:dyDescent="0.45">
      <c r="A86" s="15"/>
      <c r="B86" s="2"/>
      <c r="C86" s="675" t="str">
        <f>IF(F86="","","%")</f>
        <v/>
      </c>
      <c r="D86" s="165" t="s">
        <v>248</v>
      </c>
      <c r="F86" s="213"/>
      <c r="G86" s="342" t="s">
        <v>226</v>
      </c>
      <c r="H86" s="97"/>
      <c r="I86" s="97"/>
      <c r="J86" s="359" t="s">
        <v>36</v>
      </c>
      <c r="K86" s="97"/>
      <c r="L86" s="97"/>
      <c r="M86" s="312"/>
      <c r="N86" s="5"/>
      <c r="O86" s="5"/>
      <c r="P86" s="5"/>
      <c r="Q86" s="5"/>
    </row>
    <row r="87" spans="1:17" ht="15.4" customHeight="1" x14ac:dyDescent="0.45">
      <c r="A87" s="120" t="s">
        <v>394</v>
      </c>
      <c r="B87" s="29" t="s">
        <v>34</v>
      </c>
      <c r="C87" s="675" t="str">
        <f>IF(B87="","","%")</f>
        <v>%</v>
      </c>
      <c r="D87" s="307" t="s">
        <v>395</v>
      </c>
      <c r="F87" s="289"/>
      <c r="G87" s="289"/>
      <c r="H87" s="289"/>
      <c r="I87" s="289"/>
      <c r="J87" s="359" t="s">
        <v>36</v>
      </c>
      <c r="K87" s="289"/>
      <c r="L87" s="289"/>
      <c r="M87" s="289"/>
    </row>
    <row r="88" spans="1:17" ht="15.4" customHeight="1" x14ac:dyDescent="0.45">
      <c r="A88" s="13"/>
      <c r="B88" s="312"/>
      <c r="C88" s="74" t="s">
        <v>34</v>
      </c>
      <c r="D88" s="148" t="s">
        <v>396</v>
      </c>
      <c r="F88" s="289"/>
      <c r="G88" s="289"/>
      <c r="H88" s="289"/>
      <c r="I88" s="289"/>
      <c r="J88" s="359" t="s">
        <v>587</v>
      </c>
      <c r="K88" s="289"/>
      <c r="L88" s="289"/>
      <c r="M88" s="289"/>
    </row>
    <row r="89" spans="1:17" x14ac:dyDescent="0.45">
      <c r="A89" s="13"/>
      <c r="B89" s="312"/>
      <c r="C89" s="74"/>
      <c r="D89" s="148" t="s">
        <v>397</v>
      </c>
      <c r="F89" s="289"/>
      <c r="G89" s="289"/>
      <c r="H89" s="289"/>
      <c r="I89" s="289"/>
      <c r="J89" s="359" t="s">
        <v>36</v>
      </c>
      <c r="K89" s="289"/>
      <c r="L89" s="289"/>
      <c r="M89" s="289"/>
    </row>
    <row r="90" spans="1:17" x14ac:dyDescent="0.45">
      <c r="A90" s="13"/>
      <c r="B90" s="312"/>
      <c r="C90" s="74"/>
      <c r="D90" s="148" t="s">
        <v>81</v>
      </c>
      <c r="F90" s="289"/>
      <c r="G90" s="289"/>
      <c r="H90" s="289"/>
      <c r="I90" s="289"/>
      <c r="J90" s="359" t="s">
        <v>36</v>
      </c>
      <c r="K90" s="289"/>
      <c r="L90" s="289"/>
      <c r="M90" s="289"/>
    </row>
    <row r="91" spans="1:17" ht="15" customHeight="1" x14ac:dyDescent="0.45">
      <c r="A91" s="120" t="s">
        <v>399</v>
      </c>
      <c r="B91" s="29"/>
      <c r="C91" s="675" t="str">
        <f>IF(B91="","","%")</f>
        <v/>
      </c>
      <c r="D91" s="305" t="s">
        <v>400</v>
      </c>
      <c r="F91" s="289"/>
      <c r="G91" s="289"/>
      <c r="H91" s="289"/>
      <c r="I91" s="289"/>
      <c r="J91" s="359" t="s">
        <v>36</v>
      </c>
      <c r="K91" s="289"/>
      <c r="L91" s="289"/>
      <c r="M91" s="289"/>
    </row>
    <row r="92" spans="1:17" s="6" customFormat="1" ht="16.149999999999999" customHeight="1" x14ac:dyDescent="0.45">
      <c r="A92" s="15"/>
      <c r="B92" s="2"/>
      <c r="C92" s="675" t="str">
        <f>IF(F92="","","%")</f>
        <v/>
      </c>
      <c r="D92" s="165" t="s">
        <v>248</v>
      </c>
      <c r="F92" s="213"/>
      <c r="G92" s="342" t="s">
        <v>226</v>
      </c>
      <c r="H92" s="97"/>
      <c r="I92" s="97"/>
      <c r="J92" s="359" t="s">
        <v>36</v>
      </c>
      <c r="K92" s="97"/>
      <c r="L92" s="97"/>
      <c r="N92" s="5"/>
      <c r="O92" s="5"/>
      <c r="P92" s="5"/>
      <c r="Q92" s="5"/>
    </row>
    <row r="93" spans="1:17" s="6" customFormat="1" ht="16.149999999999999" customHeight="1" x14ac:dyDescent="0.45">
      <c r="A93" s="258" t="s">
        <v>585</v>
      </c>
      <c r="B93" s="177" t="s">
        <v>553</v>
      </c>
      <c r="C93" s="675" t="s">
        <v>553</v>
      </c>
      <c r="D93" s="311" t="s">
        <v>351</v>
      </c>
      <c r="E93" s="383">
        <v>2</v>
      </c>
      <c r="F93" s="384"/>
      <c r="G93" s="384"/>
      <c r="H93" s="384"/>
      <c r="I93" s="384"/>
      <c r="J93" s="289"/>
      <c r="K93" s="289"/>
      <c r="L93" s="289"/>
      <c r="M93" s="289"/>
      <c r="N93" s="5"/>
      <c r="O93" s="5"/>
      <c r="P93" s="5"/>
      <c r="Q93" s="5"/>
    </row>
    <row r="94" spans="1:17" s="6" customFormat="1" ht="16.149999999999999" customHeight="1" x14ac:dyDescent="0.45">
      <c r="A94" s="120" t="s">
        <v>216</v>
      </c>
      <c r="B94" s="29"/>
      <c r="C94" s="675" t="str">
        <f>IF(B94="","","%")</f>
        <v/>
      </c>
      <c r="D94" s="294" t="s">
        <v>352</v>
      </c>
      <c r="F94" s="289"/>
      <c r="G94" s="289"/>
      <c r="H94" s="289"/>
      <c r="I94" s="289"/>
      <c r="J94" s="359" t="s">
        <v>36</v>
      </c>
      <c r="K94" s="289"/>
      <c r="L94" s="289"/>
      <c r="M94" s="289"/>
      <c r="N94" s="289"/>
      <c r="O94" s="289"/>
      <c r="P94" s="5"/>
      <c r="Q94" s="5"/>
    </row>
    <row r="95" spans="1:17" s="6" customFormat="1" ht="16.149999999999999" customHeight="1" x14ac:dyDescent="0.45">
      <c r="A95" s="15"/>
      <c r="B95" s="312"/>
      <c r="C95" s="675" t="str">
        <f>IF(F95="","","%")</f>
        <v/>
      </c>
      <c r="D95" s="165" t="s">
        <v>353</v>
      </c>
      <c r="F95" s="213"/>
      <c r="G95" s="213"/>
      <c r="H95" s="213"/>
      <c r="I95" s="342" t="s">
        <v>226</v>
      </c>
      <c r="J95" s="359" t="s">
        <v>36</v>
      </c>
      <c r="K95" s="289"/>
      <c r="L95" s="289"/>
      <c r="M95" s="289"/>
      <c r="N95" s="5"/>
      <c r="O95" s="5"/>
      <c r="P95" s="5"/>
      <c r="Q95" s="5"/>
    </row>
    <row r="96" spans="1:17" s="6" customFormat="1" ht="16.149999999999999" customHeight="1" x14ac:dyDescent="0.45">
      <c r="A96" s="150"/>
      <c r="B96" s="2"/>
      <c r="C96" s="164"/>
      <c r="D96" s="165" t="s">
        <v>354</v>
      </c>
      <c r="F96" s="289"/>
      <c r="G96" s="289"/>
      <c r="H96" s="289"/>
      <c r="I96" s="289"/>
      <c r="J96" s="359" t="s">
        <v>36</v>
      </c>
      <c r="K96" s="289"/>
      <c r="L96" s="289"/>
      <c r="M96" s="289"/>
      <c r="N96" s="5"/>
      <c r="O96" s="5"/>
      <c r="P96" s="5"/>
      <c r="Q96" s="5"/>
    </row>
    <row r="97" spans="1:17" s="6" customFormat="1" ht="16.149999999999999" customHeight="1" x14ac:dyDescent="0.45">
      <c r="A97" s="15"/>
      <c r="B97" s="2"/>
      <c r="C97" s="675" t="str">
        <f>IF(F97="","","%")</f>
        <v/>
      </c>
      <c r="D97" s="165" t="s">
        <v>355</v>
      </c>
      <c r="F97" s="213"/>
      <c r="G97" s="342" t="s">
        <v>226</v>
      </c>
      <c r="H97" s="289"/>
      <c r="J97" s="359" t="s">
        <v>36</v>
      </c>
      <c r="K97" s="289"/>
      <c r="L97" s="289"/>
      <c r="M97" s="289"/>
      <c r="N97" s="5"/>
      <c r="O97" s="5"/>
      <c r="P97" s="5"/>
      <c r="Q97" s="5"/>
    </row>
    <row r="98" spans="1:17" s="6" customFormat="1" ht="16.149999999999999" customHeight="1" x14ac:dyDescent="0.45">
      <c r="A98" s="15"/>
      <c r="B98" s="2"/>
      <c r="C98" s="675" t="str">
        <f>IF(F98="","","%")</f>
        <v/>
      </c>
      <c r="D98" s="165" t="s">
        <v>356</v>
      </c>
      <c r="F98" s="213"/>
      <c r="G98" s="213"/>
      <c r="H98" s="213"/>
      <c r="I98" s="342" t="s">
        <v>226</v>
      </c>
      <c r="J98" s="359" t="s">
        <v>36</v>
      </c>
      <c r="K98" s="289"/>
      <c r="L98" s="289"/>
      <c r="M98" s="289"/>
      <c r="N98" s="5"/>
      <c r="O98" s="5"/>
      <c r="P98" s="5"/>
      <c r="Q98" s="5"/>
    </row>
    <row r="99" spans="1:17" s="6" customFormat="1" ht="16.149999999999999" customHeight="1" x14ac:dyDescent="0.45">
      <c r="A99" s="15"/>
      <c r="B99" s="2"/>
      <c r="C99" s="164"/>
      <c r="D99" s="165" t="s">
        <v>357</v>
      </c>
      <c r="F99" s="289"/>
      <c r="G99" s="289"/>
      <c r="H99" s="289"/>
      <c r="I99" s="289"/>
      <c r="J99" s="359" t="s">
        <v>36</v>
      </c>
      <c r="K99" s="289"/>
      <c r="L99" s="289"/>
      <c r="M99" s="289"/>
      <c r="N99" s="5"/>
      <c r="O99" s="5"/>
      <c r="P99" s="5"/>
      <c r="Q99" s="5"/>
    </row>
    <row r="100" spans="1:17" s="6" customFormat="1" ht="16.149999999999999" customHeight="1" x14ac:dyDescent="0.45">
      <c r="A100" s="15"/>
      <c r="B100" s="2"/>
      <c r="C100" s="675" t="str">
        <f>IF(F100="","","%")</f>
        <v/>
      </c>
      <c r="D100" s="165" t="s">
        <v>248</v>
      </c>
      <c r="F100" s="213"/>
      <c r="G100" s="342" t="s">
        <v>226</v>
      </c>
      <c r="H100" s="97"/>
      <c r="I100" s="97"/>
      <c r="J100" s="359" t="s">
        <v>36</v>
      </c>
      <c r="K100" s="97"/>
      <c r="L100" s="97"/>
      <c r="M100" s="312"/>
      <c r="N100" s="5"/>
      <c r="O100" s="5"/>
      <c r="P100" s="5"/>
      <c r="Q100" s="5"/>
    </row>
    <row r="101" spans="1:17" s="9" customFormat="1" ht="15" x14ac:dyDescent="0.45">
      <c r="A101" s="120" t="s">
        <v>361</v>
      </c>
      <c r="B101" s="29"/>
      <c r="C101" s="675" t="str">
        <f>IF(B101="","","%")</f>
        <v/>
      </c>
      <c r="D101" s="294" t="s">
        <v>362</v>
      </c>
      <c r="F101" s="289"/>
      <c r="G101" s="289"/>
      <c r="H101" s="289"/>
      <c r="I101" s="289"/>
      <c r="J101" s="359" t="s">
        <v>36</v>
      </c>
      <c r="K101" s="289"/>
      <c r="L101" s="289"/>
      <c r="M101" s="289"/>
      <c r="N101" s="295"/>
      <c r="O101" s="295"/>
      <c r="P101" s="292"/>
      <c r="Q101" s="292"/>
    </row>
    <row r="102" spans="1:17" s="6" customFormat="1" ht="16.149999999999999" customHeight="1" x14ac:dyDescent="0.45">
      <c r="A102" s="15"/>
      <c r="B102" s="2"/>
      <c r="C102" s="675" t="str">
        <f>IF(F102="","","%")</f>
        <v/>
      </c>
      <c r="D102" s="165" t="s">
        <v>248</v>
      </c>
      <c r="F102" s="213"/>
      <c r="G102" s="342" t="s">
        <v>226</v>
      </c>
      <c r="H102" s="97"/>
      <c r="I102" s="97"/>
      <c r="J102" s="359" t="s">
        <v>36</v>
      </c>
      <c r="K102" s="97"/>
      <c r="L102" s="97"/>
      <c r="M102" s="312"/>
      <c r="N102" s="5"/>
      <c r="O102" s="5"/>
      <c r="P102" s="5"/>
      <c r="Q102" s="5"/>
    </row>
    <row r="103" spans="1:17" s="9" customFormat="1" x14ac:dyDescent="0.45">
      <c r="A103" s="34"/>
      <c r="B103" s="369"/>
      <c r="C103" s="675"/>
      <c r="D103" s="70" t="s">
        <v>360</v>
      </c>
      <c r="F103" s="481"/>
      <c r="G103" s="481"/>
      <c r="H103" s="339"/>
      <c r="I103" s="483" t="s">
        <v>106</v>
      </c>
      <c r="J103" s="359" t="s">
        <v>36</v>
      </c>
      <c r="K103" s="289"/>
      <c r="L103" s="292"/>
      <c r="N103" s="295"/>
      <c r="O103" s="295"/>
      <c r="P103" s="292"/>
      <c r="Q103" s="292"/>
    </row>
    <row r="104" spans="1:17" s="33" customFormat="1" ht="16.149999999999999" customHeight="1" x14ac:dyDescent="0.4">
      <c r="A104" s="120" t="s">
        <v>117</v>
      </c>
      <c r="B104" s="7"/>
      <c r="C104" s="675" t="str">
        <f>IF(B104="","","%")</f>
        <v/>
      </c>
      <c r="D104" s="292" t="s">
        <v>363</v>
      </c>
      <c r="F104" s="341"/>
      <c r="G104" s="289"/>
      <c r="H104" s="289"/>
      <c r="I104" s="289"/>
      <c r="J104" s="359" t="s">
        <v>36</v>
      </c>
      <c r="K104" s="289"/>
      <c r="L104" s="289"/>
      <c r="M104" s="289"/>
      <c r="N104" s="148"/>
      <c r="O104" s="148"/>
      <c r="P104" s="148"/>
      <c r="Q104" s="148"/>
    </row>
    <row r="105" spans="1:17" s="33" customFormat="1" ht="16.149999999999999" customHeight="1" x14ac:dyDescent="0.4">
      <c r="A105" s="15"/>
      <c r="B105" s="149"/>
      <c r="C105" s="675" t="str">
        <f>IF(F105="","","%")</f>
        <v/>
      </c>
      <c r="D105" s="148" t="s">
        <v>353</v>
      </c>
      <c r="F105" s="213"/>
      <c r="G105" s="213"/>
      <c r="H105" s="213"/>
      <c r="I105" s="342" t="s">
        <v>226</v>
      </c>
      <c r="J105" s="359" t="s">
        <v>36</v>
      </c>
      <c r="K105" s="289"/>
      <c r="L105" s="289"/>
      <c r="M105" s="289"/>
      <c r="N105" s="148"/>
      <c r="O105" s="148"/>
      <c r="P105" s="148"/>
      <c r="Q105" s="148"/>
    </row>
    <row r="106" spans="1:17" s="33" customFormat="1" ht="16.149999999999999" customHeight="1" x14ac:dyDescent="0.4">
      <c r="A106" s="120" t="s">
        <v>364</v>
      </c>
      <c r="B106" s="152"/>
      <c r="C106" s="675" t="str">
        <f>IF(B106="","","%")</f>
        <v/>
      </c>
      <c r="D106" s="292" t="s">
        <v>365</v>
      </c>
      <c r="F106" s="289"/>
      <c r="G106" s="289"/>
      <c r="H106" s="289"/>
      <c r="I106" s="289"/>
      <c r="J106" s="359" t="s">
        <v>36</v>
      </c>
      <c r="K106" s="289"/>
      <c r="L106" s="289"/>
      <c r="M106" s="289"/>
      <c r="N106" s="148"/>
      <c r="O106" s="148"/>
      <c r="P106" s="148"/>
      <c r="Q106" s="148"/>
    </row>
    <row r="107" spans="1:17" s="33" customFormat="1" ht="16.149999999999999" customHeight="1" x14ac:dyDescent="0.4">
      <c r="A107" s="15"/>
      <c r="B107" s="88" t="s">
        <v>366</v>
      </c>
      <c r="C107" s="675" t="str">
        <f>IF(F107="","","%")</f>
        <v/>
      </c>
      <c r="D107" s="19" t="s">
        <v>353</v>
      </c>
      <c r="F107" s="213"/>
      <c r="G107" s="213"/>
      <c r="H107" s="213"/>
      <c r="I107" s="342" t="s">
        <v>226</v>
      </c>
      <c r="J107" s="359" t="s">
        <v>36</v>
      </c>
      <c r="K107" s="289"/>
      <c r="L107" s="289"/>
      <c r="M107" s="289"/>
      <c r="N107" s="148"/>
      <c r="O107" s="148"/>
      <c r="P107" s="148"/>
      <c r="Q107" s="148"/>
    </row>
    <row r="108" spans="1:17" s="33" customFormat="1" ht="16.149999999999999" customHeight="1" x14ac:dyDescent="0.4">
      <c r="A108" s="15"/>
      <c r="B108" s="88" t="s">
        <v>367</v>
      </c>
      <c r="C108" s="675" t="str">
        <f>IF(F108="","","%")</f>
        <v/>
      </c>
      <c r="D108" s="19" t="s">
        <v>353</v>
      </c>
      <c r="F108" s="213"/>
      <c r="G108" s="213"/>
      <c r="H108" s="213"/>
      <c r="I108" s="342" t="s">
        <v>226</v>
      </c>
      <c r="J108" s="359" t="s">
        <v>36</v>
      </c>
      <c r="K108" s="289"/>
      <c r="L108" s="289"/>
      <c r="M108" s="289"/>
      <c r="N108" s="148"/>
      <c r="O108" s="148"/>
      <c r="P108" s="148"/>
      <c r="Q108" s="148"/>
    </row>
    <row r="109" spans="1:17" s="33" customFormat="1" ht="16.149999999999999" customHeight="1" x14ac:dyDescent="0.4">
      <c r="A109" s="15"/>
      <c r="B109" s="148"/>
      <c r="C109" s="74"/>
      <c r="D109" s="148" t="s">
        <v>368</v>
      </c>
      <c r="F109" s="289"/>
      <c r="G109" s="289"/>
      <c r="H109" s="289"/>
      <c r="I109" s="289"/>
      <c r="J109" s="359" t="s">
        <v>36</v>
      </c>
      <c r="K109" s="289"/>
      <c r="L109" s="289"/>
      <c r="M109" s="289"/>
      <c r="N109" s="148"/>
      <c r="O109" s="148"/>
      <c r="P109" s="148"/>
      <c r="Q109" s="148"/>
    </row>
    <row r="110" spans="1:17" s="33" customFormat="1" ht="16.149999999999999" customHeight="1" x14ac:dyDescent="0.4">
      <c r="A110" s="15"/>
      <c r="B110" s="148"/>
      <c r="C110" s="675" t="str">
        <f>IF(F110="","","%")</f>
        <v/>
      </c>
      <c r="D110" s="148" t="s">
        <v>248</v>
      </c>
      <c r="F110" s="213"/>
      <c r="G110" s="342" t="s">
        <v>226</v>
      </c>
      <c r="H110" s="97"/>
      <c r="I110" s="97"/>
      <c r="J110" s="359" t="s">
        <v>36</v>
      </c>
      <c r="K110" s="97"/>
      <c r="L110" s="97"/>
      <c r="M110" s="312"/>
      <c r="N110" s="148"/>
      <c r="O110" s="148"/>
      <c r="P110" s="148"/>
      <c r="Q110" s="148"/>
    </row>
    <row r="111" spans="1:17" s="33" customFormat="1" ht="16.149999999999999" customHeight="1" x14ac:dyDescent="0.4">
      <c r="A111" s="15"/>
      <c r="B111" s="148"/>
      <c r="C111" s="74"/>
      <c r="D111" s="148" t="s">
        <v>369</v>
      </c>
      <c r="F111" s="289"/>
      <c r="G111" s="289"/>
      <c r="H111" s="289"/>
      <c r="I111" s="289"/>
      <c r="J111" s="359" t="s">
        <v>36</v>
      </c>
      <c r="K111" s="289"/>
      <c r="L111" s="289"/>
      <c r="M111" s="289"/>
      <c r="N111" s="148"/>
      <c r="O111" s="148"/>
      <c r="P111" s="148"/>
      <c r="Q111" s="148"/>
    </row>
    <row r="112" spans="1:17" s="33" customFormat="1" ht="16.149999999999999" customHeight="1" x14ac:dyDescent="0.4">
      <c r="A112" s="15"/>
      <c r="B112" s="148"/>
      <c r="C112" s="675" t="str">
        <f>IF(F112="","","%")</f>
        <v/>
      </c>
      <c r="D112" s="148" t="s">
        <v>248</v>
      </c>
      <c r="F112" s="213"/>
      <c r="G112" s="342" t="s">
        <v>226</v>
      </c>
      <c r="H112" s="97"/>
      <c r="I112" s="97"/>
      <c r="J112" s="359" t="s">
        <v>36</v>
      </c>
      <c r="K112" s="97"/>
      <c r="L112" s="97"/>
      <c r="M112" s="312"/>
      <c r="N112" s="148"/>
      <c r="O112" s="148"/>
      <c r="P112" s="148"/>
      <c r="Q112" s="148"/>
    </row>
    <row r="113" spans="1:17" s="33" customFormat="1" ht="16.149999999999999" customHeight="1" x14ac:dyDescent="0.4">
      <c r="A113" s="15"/>
      <c r="B113" s="2"/>
      <c r="C113" s="74"/>
      <c r="D113" s="148" t="s">
        <v>371</v>
      </c>
      <c r="F113" s="289"/>
      <c r="G113" s="289"/>
      <c r="H113" s="289"/>
      <c r="I113" s="289"/>
      <c r="J113" s="359" t="s">
        <v>36</v>
      </c>
      <c r="K113" s="289"/>
      <c r="L113" s="289"/>
      <c r="M113" s="289"/>
      <c r="N113" s="148"/>
      <c r="O113" s="148"/>
      <c r="P113" s="148"/>
      <c r="Q113" s="148"/>
    </row>
    <row r="114" spans="1:17" s="6" customFormat="1" ht="16.149999999999999" customHeight="1" x14ac:dyDescent="0.45">
      <c r="A114" s="15"/>
      <c r="B114" s="2"/>
      <c r="C114" s="675" t="str">
        <f>IF(F114="","","%")</f>
        <v/>
      </c>
      <c r="D114" s="165" t="s">
        <v>248</v>
      </c>
      <c r="F114" s="213"/>
      <c r="G114" s="342" t="s">
        <v>226</v>
      </c>
      <c r="H114" s="97"/>
      <c r="I114" s="97"/>
      <c r="J114" s="359" t="s">
        <v>36</v>
      </c>
      <c r="K114" s="97"/>
      <c r="L114" s="97"/>
      <c r="M114" s="312"/>
      <c r="N114" s="5"/>
      <c r="O114" s="5"/>
      <c r="P114" s="5"/>
      <c r="Q114" s="5"/>
    </row>
    <row r="115" spans="1:17" s="9" customFormat="1" x14ac:dyDescent="0.45">
      <c r="A115" s="34"/>
      <c r="B115" s="369"/>
      <c r="C115" s="675"/>
      <c r="D115" s="70" t="s">
        <v>360</v>
      </c>
      <c r="F115" s="481"/>
      <c r="G115" s="481"/>
      <c r="H115" s="339"/>
      <c r="I115" s="483" t="s">
        <v>106</v>
      </c>
      <c r="J115" s="359" t="s">
        <v>36</v>
      </c>
      <c r="K115" s="289"/>
      <c r="L115" s="292"/>
      <c r="N115" s="295"/>
      <c r="O115" s="295"/>
      <c r="P115" s="292"/>
      <c r="Q115" s="292"/>
    </row>
    <row r="116" spans="1:17" s="33" customFormat="1" ht="16.149999999999999" customHeight="1" x14ac:dyDescent="0.4">
      <c r="A116" s="120" t="s">
        <v>231</v>
      </c>
      <c r="B116" s="29" t="s">
        <v>34</v>
      </c>
      <c r="C116" s="675" t="str">
        <f>IF(B116="","","%")</f>
        <v>%</v>
      </c>
      <c r="D116" s="292" t="s">
        <v>370</v>
      </c>
      <c r="F116" s="289"/>
      <c r="G116" s="289"/>
      <c r="H116" s="289"/>
      <c r="I116" s="289"/>
      <c r="J116" s="359" t="s">
        <v>36</v>
      </c>
      <c r="K116" s="289"/>
      <c r="L116" s="289"/>
      <c r="M116" s="289"/>
      <c r="N116" s="148"/>
      <c r="O116" s="148"/>
      <c r="P116" s="148"/>
      <c r="Q116" s="148"/>
    </row>
    <row r="117" spans="1:17" s="33" customFormat="1" ht="16.149999999999999" customHeight="1" x14ac:dyDescent="0.4">
      <c r="A117" s="15"/>
      <c r="B117" s="312"/>
      <c r="C117" s="675" t="str">
        <f>IF(F117="","","%")</f>
        <v>%</v>
      </c>
      <c r="D117" s="148" t="s">
        <v>353</v>
      </c>
      <c r="F117" s="213">
        <v>5.8</v>
      </c>
      <c r="G117" s="213">
        <v>12</v>
      </c>
      <c r="H117" s="213">
        <v>90</v>
      </c>
      <c r="I117" s="342" t="s">
        <v>226</v>
      </c>
      <c r="J117" s="359" t="s">
        <v>36</v>
      </c>
      <c r="K117" s="289"/>
      <c r="L117" s="289"/>
      <c r="M117" s="289"/>
      <c r="N117" s="5"/>
      <c r="O117" s="148"/>
      <c r="P117" s="148"/>
      <c r="Q117" s="148"/>
    </row>
    <row r="118" spans="1:17" s="33" customFormat="1" ht="16.149999999999999" customHeight="1" x14ac:dyDescent="0.4">
      <c r="A118" s="15"/>
      <c r="B118" s="2"/>
      <c r="C118" s="74" t="s">
        <v>34</v>
      </c>
      <c r="D118" s="148" t="s">
        <v>371</v>
      </c>
      <c r="F118" s="289"/>
      <c r="G118" s="289"/>
      <c r="H118" s="289"/>
      <c r="I118" s="289"/>
      <c r="J118" s="359" t="s">
        <v>36</v>
      </c>
      <c r="K118" s="289"/>
      <c r="L118" s="289"/>
      <c r="M118" s="289"/>
      <c r="N118" s="148"/>
      <c r="O118" s="148"/>
      <c r="P118" s="148"/>
      <c r="Q118" s="148"/>
    </row>
    <row r="119" spans="1:17" s="6" customFormat="1" ht="16.149999999999999" customHeight="1" x14ac:dyDescent="0.45">
      <c r="A119" s="15"/>
      <c r="B119" s="2"/>
      <c r="C119" s="675" t="str">
        <f>IF(F119="","","%")</f>
        <v>%</v>
      </c>
      <c r="D119" s="165" t="s">
        <v>248</v>
      </c>
      <c r="F119" s="213">
        <v>3</v>
      </c>
      <c r="G119" s="342" t="s">
        <v>226</v>
      </c>
      <c r="H119" s="97"/>
      <c r="I119" s="97"/>
      <c r="J119" s="359" t="s">
        <v>36</v>
      </c>
      <c r="K119" s="97"/>
      <c r="L119" s="97"/>
      <c r="M119" s="312"/>
      <c r="N119" s="5"/>
      <c r="O119" s="5"/>
      <c r="P119" s="5"/>
      <c r="Q119" s="5"/>
    </row>
    <row r="120" spans="1:17" s="33" customFormat="1" ht="16.149999999999999" customHeight="1" x14ac:dyDescent="0.4">
      <c r="A120" s="15"/>
      <c r="B120" s="2"/>
      <c r="C120" s="74"/>
      <c r="D120" s="148" t="s">
        <v>372</v>
      </c>
      <c r="F120" s="289"/>
      <c r="G120" s="289"/>
      <c r="H120" s="289"/>
      <c r="I120" s="289"/>
      <c r="J120" s="359" t="s">
        <v>36</v>
      </c>
      <c r="K120" s="289"/>
      <c r="L120" s="289"/>
      <c r="M120" s="289"/>
      <c r="N120" s="148"/>
      <c r="O120" s="148"/>
      <c r="P120" s="148"/>
      <c r="Q120" s="148"/>
    </row>
    <row r="121" spans="1:17" s="6" customFormat="1" ht="16.149999999999999" customHeight="1" x14ac:dyDescent="0.45">
      <c r="A121" s="15"/>
      <c r="B121" s="2"/>
      <c r="C121" s="675" t="str">
        <f>IF(F121="","","%")</f>
        <v/>
      </c>
      <c r="D121" s="165" t="s">
        <v>248</v>
      </c>
      <c r="F121" s="213"/>
      <c r="G121" s="342" t="s">
        <v>226</v>
      </c>
      <c r="H121" s="97"/>
      <c r="I121" s="97"/>
      <c r="J121" s="359" t="s">
        <v>36</v>
      </c>
      <c r="K121" s="97"/>
      <c r="L121" s="97"/>
      <c r="M121" s="312"/>
      <c r="N121" s="5"/>
      <c r="O121" s="5"/>
      <c r="P121" s="5"/>
      <c r="Q121" s="5"/>
    </row>
    <row r="122" spans="1:17" s="33" customFormat="1" ht="16.149999999999999" customHeight="1" x14ac:dyDescent="0.4">
      <c r="A122" s="15"/>
      <c r="B122" s="2"/>
      <c r="C122" s="74"/>
      <c r="D122" s="148" t="s">
        <v>441</v>
      </c>
      <c r="F122" s="289"/>
      <c r="G122" s="289"/>
      <c r="H122" s="289"/>
      <c r="I122" s="289"/>
      <c r="J122" s="359" t="s">
        <v>36</v>
      </c>
      <c r="K122" s="289"/>
      <c r="L122" s="289"/>
      <c r="M122" s="289"/>
      <c r="N122" s="148"/>
      <c r="O122" s="148"/>
      <c r="P122" s="148"/>
      <c r="Q122" s="148"/>
    </row>
    <row r="123" spans="1:17" s="6" customFormat="1" ht="16.149999999999999" customHeight="1" x14ac:dyDescent="0.45">
      <c r="A123" s="15"/>
      <c r="B123" s="2"/>
      <c r="C123" s="675" t="str">
        <f>IF(F123="","","%")</f>
        <v/>
      </c>
      <c r="D123" s="165" t="s">
        <v>248</v>
      </c>
      <c r="F123" s="213"/>
      <c r="G123" s="342" t="s">
        <v>226</v>
      </c>
      <c r="H123" s="97"/>
      <c r="I123" s="97"/>
      <c r="J123" s="359" t="s">
        <v>36</v>
      </c>
      <c r="K123" s="97"/>
      <c r="L123" s="97"/>
      <c r="M123" s="312"/>
      <c r="N123" s="5"/>
      <c r="O123" s="5"/>
      <c r="P123" s="5"/>
      <c r="Q123" s="5"/>
    </row>
    <row r="124" spans="1:17" s="9" customFormat="1" x14ac:dyDescent="0.45">
      <c r="A124" s="34"/>
      <c r="B124" s="369"/>
      <c r="C124" s="675"/>
      <c r="D124" s="70" t="s">
        <v>360</v>
      </c>
      <c r="F124" s="481"/>
      <c r="G124" s="481"/>
      <c r="H124" s="339">
        <v>32.28</v>
      </c>
      <c r="I124" s="483" t="s">
        <v>106</v>
      </c>
      <c r="J124" s="359" t="s">
        <v>36</v>
      </c>
      <c r="K124" s="289"/>
      <c r="L124" s="292"/>
      <c r="N124" s="295"/>
      <c r="O124" s="295"/>
      <c r="P124" s="292"/>
      <c r="Q124" s="292"/>
    </row>
    <row r="125" spans="1:17" s="33" customFormat="1" ht="16.149999999999999" customHeight="1" x14ac:dyDescent="0.4">
      <c r="A125" s="120" t="s">
        <v>240</v>
      </c>
      <c r="B125" s="29"/>
      <c r="C125" s="675" t="str">
        <f>IF(B125="","","%")</f>
        <v/>
      </c>
      <c r="D125" s="292" t="s">
        <v>373</v>
      </c>
      <c r="F125" s="289"/>
      <c r="G125" s="289"/>
      <c r="H125" s="289"/>
      <c r="I125" s="289"/>
      <c r="J125" s="359" t="s">
        <v>36</v>
      </c>
      <c r="K125" s="289"/>
      <c r="L125" s="289"/>
      <c r="M125" s="289"/>
      <c r="N125" s="148"/>
      <c r="O125" s="148"/>
      <c r="P125" s="148"/>
      <c r="Q125" s="148"/>
    </row>
    <row r="126" spans="1:17" s="33" customFormat="1" ht="16.149999999999999" customHeight="1" x14ac:dyDescent="0.4">
      <c r="A126" s="120" t="s">
        <v>374</v>
      </c>
      <c r="B126" s="29"/>
      <c r="C126" s="675" t="str">
        <f>IF(B126="","","%")</f>
        <v/>
      </c>
      <c r="D126" s="292" t="s">
        <v>375</v>
      </c>
      <c r="F126" s="289"/>
      <c r="G126" s="289"/>
      <c r="H126" s="289"/>
      <c r="I126" s="289"/>
      <c r="J126" s="359" t="s">
        <v>36</v>
      </c>
      <c r="K126" s="289"/>
      <c r="L126" s="289"/>
      <c r="M126" s="289"/>
      <c r="N126" s="148"/>
      <c r="O126" s="148"/>
      <c r="P126" s="148"/>
      <c r="Q126" s="148"/>
    </row>
    <row r="127" spans="1:17" s="33" customFormat="1" ht="16.149999999999999" customHeight="1" x14ac:dyDescent="0.4">
      <c r="A127" s="15"/>
      <c r="B127" s="2"/>
      <c r="C127" s="74"/>
      <c r="D127" s="148" t="s">
        <v>376</v>
      </c>
      <c r="F127" s="289"/>
      <c r="G127" s="289"/>
      <c r="H127" s="289"/>
      <c r="I127" s="289"/>
      <c r="J127" s="359" t="s">
        <v>36</v>
      </c>
      <c r="K127" s="289"/>
      <c r="L127" s="289"/>
      <c r="M127" s="289"/>
      <c r="N127" s="148"/>
      <c r="O127" s="148"/>
      <c r="P127" s="148"/>
      <c r="Q127" s="148"/>
    </row>
    <row r="128" spans="1:17" s="33" customFormat="1" ht="16.149999999999999" customHeight="1" x14ac:dyDescent="0.4">
      <c r="A128" s="15"/>
      <c r="B128" s="2"/>
      <c r="C128" s="74"/>
      <c r="D128" s="148" t="s">
        <v>377</v>
      </c>
      <c r="F128" s="289"/>
      <c r="G128" s="289"/>
      <c r="H128" s="289"/>
      <c r="I128" s="289"/>
      <c r="J128" s="359" t="s">
        <v>36</v>
      </c>
      <c r="K128" s="289"/>
      <c r="L128" s="289"/>
      <c r="M128" s="289"/>
      <c r="N128" s="148"/>
      <c r="O128" s="148"/>
      <c r="P128" s="148"/>
      <c r="Q128" s="148"/>
    </row>
    <row r="129" spans="1:17" s="33" customFormat="1" ht="16.149999999999999" customHeight="1" x14ac:dyDescent="0.4">
      <c r="A129" s="15"/>
      <c r="B129" s="2"/>
      <c r="C129" s="74"/>
      <c r="D129" s="148" t="s">
        <v>378</v>
      </c>
      <c r="F129" s="289"/>
      <c r="G129" s="289"/>
      <c r="H129" s="289"/>
      <c r="I129" s="289"/>
      <c r="J129" s="359" t="s">
        <v>36</v>
      </c>
      <c r="K129" s="289"/>
      <c r="L129" s="289"/>
      <c r="M129" s="289"/>
      <c r="N129" s="148"/>
      <c r="O129" s="148"/>
      <c r="P129" s="148"/>
      <c r="Q129" s="148"/>
    </row>
    <row r="130" spans="1:17" s="33" customFormat="1" ht="16.149999999999999" customHeight="1" x14ac:dyDescent="0.4">
      <c r="A130" s="15"/>
      <c r="B130" s="2"/>
      <c r="C130" s="74"/>
      <c r="D130" s="148" t="s">
        <v>379</v>
      </c>
      <c r="F130" s="289"/>
      <c r="G130" s="289"/>
      <c r="H130" s="289"/>
      <c r="I130" s="289"/>
      <c r="J130" s="359" t="s">
        <v>36</v>
      </c>
      <c r="K130" s="289"/>
      <c r="L130" s="289"/>
      <c r="M130" s="289"/>
      <c r="N130" s="148"/>
      <c r="O130" s="148"/>
      <c r="P130" s="148"/>
      <c r="Q130" s="148"/>
    </row>
    <row r="131" spans="1:17" s="33" customFormat="1" ht="16.149999999999999" customHeight="1" x14ac:dyDescent="0.4">
      <c r="A131" s="15"/>
      <c r="B131" s="2"/>
      <c r="C131" s="74"/>
      <c r="D131" s="148" t="s">
        <v>380</v>
      </c>
      <c r="F131" s="289"/>
      <c r="G131" s="289"/>
      <c r="H131" s="289"/>
      <c r="I131" s="289"/>
      <c r="J131" s="359" t="s">
        <v>36</v>
      </c>
      <c r="K131" s="289"/>
      <c r="L131" s="289"/>
      <c r="M131" s="289"/>
      <c r="N131" s="148"/>
      <c r="O131" s="148"/>
      <c r="P131" s="148"/>
      <c r="Q131" s="148"/>
    </row>
    <row r="132" spans="1:17" s="6" customFormat="1" ht="16.149999999999999" customHeight="1" x14ac:dyDescent="0.45">
      <c r="A132" s="15"/>
      <c r="B132" s="2"/>
      <c r="C132" s="675" t="str">
        <f>IF(F132="","","%")</f>
        <v/>
      </c>
      <c r="D132" s="165" t="s">
        <v>248</v>
      </c>
      <c r="F132" s="213"/>
      <c r="G132" s="342" t="s">
        <v>226</v>
      </c>
      <c r="H132" s="97"/>
      <c r="I132" s="97"/>
      <c r="J132" s="359" t="s">
        <v>36</v>
      </c>
      <c r="K132" s="97"/>
      <c r="L132" s="97"/>
      <c r="M132" s="312"/>
      <c r="N132" s="5"/>
      <c r="O132" s="5"/>
      <c r="P132" s="5"/>
      <c r="Q132" s="5"/>
    </row>
    <row r="133" spans="1:17" s="33" customFormat="1" ht="16.149999999999999" customHeight="1" x14ac:dyDescent="0.4">
      <c r="A133" s="15"/>
      <c r="B133" s="2"/>
      <c r="C133" s="74"/>
      <c r="D133" s="148" t="s">
        <v>381</v>
      </c>
      <c r="F133" s="289"/>
      <c r="G133" s="289"/>
      <c r="H133" s="289"/>
      <c r="I133" s="289"/>
      <c r="J133" s="359" t="s">
        <v>36</v>
      </c>
      <c r="K133" s="289"/>
      <c r="L133" s="289"/>
      <c r="M133" s="289"/>
      <c r="N133" s="148"/>
      <c r="O133" s="148"/>
      <c r="P133" s="148"/>
      <c r="Q133" s="148"/>
    </row>
    <row r="134" spans="1:17" s="33" customFormat="1" ht="16.149999999999999" customHeight="1" x14ac:dyDescent="0.4">
      <c r="A134" s="15"/>
      <c r="B134" s="2"/>
      <c r="C134" s="74"/>
      <c r="D134" s="148" t="s">
        <v>382</v>
      </c>
      <c r="F134" s="289"/>
      <c r="G134" s="289"/>
      <c r="H134" s="289"/>
      <c r="I134" s="289"/>
      <c r="J134" s="359" t="s">
        <v>36</v>
      </c>
      <c r="K134" s="289"/>
      <c r="L134" s="289"/>
      <c r="M134" s="289"/>
      <c r="N134" s="148"/>
      <c r="O134" s="148"/>
      <c r="P134" s="148"/>
      <c r="Q134" s="148"/>
    </row>
    <row r="135" spans="1:17" s="9" customFormat="1" x14ac:dyDescent="0.45">
      <c r="A135" s="34"/>
      <c r="B135" s="369"/>
      <c r="C135" s="675"/>
      <c r="D135" s="70" t="s">
        <v>360</v>
      </c>
      <c r="F135" s="481"/>
      <c r="G135" s="481"/>
      <c r="H135" s="339"/>
      <c r="I135" s="483" t="s">
        <v>106</v>
      </c>
      <c r="J135" s="359" t="s">
        <v>36</v>
      </c>
      <c r="K135" s="289"/>
      <c r="L135" s="292"/>
      <c r="N135" s="295"/>
      <c r="O135" s="295"/>
      <c r="P135" s="292"/>
      <c r="Q135" s="292"/>
    </row>
    <row r="136" spans="1:17" ht="16.149999999999999" customHeight="1" x14ac:dyDescent="0.45">
      <c r="A136" s="120" t="s">
        <v>385</v>
      </c>
      <c r="B136" s="29"/>
      <c r="C136" s="675" t="str">
        <f t="shared" ref="C136" si="1">IF(B136="","","%")</f>
        <v/>
      </c>
      <c r="D136" s="373" t="s">
        <v>241</v>
      </c>
      <c r="F136" s="289"/>
      <c r="G136" s="289"/>
      <c r="H136" s="289"/>
      <c r="I136" s="289"/>
      <c r="J136" s="359" t="s">
        <v>36</v>
      </c>
      <c r="K136" s="289"/>
      <c r="L136" s="289"/>
      <c r="M136" s="289"/>
    </row>
    <row r="137" spans="1:17" x14ac:dyDescent="0.45">
      <c r="A137" s="36"/>
      <c r="B137" s="312"/>
      <c r="C137" s="29"/>
      <c r="D137" s="3" t="s">
        <v>386</v>
      </c>
      <c r="F137" s="289"/>
      <c r="G137" s="289"/>
      <c r="H137" s="289"/>
      <c r="I137" s="289"/>
      <c r="J137" s="359" t="s">
        <v>36</v>
      </c>
      <c r="K137" s="289"/>
      <c r="L137" s="289"/>
      <c r="M137" s="289"/>
    </row>
    <row r="138" spans="1:17" x14ac:dyDescent="0.45">
      <c r="A138" s="36"/>
      <c r="B138" s="312"/>
      <c r="C138" s="29"/>
      <c r="D138" s="3" t="s">
        <v>387</v>
      </c>
      <c r="F138" s="289"/>
      <c r="G138" s="289"/>
      <c r="H138" s="289"/>
      <c r="I138" s="289"/>
      <c r="J138" s="359" t="s">
        <v>36</v>
      </c>
      <c r="K138" s="289"/>
      <c r="L138" s="289"/>
      <c r="M138" s="289"/>
    </row>
    <row r="139" spans="1:17" ht="15" x14ac:dyDescent="0.45">
      <c r="A139" s="120" t="s">
        <v>388</v>
      </c>
      <c r="B139" s="29"/>
      <c r="C139" s="675" t="str">
        <f>IF(B139="","","%")</f>
        <v/>
      </c>
      <c r="D139" s="372" t="s">
        <v>389</v>
      </c>
      <c r="F139" s="289"/>
      <c r="G139" s="289"/>
      <c r="H139" s="289"/>
      <c r="I139" s="289"/>
      <c r="J139" s="359" t="s">
        <v>36</v>
      </c>
      <c r="K139" s="289"/>
      <c r="L139" s="289"/>
      <c r="M139" s="289"/>
    </row>
    <row r="140" spans="1:17" ht="15" x14ac:dyDescent="0.45">
      <c r="A140" s="120" t="s">
        <v>118</v>
      </c>
      <c r="B140" s="29" t="s">
        <v>34</v>
      </c>
      <c r="C140" s="675" t="str">
        <f>IF(B140="","","%")</f>
        <v>%</v>
      </c>
      <c r="D140" s="372" t="s">
        <v>246</v>
      </c>
      <c r="F140" s="289"/>
      <c r="G140" s="289"/>
      <c r="H140" s="289"/>
      <c r="I140" s="289"/>
      <c r="J140" s="359" t="s">
        <v>36</v>
      </c>
      <c r="K140" s="289"/>
      <c r="L140" s="289"/>
      <c r="M140" s="289"/>
    </row>
    <row r="141" spans="1:17" x14ac:dyDescent="0.45">
      <c r="A141" s="36"/>
      <c r="B141" s="312"/>
      <c r="C141" s="29" t="s">
        <v>34</v>
      </c>
      <c r="D141" s="165" t="s">
        <v>390</v>
      </c>
      <c r="F141" s="289"/>
      <c r="G141" s="289"/>
      <c r="H141" s="289"/>
      <c r="I141" s="289"/>
      <c r="J141" s="359" t="s">
        <v>36</v>
      </c>
      <c r="K141" s="289"/>
      <c r="L141" s="289"/>
      <c r="M141" s="289"/>
    </row>
    <row r="142" spans="1:17" s="6" customFormat="1" ht="16.149999999999999" customHeight="1" x14ac:dyDescent="0.45">
      <c r="A142" s="15"/>
      <c r="B142" s="2"/>
      <c r="C142" s="675" t="str">
        <f>IF(F142="","","%")</f>
        <v>%</v>
      </c>
      <c r="D142" s="165" t="s">
        <v>248</v>
      </c>
      <c r="F142" s="213">
        <v>7</v>
      </c>
      <c r="G142" s="342" t="s">
        <v>226</v>
      </c>
      <c r="H142" s="97"/>
      <c r="I142" s="97"/>
      <c r="J142" s="359" t="s">
        <v>581</v>
      </c>
      <c r="K142" s="97"/>
      <c r="L142" s="97"/>
      <c r="M142" s="312"/>
      <c r="N142" s="5"/>
      <c r="O142" s="5"/>
      <c r="P142" s="5"/>
      <c r="Q142" s="5"/>
    </row>
    <row r="143" spans="1:17" ht="16.149999999999999" customHeight="1" x14ac:dyDescent="0.45">
      <c r="A143" s="36"/>
      <c r="B143" s="312"/>
      <c r="C143" s="74" t="s">
        <v>34</v>
      </c>
      <c r="D143" s="165" t="s">
        <v>392</v>
      </c>
      <c r="F143" s="289"/>
      <c r="G143" s="289"/>
      <c r="H143" s="289"/>
      <c r="I143" s="289"/>
      <c r="J143" s="359" t="s">
        <v>36</v>
      </c>
      <c r="K143" s="289"/>
      <c r="L143" s="289"/>
      <c r="M143" s="289"/>
    </row>
    <row r="144" spans="1:17" s="6" customFormat="1" ht="16.149999999999999" customHeight="1" x14ac:dyDescent="0.45">
      <c r="A144" s="15"/>
      <c r="B144" s="2"/>
      <c r="C144" s="675" t="str">
        <f>IF(F144="","","%")</f>
        <v>%</v>
      </c>
      <c r="D144" s="165" t="s">
        <v>248</v>
      </c>
      <c r="F144" s="213">
        <v>3</v>
      </c>
      <c r="G144" s="342" t="s">
        <v>226</v>
      </c>
      <c r="H144" s="97"/>
      <c r="I144" s="97"/>
      <c r="J144" s="359" t="s">
        <v>584</v>
      </c>
      <c r="K144" s="97"/>
      <c r="L144" s="97"/>
      <c r="M144" s="312"/>
      <c r="N144" s="5"/>
      <c r="O144" s="5"/>
      <c r="P144" s="5"/>
      <c r="Q144" s="5"/>
    </row>
    <row r="145" spans="1:17" x14ac:dyDescent="0.45">
      <c r="A145" s="13"/>
      <c r="B145" s="312"/>
      <c r="C145" s="74"/>
      <c r="D145" s="148" t="s">
        <v>393</v>
      </c>
      <c r="F145" s="289"/>
      <c r="G145" s="289"/>
      <c r="H145" s="289"/>
      <c r="I145" s="289"/>
      <c r="J145" s="359" t="s">
        <v>36</v>
      </c>
      <c r="K145" s="289"/>
      <c r="L145" s="289"/>
      <c r="M145" s="289"/>
    </row>
    <row r="146" spans="1:17" x14ac:dyDescent="0.45">
      <c r="A146" s="13"/>
      <c r="B146" s="312"/>
      <c r="C146" s="74"/>
      <c r="D146" s="148" t="s">
        <v>81</v>
      </c>
      <c r="F146" s="289"/>
      <c r="G146" s="289"/>
      <c r="H146" s="289"/>
      <c r="I146" s="289"/>
      <c r="J146" s="359" t="s">
        <v>36</v>
      </c>
      <c r="K146" s="289"/>
      <c r="L146" s="289"/>
      <c r="M146" s="289"/>
    </row>
    <row r="147" spans="1:17" s="6" customFormat="1" ht="16.149999999999999" customHeight="1" x14ac:dyDescent="0.45">
      <c r="A147" s="15"/>
      <c r="B147" s="2"/>
      <c r="C147" s="675" t="str">
        <f>IF(F147="","","%")</f>
        <v/>
      </c>
      <c r="D147" s="165" t="s">
        <v>248</v>
      </c>
      <c r="F147" s="213"/>
      <c r="G147" s="342" t="s">
        <v>226</v>
      </c>
      <c r="H147" s="97"/>
      <c r="I147" s="97"/>
      <c r="J147" s="359" t="s">
        <v>36</v>
      </c>
      <c r="K147" s="97"/>
      <c r="L147" s="97"/>
      <c r="M147" s="312"/>
      <c r="N147" s="5"/>
      <c r="O147" s="5"/>
      <c r="P147" s="5"/>
      <c r="Q147" s="5"/>
    </row>
    <row r="148" spans="1:17" ht="15.4" customHeight="1" x14ac:dyDescent="0.45">
      <c r="A148" s="120" t="s">
        <v>394</v>
      </c>
      <c r="B148" s="29" t="s">
        <v>34</v>
      </c>
      <c r="C148" s="675" t="str">
        <f>IF(B148="","","%")</f>
        <v>%</v>
      </c>
      <c r="D148" s="307" t="s">
        <v>395</v>
      </c>
      <c r="F148" s="289"/>
      <c r="G148" s="289"/>
      <c r="H148" s="289"/>
      <c r="I148" s="289"/>
      <c r="J148" s="359" t="s">
        <v>36</v>
      </c>
      <c r="K148" s="289"/>
      <c r="L148" s="289"/>
      <c r="M148" s="289"/>
    </row>
    <row r="149" spans="1:17" ht="15.4" customHeight="1" x14ac:dyDescent="0.45">
      <c r="A149" s="13"/>
      <c r="B149" s="312"/>
      <c r="C149" s="74"/>
      <c r="D149" s="148" t="s">
        <v>396</v>
      </c>
      <c r="F149" s="289"/>
      <c r="G149" s="289"/>
      <c r="H149" s="289"/>
      <c r="I149" s="289"/>
      <c r="J149" s="359" t="s">
        <v>36</v>
      </c>
      <c r="K149" s="289"/>
      <c r="L149" s="289"/>
      <c r="M149" s="289"/>
    </row>
    <row r="150" spans="1:17" x14ac:dyDescent="0.45">
      <c r="A150" s="13"/>
      <c r="B150" s="312"/>
      <c r="C150" s="74" t="s">
        <v>34</v>
      </c>
      <c r="D150" s="148" t="s">
        <v>397</v>
      </c>
      <c r="F150" s="289"/>
      <c r="G150" s="289"/>
      <c r="H150" s="289"/>
      <c r="I150" s="289"/>
      <c r="J150" s="359" t="s">
        <v>398</v>
      </c>
      <c r="K150" s="289"/>
      <c r="L150" s="289"/>
      <c r="M150" s="289"/>
    </row>
    <row r="151" spans="1:17" x14ac:dyDescent="0.45">
      <c r="A151" s="13"/>
      <c r="B151" s="312"/>
      <c r="C151" s="74"/>
      <c r="D151" s="148" t="s">
        <v>81</v>
      </c>
      <c r="F151" s="289"/>
      <c r="G151" s="289"/>
      <c r="H151" s="289"/>
      <c r="I151" s="289"/>
      <c r="J151" s="359" t="s">
        <v>36</v>
      </c>
      <c r="K151" s="289"/>
      <c r="L151" s="289"/>
      <c r="M151" s="289"/>
    </row>
    <row r="152" spans="1:17" ht="15" customHeight="1" x14ac:dyDescent="0.45">
      <c r="A152" s="120" t="s">
        <v>399</v>
      </c>
      <c r="B152" s="29" t="s">
        <v>34</v>
      </c>
      <c r="C152" s="675" t="str">
        <f>IF(B152="","","%")</f>
        <v>%</v>
      </c>
      <c r="D152" s="305" t="s">
        <v>400</v>
      </c>
      <c r="F152" s="289"/>
      <c r="G152" s="289"/>
      <c r="H152" s="289"/>
      <c r="I152" s="289"/>
      <c r="J152" s="359" t="s">
        <v>121</v>
      </c>
      <c r="K152" s="289"/>
      <c r="L152" s="289"/>
      <c r="M152" s="289"/>
    </row>
    <row r="153" spans="1:17" s="6" customFormat="1" ht="16.149999999999999" customHeight="1" x14ac:dyDescent="0.45">
      <c r="A153" s="15"/>
      <c r="B153" s="2"/>
      <c r="C153" s="675" t="str">
        <f>IF(F153="","","%")</f>
        <v>%</v>
      </c>
      <c r="D153" s="165" t="s">
        <v>248</v>
      </c>
      <c r="F153" s="213">
        <v>8</v>
      </c>
      <c r="G153" s="342" t="s">
        <v>226</v>
      </c>
      <c r="H153" s="97"/>
      <c r="I153" s="97"/>
      <c r="J153" s="359" t="s">
        <v>36</v>
      </c>
      <c r="K153" s="97"/>
      <c r="L153" s="97"/>
      <c r="N153" s="5"/>
      <c r="O153" s="5"/>
      <c r="P153" s="5"/>
      <c r="Q153" s="5"/>
    </row>
    <row r="154" spans="1:17" s="6" customFormat="1" ht="16.149999999999999" customHeight="1" x14ac:dyDescent="0.45">
      <c r="A154" s="258" t="s">
        <v>586</v>
      </c>
      <c r="B154" s="177"/>
      <c r="C154" s="675" t="s">
        <v>553</v>
      </c>
      <c r="D154" s="311" t="s">
        <v>351</v>
      </c>
      <c r="E154" s="383">
        <v>3</v>
      </c>
      <c r="F154" s="384"/>
      <c r="G154" s="384"/>
      <c r="H154" s="384"/>
      <c r="I154" s="384"/>
      <c r="J154" s="289"/>
      <c r="K154" s="289"/>
      <c r="L154" s="289"/>
      <c r="M154" s="289"/>
      <c r="N154" s="5"/>
      <c r="O154" s="5"/>
      <c r="P154" s="5"/>
      <c r="Q154" s="5"/>
    </row>
    <row r="155" spans="1:17" s="6" customFormat="1" ht="16.149999999999999" customHeight="1" x14ac:dyDescent="0.45">
      <c r="A155" s="120" t="s">
        <v>216</v>
      </c>
      <c r="B155" s="29"/>
      <c r="C155" s="675" t="str">
        <f>IF(B155="","","%")</f>
        <v/>
      </c>
      <c r="D155" s="294" t="s">
        <v>352</v>
      </c>
      <c r="F155" s="289"/>
      <c r="G155" s="289"/>
      <c r="H155" s="289"/>
      <c r="I155" s="289"/>
      <c r="J155" s="359" t="s">
        <v>36</v>
      </c>
      <c r="K155" s="289"/>
      <c r="L155" s="289"/>
      <c r="M155" s="289"/>
      <c r="N155" s="289"/>
      <c r="O155" s="289"/>
      <c r="P155" s="5"/>
      <c r="Q155" s="5"/>
    </row>
    <row r="156" spans="1:17" s="6" customFormat="1" ht="16.149999999999999" customHeight="1" x14ac:dyDescent="0.45">
      <c r="A156" s="15"/>
      <c r="B156" s="312"/>
      <c r="C156" s="675" t="str">
        <f>IF(F156="","","%")</f>
        <v/>
      </c>
      <c r="D156" s="165" t="s">
        <v>353</v>
      </c>
      <c r="F156" s="213"/>
      <c r="G156" s="213"/>
      <c r="H156" s="213"/>
      <c r="I156" s="342" t="s">
        <v>226</v>
      </c>
      <c r="J156" s="359" t="s">
        <v>36</v>
      </c>
      <c r="K156" s="289"/>
      <c r="L156" s="289"/>
      <c r="M156" s="289"/>
      <c r="N156" s="5"/>
      <c r="O156" s="5"/>
      <c r="P156" s="5"/>
      <c r="Q156" s="5"/>
    </row>
    <row r="157" spans="1:17" s="6" customFormat="1" ht="16.149999999999999" customHeight="1" x14ac:dyDescent="0.45">
      <c r="A157" s="150"/>
      <c r="B157" s="2"/>
      <c r="C157" s="164"/>
      <c r="D157" s="165" t="s">
        <v>354</v>
      </c>
      <c r="F157" s="289"/>
      <c r="G157" s="289"/>
      <c r="H157" s="289"/>
      <c r="I157" s="289"/>
      <c r="J157" s="359" t="s">
        <v>36</v>
      </c>
      <c r="K157" s="289"/>
      <c r="L157" s="289"/>
      <c r="M157" s="289"/>
      <c r="N157" s="5"/>
      <c r="O157" s="5"/>
      <c r="P157" s="5"/>
      <c r="Q157" s="5"/>
    </row>
    <row r="158" spans="1:17" s="6" customFormat="1" ht="16.149999999999999" customHeight="1" x14ac:dyDescent="0.45">
      <c r="A158" s="15"/>
      <c r="B158" s="2"/>
      <c r="C158" s="675" t="str">
        <f>IF(F158="","","%")</f>
        <v/>
      </c>
      <c r="D158" s="165" t="s">
        <v>355</v>
      </c>
      <c r="F158" s="213"/>
      <c r="G158" s="342" t="s">
        <v>226</v>
      </c>
      <c r="H158" s="289"/>
      <c r="J158" s="359" t="s">
        <v>36</v>
      </c>
      <c r="K158" s="289"/>
      <c r="L158" s="289"/>
      <c r="M158" s="289"/>
      <c r="N158" s="5"/>
      <c r="O158" s="5"/>
      <c r="P158" s="5"/>
      <c r="Q158" s="5"/>
    </row>
    <row r="159" spans="1:17" s="6" customFormat="1" ht="16.149999999999999" customHeight="1" x14ac:dyDescent="0.45">
      <c r="A159" s="15"/>
      <c r="B159" s="2"/>
      <c r="C159" s="675" t="str">
        <f>IF(F159="","","%")</f>
        <v/>
      </c>
      <c r="D159" s="165" t="s">
        <v>356</v>
      </c>
      <c r="F159" s="213"/>
      <c r="G159" s="213"/>
      <c r="H159" s="213"/>
      <c r="I159" s="342" t="s">
        <v>226</v>
      </c>
      <c r="J159" s="359" t="s">
        <v>36</v>
      </c>
      <c r="K159" s="289"/>
      <c r="L159" s="289"/>
      <c r="M159" s="289"/>
      <c r="N159" s="5"/>
      <c r="O159" s="5"/>
      <c r="P159" s="5"/>
      <c r="Q159" s="5"/>
    </row>
    <row r="160" spans="1:17" s="6" customFormat="1" ht="16.149999999999999" customHeight="1" x14ac:dyDescent="0.45">
      <c r="A160" s="15"/>
      <c r="B160" s="2"/>
      <c r="C160" s="164"/>
      <c r="D160" s="165" t="s">
        <v>357</v>
      </c>
      <c r="F160" s="289"/>
      <c r="G160" s="289"/>
      <c r="H160" s="289"/>
      <c r="I160" s="289"/>
      <c r="J160" s="359" t="s">
        <v>36</v>
      </c>
      <c r="K160" s="289"/>
      <c r="L160" s="289"/>
      <c r="M160" s="289"/>
      <c r="N160" s="5"/>
      <c r="O160" s="5"/>
      <c r="P160" s="5"/>
      <c r="Q160" s="5"/>
    </row>
    <row r="161" spans="1:17" s="6" customFormat="1" ht="16.149999999999999" customHeight="1" x14ac:dyDescent="0.45">
      <c r="A161" s="15"/>
      <c r="B161" s="2"/>
      <c r="C161" s="675" t="str">
        <f>IF(F161="","","%")</f>
        <v/>
      </c>
      <c r="D161" s="165" t="s">
        <v>248</v>
      </c>
      <c r="F161" s="213"/>
      <c r="G161" s="342" t="s">
        <v>226</v>
      </c>
      <c r="H161" s="97"/>
      <c r="I161" s="97"/>
      <c r="J161" s="359" t="s">
        <v>36</v>
      </c>
      <c r="K161" s="97"/>
      <c r="L161" s="97"/>
      <c r="M161" s="312"/>
      <c r="N161" s="5"/>
      <c r="O161" s="5"/>
      <c r="P161" s="5"/>
      <c r="Q161" s="5"/>
    </row>
    <row r="162" spans="1:17" s="9" customFormat="1" ht="15" x14ac:dyDescent="0.45">
      <c r="A162" s="120" t="s">
        <v>361</v>
      </c>
      <c r="B162" s="29"/>
      <c r="C162" s="675" t="str">
        <f>IF(B162="","","%")</f>
        <v/>
      </c>
      <c r="D162" s="294" t="s">
        <v>362</v>
      </c>
      <c r="F162" s="289"/>
      <c r="G162" s="289"/>
      <c r="H162" s="289"/>
      <c r="I162" s="289"/>
      <c r="J162" s="359" t="s">
        <v>36</v>
      </c>
      <c r="K162" s="289"/>
      <c r="L162" s="289"/>
      <c r="M162" s="289"/>
      <c r="N162" s="295"/>
      <c r="O162" s="295"/>
      <c r="P162" s="292"/>
      <c r="Q162" s="292"/>
    </row>
    <row r="163" spans="1:17" s="6" customFormat="1" ht="16.149999999999999" customHeight="1" x14ac:dyDescent="0.45">
      <c r="A163" s="15"/>
      <c r="B163" s="2"/>
      <c r="C163" s="675" t="str">
        <f>IF(F163="","","%")</f>
        <v/>
      </c>
      <c r="D163" s="165" t="s">
        <v>248</v>
      </c>
      <c r="F163" s="213"/>
      <c r="G163" s="342" t="s">
        <v>226</v>
      </c>
      <c r="H163" s="97"/>
      <c r="I163" s="97"/>
      <c r="J163" s="359" t="s">
        <v>36</v>
      </c>
      <c r="K163" s="97"/>
      <c r="L163" s="97"/>
      <c r="M163" s="312"/>
      <c r="N163" s="5"/>
      <c r="O163" s="5"/>
      <c r="P163" s="5"/>
      <c r="Q163" s="5"/>
    </row>
    <row r="164" spans="1:17" s="9" customFormat="1" x14ac:dyDescent="0.45">
      <c r="A164" s="34"/>
      <c r="B164" s="369"/>
      <c r="C164" s="675"/>
      <c r="D164" s="70" t="s">
        <v>360</v>
      </c>
      <c r="F164" s="481"/>
      <c r="G164" s="481"/>
      <c r="H164" s="339"/>
      <c r="I164" s="483" t="s">
        <v>106</v>
      </c>
      <c r="J164" s="359" t="s">
        <v>36</v>
      </c>
      <c r="K164" s="289"/>
      <c r="L164" s="292"/>
      <c r="N164" s="295"/>
      <c r="O164" s="295"/>
      <c r="P164" s="292"/>
      <c r="Q164" s="292"/>
    </row>
    <row r="165" spans="1:17" s="33" customFormat="1" ht="16.149999999999999" customHeight="1" x14ac:dyDescent="0.4">
      <c r="A165" s="120" t="s">
        <v>117</v>
      </c>
      <c r="B165" s="7"/>
      <c r="C165" s="675" t="str">
        <f>IF(B165="","","%")</f>
        <v/>
      </c>
      <c r="D165" s="292" t="s">
        <v>363</v>
      </c>
      <c r="F165" s="341"/>
      <c r="G165" s="289"/>
      <c r="H165" s="289"/>
      <c r="I165" s="289"/>
      <c r="J165" s="359" t="s">
        <v>36</v>
      </c>
      <c r="K165" s="289"/>
      <c r="L165" s="289"/>
      <c r="M165" s="289"/>
      <c r="N165" s="148"/>
      <c r="O165" s="148"/>
      <c r="P165" s="148"/>
      <c r="Q165" s="148"/>
    </row>
    <row r="166" spans="1:17" s="33" customFormat="1" ht="16.149999999999999" customHeight="1" x14ac:dyDescent="0.4">
      <c r="A166" s="15"/>
      <c r="B166" s="149"/>
      <c r="C166" s="675" t="str">
        <f>IF(F166="","","%")</f>
        <v/>
      </c>
      <c r="D166" s="148" t="s">
        <v>353</v>
      </c>
      <c r="F166" s="213"/>
      <c r="G166" s="213"/>
      <c r="H166" s="213"/>
      <c r="I166" s="342" t="s">
        <v>226</v>
      </c>
      <c r="J166" s="359" t="s">
        <v>36</v>
      </c>
      <c r="K166" s="289"/>
      <c r="L166" s="289"/>
      <c r="M166" s="289"/>
      <c r="N166" s="148"/>
      <c r="O166" s="148"/>
      <c r="P166" s="148"/>
      <c r="Q166" s="148"/>
    </row>
    <row r="167" spans="1:17" s="33" customFormat="1" ht="16.149999999999999" customHeight="1" x14ac:dyDescent="0.4">
      <c r="A167" s="120" t="s">
        <v>364</v>
      </c>
      <c r="B167" s="152"/>
      <c r="C167" s="675" t="str">
        <f>IF(B167="","","%")</f>
        <v/>
      </c>
      <c r="D167" s="292" t="s">
        <v>365</v>
      </c>
      <c r="F167" s="289"/>
      <c r="G167" s="289"/>
      <c r="H167" s="289"/>
      <c r="I167" s="289"/>
      <c r="J167" s="359" t="s">
        <v>36</v>
      </c>
      <c r="K167" s="289"/>
      <c r="L167" s="289"/>
      <c r="M167" s="289"/>
      <c r="N167" s="148"/>
      <c r="O167" s="148"/>
      <c r="P167" s="148"/>
      <c r="Q167" s="148"/>
    </row>
    <row r="168" spans="1:17" s="33" customFormat="1" ht="16.149999999999999" customHeight="1" x14ac:dyDescent="0.4">
      <c r="A168" s="15"/>
      <c r="B168" s="88" t="s">
        <v>366</v>
      </c>
      <c r="C168" s="675" t="str">
        <f>IF(F168="","","%")</f>
        <v/>
      </c>
      <c r="D168" s="19" t="s">
        <v>353</v>
      </c>
      <c r="F168" s="213"/>
      <c r="G168" s="213"/>
      <c r="H168" s="213"/>
      <c r="I168" s="342" t="s">
        <v>226</v>
      </c>
      <c r="J168" s="359" t="s">
        <v>36</v>
      </c>
      <c r="K168" s="289"/>
      <c r="L168" s="289"/>
      <c r="M168" s="289"/>
      <c r="N168" s="148"/>
      <c r="O168" s="148"/>
      <c r="P168" s="148"/>
      <c r="Q168" s="148"/>
    </row>
    <row r="169" spans="1:17" s="33" customFormat="1" ht="16.149999999999999" customHeight="1" x14ac:dyDescent="0.4">
      <c r="A169" s="15"/>
      <c r="B169" s="88" t="s">
        <v>367</v>
      </c>
      <c r="C169" s="675" t="str">
        <f>IF(F169="","","%")</f>
        <v/>
      </c>
      <c r="D169" s="19" t="s">
        <v>353</v>
      </c>
      <c r="F169" s="213"/>
      <c r="G169" s="213"/>
      <c r="H169" s="213"/>
      <c r="I169" s="342" t="s">
        <v>226</v>
      </c>
      <c r="J169" s="359" t="s">
        <v>36</v>
      </c>
      <c r="K169" s="289"/>
      <c r="L169" s="289"/>
      <c r="M169" s="289"/>
      <c r="N169" s="148"/>
      <c r="O169" s="148"/>
      <c r="P169" s="148"/>
      <c r="Q169" s="148"/>
    </row>
    <row r="170" spans="1:17" s="33" customFormat="1" ht="16.149999999999999" customHeight="1" x14ac:dyDescent="0.4">
      <c r="A170" s="15"/>
      <c r="B170" s="148"/>
      <c r="C170" s="74"/>
      <c r="D170" s="148" t="s">
        <v>368</v>
      </c>
      <c r="F170" s="289"/>
      <c r="G170" s="289"/>
      <c r="H170" s="289"/>
      <c r="I170" s="289"/>
      <c r="J170" s="359" t="s">
        <v>36</v>
      </c>
      <c r="K170" s="289"/>
      <c r="L170" s="289"/>
      <c r="M170" s="289"/>
      <c r="N170" s="148"/>
      <c r="O170" s="148"/>
      <c r="P170" s="148"/>
      <c r="Q170" s="148"/>
    </row>
    <row r="171" spans="1:17" s="33" customFormat="1" ht="16.149999999999999" customHeight="1" x14ac:dyDescent="0.4">
      <c r="A171" s="15"/>
      <c r="B171" s="148"/>
      <c r="C171" s="675" t="str">
        <f>IF(F171="","","%")</f>
        <v/>
      </c>
      <c r="D171" s="148" t="s">
        <v>248</v>
      </c>
      <c r="F171" s="213"/>
      <c r="G171" s="342" t="s">
        <v>226</v>
      </c>
      <c r="H171" s="97"/>
      <c r="I171" s="97"/>
      <c r="J171" s="359" t="s">
        <v>36</v>
      </c>
      <c r="K171" s="97"/>
      <c r="L171" s="97"/>
      <c r="M171" s="312"/>
      <c r="N171" s="148"/>
      <c r="O171" s="148"/>
      <c r="P171" s="148"/>
      <c r="Q171" s="148"/>
    </row>
    <row r="172" spans="1:17" s="33" customFormat="1" ht="16.149999999999999" customHeight="1" x14ac:dyDescent="0.4">
      <c r="A172" s="15"/>
      <c r="B172" s="148"/>
      <c r="C172" s="74"/>
      <c r="D172" s="148" t="s">
        <v>369</v>
      </c>
      <c r="F172" s="289"/>
      <c r="G172" s="289"/>
      <c r="H172" s="289"/>
      <c r="I172" s="289"/>
      <c r="J172" s="359" t="s">
        <v>36</v>
      </c>
      <c r="K172" s="289"/>
      <c r="L172" s="289"/>
      <c r="M172" s="289"/>
      <c r="N172" s="148"/>
      <c r="O172" s="148"/>
      <c r="P172" s="148"/>
      <c r="Q172" s="148"/>
    </row>
    <row r="173" spans="1:17" s="33" customFormat="1" ht="16.149999999999999" customHeight="1" x14ac:dyDescent="0.4">
      <c r="A173" s="15"/>
      <c r="B173" s="148"/>
      <c r="C173" s="675" t="str">
        <f>IF(F173="","","%")</f>
        <v/>
      </c>
      <c r="D173" s="148" t="s">
        <v>248</v>
      </c>
      <c r="F173" s="213"/>
      <c r="G173" s="342" t="s">
        <v>226</v>
      </c>
      <c r="H173" s="97"/>
      <c r="I173" s="97"/>
      <c r="J173" s="359" t="s">
        <v>36</v>
      </c>
      <c r="K173" s="97"/>
      <c r="L173" s="97"/>
      <c r="M173" s="312"/>
      <c r="N173" s="148"/>
      <c r="O173" s="148"/>
      <c r="P173" s="148"/>
      <c r="Q173" s="148"/>
    </row>
    <row r="174" spans="1:17" s="33" customFormat="1" ht="16.149999999999999" customHeight="1" x14ac:dyDescent="0.4">
      <c r="A174" s="15"/>
      <c r="B174" s="2"/>
      <c r="C174" s="74"/>
      <c r="D174" s="148" t="s">
        <v>371</v>
      </c>
      <c r="F174" s="289"/>
      <c r="G174" s="289"/>
      <c r="H174" s="289"/>
      <c r="I174" s="289"/>
      <c r="J174" s="359" t="s">
        <v>36</v>
      </c>
      <c r="K174" s="289"/>
      <c r="L174" s="289"/>
      <c r="M174" s="289"/>
      <c r="N174" s="148"/>
      <c r="O174" s="148"/>
      <c r="P174" s="148"/>
      <c r="Q174" s="148"/>
    </row>
    <row r="175" spans="1:17" s="6" customFormat="1" ht="16.149999999999999" customHeight="1" x14ac:dyDescent="0.45">
      <c r="A175" s="15"/>
      <c r="B175" s="2"/>
      <c r="C175" s="675" t="str">
        <f>IF(F175="","","%")</f>
        <v/>
      </c>
      <c r="D175" s="165" t="s">
        <v>248</v>
      </c>
      <c r="F175" s="213"/>
      <c r="G175" s="342" t="s">
        <v>226</v>
      </c>
      <c r="H175" s="97"/>
      <c r="I175" s="97"/>
      <c r="J175" s="359" t="s">
        <v>36</v>
      </c>
      <c r="K175" s="97"/>
      <c r="L175" s="97"/>
      <c r="M175" s="312"/>
      <c r="N175" s="5"/>
      <c r="O175" s="5"/>
      <c r="P175" s="5"/>
      <c r="Q175" s="5"/>
    </row>
    <row r="176" spans="1:17" s="9" customFormat="1" x14ac:dyDescent="0.45">
      <c r="A176" s="34"/>
      <c r="B176" s="369"/>
      <c r="C176" s="675"/>
      <c r="D176" s="70" t="s">
        <v>360</v>
      </c>
      <c r="F176" s="481"/>
      <c r="G176" s="481"/>
      <c r="H176" s="339">
        <f>F176*G176</f>
        <v>0</v>
      </c>
      <c r="I176" s="483" t="s">
        <v>106</v>
      </c>
      <c r="J176" s="359" t="s">
        <v>36</v>
      </c>
      <c r="K176" s="289"/>
      <c r="L176" s="292"/>
      <c r="N176" s="295"/>
      <c r="O176" s="295"/>
      <c r="P176" s="292"/>
      <c r="Q176" s="292"/>
    </row>
    <row r="177" spans="1:17" s="33" customFormat="1" ht="16.149999999999999" customHeight="1" x14ac:dyDescent="0.4">
      <c r="A177" s="120" t="s">
        <v>231</v>
      </c>
      <c r="B177" s="29" t="s">
        <v>34</v>
      </c>
      <c r="C177" s="675" t="str">
        <f>IF(B177="","","%")</f>
        <v>%</v>
      </c>
      <c r="D177" s="292" t="s">
        <v>370</v>
      </c>
      <c r="F177" s="289"/>
      <c r="G177" s="289"/>
      <c r="H177" s="289"/>
      <c r="I177" s="289"/>
      <c r="J177" s="359" t="s">
        <v>36</v>
      </c>
      <c r="K177" s="289"/>
      <c r="L177" s="289"/>
      <c r="M177" s="289"/>
      <c r="N177" s="148"/>
      <c r="O177" s="148"/>
      <c r="P177" s="148"/>
      <c r="Q177" s="148"/>
    </row>
    <row r="178" spans="1:17" s="33" customFormat="1" ht="16.149999999999999" customHeight="1" x14ac:dyDescent="0.4">
      <c r="A178" s="15"/>
      <c r="B178" s="312"/>
      <c r="C178" s="675" t="str">
        <f>IF(F178="","","%")</f>
        <v>%</v>
      </c>
      <c r="D178" s="148" t="s">
        <v>353</v>
      </c>
      <c r="F178" s="213">
        <v>5.8</v>
      </c>
      <c r="G178" s="213">
        <v>12</v>
      </c>
      <c r="H178" s="213">
        <v>90</v>
      </c>
      <c r="I178" s="342" t="s">
        <v>226</v>
      </c>
      <c r="J178" s="359" t="s">
        <v>36</v>
      </c>
      <c r="K178" s="289"/>
      <c r="L178" s="289"/>
      <c r="M178" s="289"/>
      <c r="N178" s="5"/>
      <c r="O178" s="148"/>
      <c r="P178" s="148"/>
      <c r="Q178" s="148"/>
    </row>
    <row r="179" spans="1:17" s="33" customFormat="1" ht="16.149999999999999" customHeight="1" x14ac:dyDescent="0.4">
      <c r="A179" s="15"/>
      <c r="B179" s="2"/>
      <c r="C179" s="74" t="s">
        <v>34</v>
      </c>
      <c r="D179" s="148" t="s">
        <v>371</v>
      </c>
      <c r="F179" s="289"/>
      <c r="G179" s="289"/>
      <c r="H179" s="289"/>
      <c r="I179" s="289"/>
      <c r="J179" s="359" t="s">
        <v>36</v>
      </c>
      <c r="K179" s="289"/>
      <c r="L179" s="289"/>
      <c r="M179" s="289"/>
      <c r="N179" s="148"/>
      <c r="O179" s="148"/>
      <c r="P179" s="148"/>
      <c r="Q179" s="148"/>
    </row>
    <row r="180" spans="1:17" s="6" customFormat="1" ht="16.149999999999999" customHeight="1" x14ac:dyDescent="0.45">
      <c r="A180" s="15"/>
      <c r="B180" s="2"/>
      <c r="C180" s="675" t="str">
        <f>IF(F180="","","%")</f>
        <v>%</v>
      </c>
      <c r="D180" s="165" t="s">
        <v>248</v>
      </c>
      <c r="F180" s="213">
        <v>3</v>
      </c>
      <c r="G180" s="342" t="s">
        <v>226</v>
      </c>
      <c r="H180" s="97"/>
      <c r="I180" s="97"/>
      <c r="J180" s="359" t="s">
        <v>36</v>
      </c>
      <c r="K180" s="97"/>
      <c r="L180" s="97"/>
      <c r="M180" s="312"/>
      <c r="N180" s="5"/>
      <c r="O180" s="5"/>
      <c r="P180" s="5"/>
      <c r="Q180" s="5"/>
    </row>
    <row r="181" spans="1:17" s="33" customFormat="1" ht="16.149999999999999" customHeight="1" x14ac:dyDescent="0.4">
      <c r="A181" s="15"/>
      <c r="B181" s="2"/>
      <c r="C181" s="74"/>
      <c r="D181" s="148" t="s">
        <v>372</v>
      </c>
      <c r="F181" s="289"/>
      <c r="G181" s="289"/>
      <c r="H181" s="289"/>
      <c r="I181" s="289"/>
      <c r="J181" s="359" t="s">
        <v>36</v>
      </c>
      <c r="K181" s="289"/>
      <c r="L181" s="289"/>
      <c r="M181" s="289"/>
      <c r="N181" s="148"/>
      <c r="O181" s="148"/>
      <c r="P181" s="148"/>
      <c r="Q181" s="148"/>
    </row>
    <row r="182" spans="1:17" s="6" customFormat="1" ht="16.149999999999999" customHeight="1" x14ac:dyDescent="0.45">
      <c r="A182" s="15"/>
      <c r="B182" s="2"/>
      <c r="C182" s="675" t="str">
        <f>IF(F182="","","%")</f>
        <v/>
      </c>
      <c r="D182" s="165" t="s">
        <v>248</v>
      </c>
      <c r="F182" s="213"/>
      <c r="G182" s="342" t="s">
        <v>226</v>
      </c>
      <c r="H182" s="97"/>
      <c r="I182" s="97"/>
      <c r="J182" s="359" t="s">
        <v>36</v>
      </c>
      <c r="K182" s="97"/>
      <c r="L182" s="97"/>
      <c r="M182" s="312"/>
      <c r="N182" s="5"/>
      <c r="O182" s="5"/>
      <c r="P182" s="5"/>
      <c r="Q182" s="5"/>
    </row>
    <row r="183" spans="1:17" s="33" customFormat="1" ht="16.149999999999999" customHeight="1" x14ac:dyDescent="0.4">
      <c r="A183" s="15"/>
      <c r="B183" s="2"/>
      <c r="C183" s="74"/>
      <c r="D183" s="148" t="s">
        <v>441</v>
      </c>
      <c r="F183" s="289"/>
      <c r="G183" s="289"/>
      <c r="H183" s="289"/>
      <c r="I183" s="289"/>
      <c r="J183" s="359" t="s">
        <v>36</v>
      </c>
      <c r="K183" s="289"/>
      <c r="L183" s="289"/>
      <c r="M183" s="289"/>
      <c r="N183" s="148"/>
      <c r="O183" s="148"/>
      <c r="P183" s="148"/>
      <c r="Q183" s="148"/>
    </row>
    <row r="184" spans="1:17" s="6" customFormat="1" ht="16.149999999999999" customHeight="1" x14ac:dyDescent="0.45">
      <c r="A184" s="15"/>
      <c r="B184" s="2"/>
      <c r="C184" s="675" t="str">
        <f>IF(F184="","","%")</f>
        <v/>
      </c>
      <c r="D184" s="165" t="s">
        <v>248</v>
      </c>
      <c r="F184" s="213"/>
      <c r="G184" s="342" t="s">
        <v>226</v>
      </c>
      <c r="H184" s="97"/>
      <c r="I184" s="97"/>
      <c r="J184" s="359" t="s">
        <v>36</v>
      </c>
      <c r="K184" s="97"/>
      <c r="L184" s="97"/>
      <c r="M184" s="312"/>
      <c r="N184" s="5"/>
      <c r="O184" s="5"/>
      <c r="P184" s="5"/>
      <c r="Q184" s="5"/>
    </row>
    <row r="185" spans="1:17" s="9" customFormat="1" x14ac:dyDescent="0.45">
      <c r="A185" s="34"/>
      <c r="B185" s="369"/>
      <c r="C185" s="675"/>
      <c r="D185" s="70" t="s">
        <v>360</v>
      </c>
      <c r="F185" s="481"/>
      <c r="G185" s="481"/>
      <c r="H185" s="339">
        <v>32.28</v>
      </c>
      <c r="I185" s="483" t="s">
        <v>106</v>
      </c>
      <c r="J185" s="359" t="s">
        <v>36</v>
      </c>
      <c r="K185" s="289"/>
      <c r="L185" s="292"/>
      <c r="N185" s="295"/>
      <c r="O185" s="295"/>
      <c r="P185" s="292"/>
      <c r="Q185" s="292"/>
    </row>
    <row r="186" spans="1:17" s="33" customFormat="1" ht="16.149999999999999" customHeight="1" x14ac:dyDescent="0.4">
      <c r="A186" s="120" t="s">
        <v>240</v>
      </c>
      <c r="B186" s="29"/>
      <c r="C186" s="675" t="str">
        <f>IF(B186="","","%")</f>
        <v/>
      </c>
      <c r="D186" s="292" t="s">
        <v>373</v>
      </c>
      <c r="F186" s="289"/>
      <c r="G186" s="289"/>
      <c r="H186" s="289"/>
      <c r="I186" s="289"/>
      <c r="J186" s="359" t="s">
        <v>36</v>
      </c>
      <c r="K186" s="289"/>
      <c r="L186" s="289"/>
      <c r="M186" s="289"/>
      <c r="N186" s="148"/>
      <c r="O186" s="148"/>
      <c r="P186" s="148"/>
      <c r="Q186" s="148"/>
    </row>
    <row r="187" spans="1:17" s="33" customFormat="1" ht="16.149999999999999" customHeight="1" x14ac:dyDescent="0.4">
      <c r="A187" s="120" t="s">
        <v>374</v>
      </c>
      <c r="B187" s="29"/>
      <c r="C187" s="675" t="str">
        <f>IF(B187="","","%")</f>
        <v/>
      </c>
      <c r="D187" s="292" t="s">
        <v>375</v>
      </c>
      <c r="F187" s="289"/>
      <c r="G187" s="289"/>
      <c r="H187" s="289"/>
      <c r="I187" s="289"/>
      <c r="J187" s="359" t="s">
        <v>36</v>
      </c>
      <c r="K187" s="289"/>
      <c r="L187" s="289"/>
      <c r="M187" s="289"/>
      <c r="N187" s="148"/>
      <c r="O187" s="148"/>
      <c r="P187" s="148"/>
      <c r="Q187" s="148"/>
    </row>
    <row r="188" spans="1:17" s="33" customFormat="1" ht="16.149999999999999" customHeight="1" x14ac:dyDescent="0.4">
      <c r="A188" s="15"/>
      <c r="B188" s="2"/>
      <c r="C188" s="74"/>
      <c r="D188" s="148" t="s">
        <v>376</v>
      </c>
      <c r="F188" s="289"/>
      <c r="G188" s="289"/>
      <c r="H188" s="289"/>
      <c r="I188" s="289"/>
      <c r="J188" s="359" t="s">
        <v>36</v>
      </c>
      <c r="K188" s="289"/>
      <c r="L188" s="289"/>
      <c r="M188" s="289"/>
      <c r="N188" s="148"/>
      <c r="O188" s="148"/>
      <c r="P188" s="148"/>
      <c r="Q188" s="148"/>
    </row>
    <row r="189" spans="1:17" s="33" customFormat="1" ht="16.149999999999999" customHeight="1" x14ac:dyDescent="0.4">
      <c r="A189" s="15"/>
      <c r="B189" s="2"/>
      <c r="C189" s="74"/>
      <c r="D189" s="148" t="s">
        <v>377</v>
      </c>
      <c r="F189" s="289"/>
      <c r="G189" s="289"/>
      <c r="H189" s="289"/>
      <c r="I189" s="289"/>
      <c r="J189" s="359" t="s">
        <v>36</v>
      </c>
      <c r="K189" s="289"/>
      <c r="L189" s="289"/>
      <c r="M189" s="289"/>
      <c r="N189" s="148"/>
      <c r="O189" s="148"/>
      <c r="P189" s="148"/>
      <c r="Q189" s="148"/>
    </row>
    <row r="190" spans="1:17" s="33" customFormat="1" ht="16.149999999999999" customHeight="1" x14ac:dyDescent="0.4">
      <c r="A190" s="15"/>
      <c r="B190" s="2"/>
      <c r="C190" s="74"/>
      <c r="D190" s="148" t="s">
        <v>378</v>
      </c>
      <c r="F190" s="289"/>
      <c r="G190" s="289"/>
      <c r="H190" s="289"/>
      <c r="I190" s="289"/>
      <c r="J190" s="359" t="s">
        <v>36</v>
      </c>
      <c r="K190" s="289"/>
      <c r="L190" s="289"/>
      <c r="M190" s="289"/>
      <c r="N190" s="148"/>
      <c r="O190" s="148"/>
      <c r="P190" s="148"/>
      <c r="Q190" s="148"/>
    </row>
    <row r="191" spans="1:17" s="33" customFormat="1" ht="16.149999999999999" customHeight="1" x14ac:dyDescent="0.4">
      <c r="A191" s="15"/>
      <c r="B191" s="2"/>
      <c r="C191" s="74"/>
      <c r="D191" s="148" t="s">
        <v>379</v>
      </c>
      <c r="F191" s="289"/>
      <c r="G191" s="289"/>
      <c r="H191" s="289"/>
      <c r="I191" s="289"/>
      <c r="J191" s="359" t="s">
        <v>36</v>
      </c>
      <c r="K191" s="289"/>
      <c r="L191" s="289"/>
      <c r="M191" s="289"/>
      <c r="N191" s="148"/>
      <c r="O191" s="148"/>
      <c r="P191" s="148"/>
      <c r="Q191" s="148"/>
    </row>
    <row r="192" spans="1:17" s="33" customFormat="1" ht="16.149999999999999" customHeight="1" x14ac:dyDescent="0.4">
      <c r="A192" s="15"/>
      <c r="B192" s="2"/>
      <c r="C192" s="74"/>
      <c r="D192" s="148" t="s">
        <v>380</v>
      </c>
      <c r="F192" s="289"/>
      <c r="G192" s="289"/>
      <c r="H192" s="289"/>
      <c r="I192" s="289"/>
      <c r="J192" s="359" t="s">
        <v>36</v>
      </c>
      <c r="K192" s="289"/>
      <c r="L192" s="289"/>
      <c r="M192" s="289"/>
      <c r="N192" s="148"/>
      <c r="O192" s="148"/>
      <c r="P192" s="148"/>
      <c r="Q192" s="148"/>
    </row>
    <row r="193" spans="1:17" s="6" customFormat="1" ht="16.149999999999999" customHeight="1" x14ac:dyDescent="0.45">
      <c r="A193" s="15"/>
      <c r="B193" s="2"/>
      <c r="C193" s="675" t="str">
        <f>IF(F193="","","%")</f>
        <v/>
      </c>
      <c r="D193" s="165" t="s">
        <v>248</v>
      </c>
      <c r="F193" s="213"/>
      <c r="G193" s="342" t="s">
        <v>226</v>
      </c>
      <c r="H193" s="97"/>
      <c r="I193" s="97"/>
      <c r="J193" s="359" t="s">
        <v>36</v>
      </c>
      <c r="K193" s="97"/>
      <c r="L193" s="97"/>
      <c r="M193" s="312"/>
      <c r="N193" s="5"/>
      <c r="O193" s="5"/>
      <c r="P193" s="5"/>
      <c r="Q193" s="5"/>
    </row>
    <row r="194" spans="1:17" s="33" customFormat="1" ht="16.149999999999999" customHeight="1" x14ac:dyDescent="0.4">
      <c r="A194" s="15"/>
      <c r="B194" s="2"/>
      <c r="C194" s="74"/>
      <c r="D194" s="148" t="s">
        <v>381</v>
      </c>
      <c r="F194" s="289"/>
      <c r="G194" s="289"/>
      <c r="H194" s="289"/>
      <c r="I194" s="289"/>
      <c r="J194" s="359" t="s">
        <v>36</v>
      </c>
      <c r="K194" s="289"/>
      <c r="L194" s="289"/>
      <c r="M194" s="289"/>
      <c r="N194" s="148"/>
      <c r="O194" s="148"/>
      <c r="P194" s="148"/>
      <c r="Q194" s="148"/>
    </row>
    <row r="195" spans="1:17" s="33" customFormat="1" ht="16.149999999999999" customHeight="1" x14ac:dyDescent="0.4">
      <c r="A195" s="15"/>
      <c r="B195" s="2"/>
      <c r="C195" s="74"/>
      <c r="D195" s="148" t="s">
        <v>382</v>
      </c>
      <c r="F195" s="289"/>
      <c r="G195" s="289"/>
      <c r="H195" s="289"/>
      <c r="I195" s="289"/>
      <c r="J195" s="359" t="s">
        <v>36</v>
      </c>
      <c r="K195" s="289"/>
      <c r="L195" s="289"/>
      <c r="M195" s="289"/>
      <c r="N195" s="148"/>
      <c r="O195" s="148"/>
      <c r="P195" s="148"/>
      <c r="Q195" s="148"/>
    </row>
    <row r="196" spans="1:17" s="9" customFormat="1" x14ac:dyDescent="0.45">
      <c r="A196" s="34"/>
      <c r="B196" s="369"/>
      <c r="C196" s="675"/>
      <c r="D196" s="70" t="s">
        <v>360</v>
      </c>
      <c r="F196" s="481"/>
      <c r="G196" s="481"/>
      <c r="H196" s="339">
        <f>F196*G196</f>
        <v>0</v>
      </c>
      <c r="I196" s="483" t="s">
        <v>106</v>
      </c>
      <c r="J196" s="359" t="s">
        <v>36</v>
      </c>
      <c r="K196" s="481"/>
      <c r="L196" s="483"/>
      <c r="N196" s="485"/>
      <c r="O196" s="485"/>
      <c r="P196" s="483"/>
      <c r="Q196" s="483"/>
    </row>
    <row r="197" spans="1:17" ht="16.149999999999999" customHeight="1" x14ac:dyDescent="0.45">
      <c r="A197" s="120" t="s">
        <v>385</v>
      </c>
      <c r="B197" s="29"/>
      <c r="C197" s="675" t="str">
        <f t="shared" ref="C197" si="2">IF(B197="","","%")</f>
        <v/>
      </c>
      <c r="D197" s="373" t="s">
        <v>241</v>
      </c>
      <c r="F197" s="289"/>
      <c r="G197" s="289"/>
      <c r="H197" s="289"/>
      <c r="I197" s="289"/>
      <c r="J197" s="359" t="s">
        <v>36</v>
      </c>
      <c r="K197" s="289"/>
      <c r="L197" s="289"/>
      <c r="M197" s="289"/>
    </row>
    <row r="198" spans="1:17" x14ac:dyDescent="0.45">
      <c r="A198" s="36"/>
      <c r="B198" s="312"/>
      <c r="C198" s="29"/>
      <c r="D198" s="3" t="s">
        <v>386</v>
      </c>
      <c r="F198" s="289"/>
      <c r="G198" s="289"/>
      <c r="H198" s="289"/>
      <c r="I198" s="289"/>
      <c r="J198" s="359" t="s">
        <v>36</v>
      </c>
      <c r="K198" s="289"/>
      <c r="L198" s="289"/>
      <c r="M198" s="289"/>
    </row>
    <row r="199" spans="1:17" x14ac:dyDescent="0.45">
      <c r="A199" s="36"/>
      <c r="B199" s="312"/>
      <c r="C199" s="29"/>
      <c r="D199" s="3" t="s">
        <v>387</v>
      </c>
      <c r="F199" s="289"/>
      <c r="G199" s="289"/>
      <c r="H199" s="289"/>
      <c r="I199" s="289"/>
      <c r="J199" s="359" t="s">
        <v>36</v>
      </c>
      <c r="K199" s="289"/>
      <c r="L199" s="289"/>
      <c r="M199" s="289"/>
    </row>
    <row r="200" spans="1:17" ht="15" x14ac:dyDescent="0.45">
      <c r="A200" s="120" t="s">
        <v>388</v>
      </c>
      <c r="B200" s="29"/>
      <c r="C200" s="675" t="str">
        <f>IF(B200="","","%")</f>
        <v/>
      </c>
      <c r="D200" s="374" t="s">
        <v>389</v>
      </c>
      <c r="F200" s="289"/>
      <c r="G200" s="289"/>
      <c r="H200" s="289"/>
      <c r="I200" s="289"/>
      <c r="J200" s="359" t="s">
        <v>36</v>
      </c>
      <c r="K200" s="289"/>
      <c r="L200" s="289"/>
      <c r="M200" s="289"/>
    </row>
    <row r="201" spans="1:17" ht="15" x14ac:dyDescent="0.45">
      <c r="A201" s="120" t="s">
        <v>118</v>
      </c>
      <c r="B201" s="29" t="s">
        <v>34</v>
      </c>
      <c r="C201" s="675" t="str">
        <f>IF(B201="","","%")</f>
        <v>%</v>
      </c>
      <c r="D201" s="374" t="s">
        <v>246</v>
      </c>
      <c r="F201" s="289"/>
      <c r="G201" s="289"/>
      <c r="H201" s="289"/>
      <c r="I201" s="289"/>
      <c r="J201" s="359" t="s">
        <v>36</v>
      </c>
      <c r="K201" s="289"/>
      <c r="L201" s="289"/>
      <c r="M201" s="289"/>
    </row>
    <row r="202" spans="1:17" x14ac:dyDescent="0.45">
      <c r="A202" s="36"/>
      <c r="B202" s="312"/>
      <c r="C202" s="29" t="s">
        <v>34</v>
      </c>
      <c r="D202" s="165" t="s">
        <v>390</v>
      </c>
      <c r="F202" s="289"/>
      <c r="G202" s="289"/>
      <c r="H202" s="289"/>
      <c r="I202" s="289"/>
      <c r="J202" s="359" t="s">
        <v>36</v>
      </c>
      <c r="K202" s="289"/>
      <c r="L202" s="289"/>
      <c r="M202" s="289"/>
    </row>
    <row r="203" spans="1:17" s="6" customFormat="1" ht="16.149999999999999" customHeight="1" x14ac:dyDescent="0.45">
      <c r="A203" s="15"/>
      <c r="B203" s="2"/>
      <c r="C203" s="675" t="str">
        <f>IF(F203="","","%")</f>
        <v>%</v>
      </c>
      <c r="D203" s="165" t="s">
        <v>248</v>
      </c>
      <c r="F203" s="213">
        <v>7</v>
      </c>
      <c r="G203" s="342" t="s">
        <v>226</v>
      </c>
      <c r="H203" s="97"/>
      <c r="I203" s="97"/>
      <c r="J203" s="359" t="s">
        <v>581</v>
      </c>
      <c r="K203" s="97"/>
      <c r="L203" s="97"/>
      <c r="M203" s="312"/>
      <c r="N203" s="5"/>
      <c r="O203" s="5"/>
      <c r="P203" s="5"/>
      <c r="Q203" s="5"/>
    </row>
    <row r="204" spans="1:17" ht="16.149999999999999" customHeight="1" x14ac:dyDescent="0.45">
      <c r="A204" s="36"/>
      <c r="B204" s="312"/>
      <c r="C204" s="74" t="s">
        <v>34</v>
      </c>
      <c r="D204" s="165" t="s">
        <v>392</v>
      </c>
      <c r="F204" s="289"/>
      <c r="G204" s="289"/>
      <c r="H204" s="289"/>
      <c r="I204" s="289"/>
      <c r="J204" s="359" t="s">
        <v>36</v>
      </c>
      <c r="K204" s="289"/>
      <c r="L204" s="289"/>
      <c r="M204" s="289"/>
    </row>
    <row r="205" spans="1:17" s="6" customFormat="1" ht="16.149999999999999" customHeight="1" x14ac:dyDescent="0.45">
      <c r="A205" s="15"/>
      <c r="B205" s="2"/>
      <c r="C205" s="675" t="str">
        <f>IF(F205="","","%")</f>
        <v>%</v>
      </c>
      <c r="D205" s="165" t="s">
        <v>248</v>
      </c>
      <c r="F205" s="213">
        <v>3</v>
      </c>
      <c r="G205" s="342" t="s">
        <v>226</v>
      </c>
      <c r="H205" s="97"/>
      <c r="I205" s="97"/>
      <c r="J205" s="359" t="s">
        <v>584</v>
      </c>
      <c r="K205" s="97"/>
      <c r="L205" s="97"/>
      <c r="M205" s="312"/>
      <c r="N205" s="5"/>
      <c r="O205" s="5"/>
      <c r="P205" s="5"/>
      <c r="Q205" s="5"/>
    </row>
    <row r="206" spans="1:17" ht="16.149999999999999" customHeight="1" x14ac:dyDescent="0.45">
      <c r="A206" s="150"/>
      <c r="B206" s="312"/>
      <c r="C206" s="74"/>
      <c r="D206" s="165" t="s">
        <v>81</v>
      </c>
      <c r="F206" s="289"/>
      <c r="G206" s="289"/>
      <c r="H206" s="289"/>
      <c r="I206" s="289"/>
      <c r="J206" s="359" t="s">
        <v>36</v>
      </c>
      <c r="K206" s="289"/>
      <c r="L206" s="289"/>
      <c r="M206" s="289"/>
    </row>
    <row r="207" spans="1:17" s="6" customFormat="1" ht="16.149999999999999" customHeight="1" x14ac:dyDescent="0.45">
      <c r="A207" s="15"/>
      <c r="B207" s="2"/>
      <c r="C207" s="675" t="str">
        <f>IF(F207="","","%")</f>
        <v/>
      </c>
      <c r="D207" s="165" t="s">
        <v>248</v>
      </c>
      <c r="F207" s="213"/>
      <c r="G207" s="342" t="s">
        <v>226</v>
      </c>
      <c r="H207" s="97"/>
      <c r="I207" s="97"/>
      <c r="J207" s="359" t="s">
        <v>36</v>
      </c>
      <c r="K207" s="97"/>
      <c r="L207" s="97"/>
      <c r="M207" s="312"/>
      <c r="N207" s="5"/>
      <c r="O207" s="5"/>
      <c r="P207" s="5"/>
      <c r="Q207" s="5"/>
    </row>
    <row r="208" spans="1:17" x14ac:dyDescent="0.45">
      <c r="A208" s="13"/>
      <c r="B208" s="312"/>
      <c r="C208" s="74"/>
      <c r="D208" s="148" t="s">
        <v>393</v>
      </c>
      <c r="F208" s="289"/>
      <c r="G208" s="289"/>
      <c r="H208" s="289"/>
      <c r="I208" s="289"/>
      <c r="J208" s="359" t="s">
        <v>36</v>
      </c>
      <c r="K208" s="289"/>
      <c r="L208" s="289"/>
      <c r="M208" s="289"/>
    </row>
    <row r="209" spans="1:17" x14ac:dyDescent="0.45">
      <c r="A209" s="13"/>
      <c r="B209" s="312"/>
      <c r="C209" s="74"/>
      <c r="D209" s="148" t="s">
        <v>81</v>
      </c>
      <c r="F209" s="289"/>
      <c r="G209" s="289"/>
      <c r="H209" s="289"/>
      <c r="I209" s="289"/>
      <c r="J209" s="359" t="s">
        <v>36</v>
      </c>
      <c r="K209" s="289"/>
      <c r="L209" s="289"/>
      <c r="M209" s="289"/>
    </row>
    <row r="210" spans="1:17" s="6" customFormat="1" ht="16.149999999999999" customHeight="1" x14ac:dyDescent="0.45">
      <c r="A210" s="15"/>
      <c r="B210" s="2"/>
      <c r="C210" s="675" t="str">
        <f>IF(F210="","","%")</f>
        <v/>
      </c>
      <c r="D210" s="165" t="s">
        <v>248</v>
      </c>
      <c r="F210" s="213"/>
      <c r="G210" s="342" t="s">
        <v>226</v>
      </c>
      <c r="H210" s="97"/>
      <c r="I210" s="97"/>
      <c r="J210" s="359" t="s">
        <v>36</v>
      </c>
      <c r="K210" s="97"/>
      <c r="L210" s="97"/>
      <c r="M210" s="312"/>
      <c r="N210" s="5"/>
      <c r="O210" s="5"/>
      <c r="P210" s="5"/>
      <c r="Q210" s="5"/>
    </row>
    <row r="211" spans="1:17" ht="15.4" customHeight="1" x14ac:dyDescent="0.45">
      <c r="A211" s="120" t="s">
        <v>394</v>
      </c>
      <c r="B211" s="29"/>
      <c r="C211" s="675" t="str">
        <f>IF(B211="","","%")</f>
        <v/>
      </c>
      <c r="D211" s="307" t="s">
        <v>395</v>
      </c>
      <c r="F211" s="289"/>
      <c r="G211" s="289"/>
      <c r="H211" s="289"/>
      <c r="I211" s="289"/>
      <c r="J211" s="359" t="s">
        <v>36</v>
      </c>
      <c r="K211" s="289"/>
      <c r="L211" s="289"/>
      <c r="M211" s="289"/>
    </row>
    <row r="212" spans="1:17" ht="15.4" customHeight="1" x14ac:dyDescent="0.45">
      <c r="A212" s="13"/>
      <c r="B212" s="312"/>
      <c r="C212" s="74"/>
      <c r="D212" s="148" t="s">
        <v>396</v>
      </c>
      <c r="F212" s="289"/>
      <c r="G212" s="289"/>
      <c r="H212" s="289"/>
      <c r="I212" s="289"/>
      <c r="J212" s="359" t="s">
        <v>36</v>
      </c>
      <c r="K212" s="289"/>
      <c r="L212" s="289"/>
      <c r="M212" s="289"/>
    </row>
    <row r="213" spans="1:17" x14ac:dyDescent="0.45">
      <c r="A213" s="13"/>
      <c r="B213" s="312"/>
      <c r="C213" s="74"/>
      <c r="D213" s="148" t="s">
        <v>397</v>
      </c>
      <c r="F213" s="289"/>
      <c r="G213" s="289"/>
      <c r="H213" s="289"/>
      <c r="I213" s="289"/>
      <c r="J213" s="359" t="s">
        <v>36</v>
      </c>
      <c r="K213" s="289"/>
      <c r="L213" s="289"/>
      <c r="M213" s="289"/>
    </row>
    <row r="214" spans="1:17" x14ac:dyDescent="0.45">
      <c r="A214" s="13"/>
      <c r="B214" s="312"/>
      <c r="C214" s="74"/>
      <c r="D214" s="148" t="s">
        <v>81</v>
      </c>
      <c r="F214" s="289"/>
      <c r="G214" s="289"/>
      <c r="H214" s="289"/>
      <c r="I214" s="289"/>
      <c r="J214" s="359" t="s">
        <v>36</v>
      </c>
      <c r="K214" s="289"/>
      <c r="L214" s="289"/>
      <c r="M214" s="289"/>
    </row>
    <row r="215" spans="1:17" ht="15" customHeight="1" x14ac:dyDescent="0.45">
      <c r="A215" s="120" t="s">
        <v>399</v>
      </c>
      <c r="B215" s="29"/>
      <c r="C215" s="675" t="str">
        <f>IF(B215="","","%")</f>
        <v/>
      </c>
      <c r="D215" s="305" t="s">
        <v>400</v>
      </c>
      <c r="F215" s="289"/>
      <c r="G215" s="289"/>
      <c r="H215" s="289"/>
      <c r="I215" s="289"/>
      <c r="J215" s="359" t="s">
        <v>36</v>
      </c>
      <c r="K215" s="289"/>
      <c r="L215" s="289"/>
      <c r="M215" s="289"/>
    </row>
    <row r="216" spans="1:17" s="6" customFormat="1" ht="16.149999999999999" customHeight="1" x14ac:dyDescent="0.45">
      <c r="A216" s="15"/>
      <c r="B216" s="2"/>
      <c r="C216" s="675" t="str">
        <f>IF(F216="","","%")</f>
        <v/>
      </c>
      <c r="D216" s="165" t="s">
        <v>248</v>
      </c>
      <c r="F216" s="213"/>
      <c r="G216" s="342" t="s">
        <v>226</v>
      </c>
      <c r="H216" s="97"/>
      <c r="I216" s="97"/>
      <c r="J216" s="359" t="s">
        <v>36</v>
      </c>
      <c r="K216" s="97"/>
      <c r="L216" s="97"/>
      <c r="N216" s="5"/>
      <c r="O216" s="5"/>
      <c r="P216" s="5"/>
      <c r="Q216" s="5"/>
    </row>
    <row r="217" spans="1:17" s="6" customFormat="1" ht="16.149999999999999" customHeight="1" x14ac:dyDescent="0.45">
      <c r="A217" s="258" t="s">
        <v>588</v>
      </c>
      <c r="B217" s="177"/>
      <c r="C217" s="675" t="s">
        <v>553</v>
      </c>
      <c r="D217" s="311" t="s">
        <v>440</v>
      </c>
      <c r="E217" s="385" t="s">
        <v>231</v>
      </c>
      <c r="F217" s="384"/>
      <c r="G217" s="384"/>
      <c r="H217" s="384"/>
      <c r="I217" s="384"/>
      <c r="J217" s="289"/>
      <c r="K217" s="289"/>
      <c r="L217" s="289"/>
      <c r="M217" s="289"/>
      <c r="N217" s="5"/>
      <c r="O217" s="5"/>
      <c r="P217" s="5"/>
      <c r="Q217" s="5"/>
    </row>
    <row r="218" spans="1:17" s="6" customFormat="1" ht="16.149999999999999" customHeight="1" x14ac:dyDescent="0.45">
      <c r="A218" s="120" t="s">
        <v>216</v>
      </c>
      <c r="B218" s="29"/>
      <c r="C218" s="675" t="str">
        <f>IF(B218="","","%")</f>
        <v/>
      </c>
      <c r="D218" s="294" t="s">
        <v>352</v>
      </c>
      <c r="F218" s="289"/>
      <c r="G218" s="289"/>
      <c r="H218" s="289"/>
      <c r="I218" s="289"/>
      <c r="J218" s="359" t="s">
        <v>36</v>
      </c>
      <c r="K218" s="289"/>
      <c r="L218" s="289"/>
      <c r="M218" s="289"/>
      <c r="N218" s="289"/>
      <c r="O218" s="289"/>
      <c r="P218" s="5"/>
      <c r="Q218" s="5"/>
    </row>
    <row r="219" spans="1:17" s="6" customFormat="1" ht="16.149999999999999" customHeight="1" x14ac:dyDescent="0.45">
      <c r="A219" s="15"/>
      <c r="B219" s="312"/>
      <c r="C219" s="675" t="str">
        <f>IF(F219="","","%")</f>
        <v/>
      </c>
      <c r="D219" s="165" t="s">
        <v>353</v>
      </c>
      <c r="F219" s="213"/>
      <c r="G219" s="213"/>
      <c r="H219" s="213"/>
      <c r="I219" s="342" t="s">
        <v>226</v>
      </c>
      <c r="J219" s="359" t="s">
        <v>36</v>
      </c>
      <c r="K219" s="289"/>
      <c r="L219" s="289"/>
      <c r="M219" s="289"/>
      <c r="N219" s="5"/>
      <c r="O219" s="5"/>
      <c r="P219" s="5"/>
      <c r="Q219" s="5"/>
    </row>
    <row r="220" spans="1:17" s="6" customFormat="1" ht="16.149999999999999" customHeight="1" x14ac:dyDescent="0.45">
      <c r="A220" s="150"/>
      <c r="B220" s="2"/>
      <c r="C220" s="164"/>
      <c r="D220" s="165" t="s">
        <v>354</v>
      </c>
      <c r="F220" s="289"/>
      <c r="G220" s="289"/>
      <c r="H220" s="289"/>
      <c r="I220" s="289"/>
      <c r="J220" s="359" t="s">
        <v>36</v>
      </c>
      <c r="K220" s="289"/>
      <c r="L220" s="289"/>
      <c r="M220" s="289"/>
      <c r="N220" s="5"/>
      <c r="O220" s="5"/>
      <c r="P220" s="5"/>
      <c r="Q220" s="5"/>
    </row>
    <row r="221" spans="1:17" s="6" customFormat="1" ht="16.149999999999999" customHeight="1" x14ac:dyDescent="0.45">
      <c r="A221" s="15"/>
      <c r="B221" s="2"/>
      <c r="C221" s="675" t="str">
        <f>IF(F221="","","%")</f>
        <v/>
      </c>
      <c r="D221" s="165" t="s">
        <v>355</v>
      </c>
      <c r="F221" s="213"/>
      <c r="G221" s="342" t="s">
        <v>226</v>
      </c>
      <c r="H221" s="289"/>
      <c r="J221" s="359" t="s">
        <v>36</v>
      </c>
      <c r="K221" s="289"/>
      <c r="L221" s="289"/>
      <c r="M221" s="289"/>
      <c r="N221" s="5"/>
      <c r="O221" s="5"/>
      <c r="P221" s="5"/>
      <c r="Q221" s="5"/>
    </row>
    <row r="222" spans="1:17" s="6" customFormat="1" ht="16.149999999999999" customHeight="1" x14ac:dyDescent="0.45">
      <c r="A222" s="15"/>
      <c r="B222" s="2"/>
      <c r="C222" s="675" t="str">
        <f>IF(F222="","","%")</f>
        <v/>
      </c>
      <c r="D222" s="165" t="s">
        <v>356</v>
      </c>
      <c r="F222" s="213"/>
      <c r="G222" s="213"/>
      <c r="H222" s="213"/>
      <c r="I222" s="342" t="s">
        <v>226</v>
      </c>
      <c r="J222" s="359" t="s">
        <v>36</v>
      </c>
      <c r="K222" s="289"/>
      <c r="L222" s="289"/>
      <c r="M222" s="289"/>
      <c r="N222" s="5"/>
      <c r="O222" s="5"/>
      <c r="P222" s="5"/>
      <c r="Q222" s="5"/>
    </row>
    <row r="223" spans="1:17" s="6" customFormat="1" ht="16.149999999999999" customHeight="1" x14ac:dyDescent="0.45">
      <c r="A223" s="15"/>
      <c r="B223" s="2"/>
      <c r="C223" s="164"/>
      <c r="D223" s="165" t="s">
        <v>357</v>
      </c>
      <c r="F223" s="289"/>
      <c r="G223" s="289"/>
      <c r="H223" s="289"/>
      <c r="I223" s="289"/>
      <c r="J223" s="359" t="s">
        <v>36</v>
      </c>
      <c r="K223" s="289"/>
      <c r="L223" s="289"/>
      <c r="M223" s="289"/>
      <c r="N223" s="5"/>
      <c r="O223" s="5"/>
      <c r="P223" s="5"/>
      <c r="Q223" s="5"/>
    </row>
    <row r="224" spans="1:17" s="6" customFormat="1" ht="16.149999999999999" customHeight="1" x14ac:dyDescent="0.45">
      <c r="A224" s="15"/>
      <c r="B224" s="2"/>
      <c r="C224" s="675" t="str">
        <f>IF(F224="","","%")</f>
        <v/>
      </c>
      <c r="D224" s="165" t="s">
        <v>248</v>
      </c>
      <c r="F224" s="213"/>
      <c r="G224" s="342" t="s">
        <v>226</v>
      </c>
      <c r="H224" s="97"/>
      <c r="I224" s="97"/>
      <c r="J224" s="359" t="s">
        <v>36</v>
      </c>
      <c r="K224" s="97"/>
      <c r="L224" s="97"/>
      <c r="M224" s="312"/>
      <c r="N224" s="5"/>
      <c r="O224" s="5"/>
      <c r="P224" s="5"/>
      <c r="Q224" s="5"/>
    </row>
    <row r="225" spans="1:17" s="9" customFormat="1" ht="15" x14ac:dyDescent="0.45">
      <c r="A225" s="120" t="s">
        <v>361</v>
      </c>
      <c r="B225" s="29"/>
      <c r="C225" s="675" t="str">
        <f>IF(B225="","","%")</f>
        <v/>
      </c>
      <c r="D225" s="294" t="s">
        <v>362</v>
      </c>
      <c r="F225" s="289"/>
      <c r="G225" s="289"/>
      <c r="H225" s="289"/>
      <c r="I225" s="289"/>
      <c r="J225" s="359" t="s">
        <v>36</v>
      </c>
      <c r="K225" s="289"/>
      <c r="L225" s="289"/>
      <c r="M225" s="289"/>
      <c r="N225" s="295"/>
      <c r="O225" s="295"/>
      <c r="P225" s="292"/>
      <c r="Q225" s="292"/>
    </row>
    <row r="226" spans="1:17" s="6" customFormat="1" ht="16.149999999999999" customHeight="1" x14ac:dyDescent="0.45">
      <c r="A226" s="15"/>
      <c r="B226" s="2"/>
      <c r="C226" s="675" t="str">
        <f>IF(F226="","","%")</f>
        <v/>
      </c>
      <c r="D226" s="165" t="s">
        <v>248</v>
      </c>
      <c r="F226" s="213"/>
      <c r="G226" s="342" t="s">
        <v>226</v>
      </c>
      <c r="H226" s="97"/>
      <c r="I226" s="97"/>
      <c r="J226" s="359" t="s">
        <v>36</v>
      </c>
      <c r="K226" s="97"/>
      <c r="L226" s="97"/>
      <c r="M226" s="312"/>
      <c r="N226" s="5"/>
      <c r="O226" s="5"/>
      <c r="P226" s="5"/>
      <c r="Q226" s="5"/>
    </row>
    <row r="227" spans="1:17" s="9" customFormat="1" ht="16.149999999999999" customHeight="1" x14ac:dyDescent="0.5">
      <c r="A227" s="34"/>
      <c r="B227" s="312"/>
      <c r="C227" s="675"/>
      <c r="D227" s="314"/>
      <c r="F227" s="299" t="s">
        <v>359</v>
      </c>
      <c r="G227" s="299" t="s">
        <v>358</v>
      </c>
      <c r="I227" s="289"/>
      <c r="J227" s="289"/>
      <c r="K227" s="289"/>
      <c r="L227" s="292"/>
      <c r="M227" s="292"/>
      <c r="N227" s="292"/>
      <c r="O227" s="292"/>
      <c r="P227" s="292"/>
      <c r="Q227" s="292"/>
    </row>
    <row r="228" spans="1:17" s="9" customFormat="1" x14ac:dyDescent="0.45">
      <c r="A228" s="34"/>
      <c r="B228" s="369"/>
      <c r="C228" s="675"/>
      <c r="D228" s="70" t="s">
        <v>360</v>
      </c>
      <c r="F228" s="339"/>
      <c r="G228" s="339"/>
      <c r="H228" s="340">
        <f>F228*G228</f>
        <v>0</v>
      </c>
      <c r="I228" s="292" t="s">
        <v>106</v>
      </c>
      <c r="J228" s="359" t="s">
        <v>36</v>
      </c>
      <c r="K228" s="289"/>
      <c r="L228" s="292"/>
      <c r="N228" s="295"/>
      <c r="O228" s="295"/>
      <c r="P228" s="292"/>
      <c r="Q228" s="292"/>
    </row>
    <row r="229" spans="1:17" s="33" customFormat="1" ht="16.149999999999999" customHeight="1" x14ac:dyDescent="0.4">
      <c r="A229" s="120" t="s">
        <v>117</v>
      </c>
      <c r="B229" s="7"/>
      <c r="C229" s="675" t="str">
        <f>IF(B229="","","%")</f>
        <v/>
      </c>
      <c r="D229" s="292" t="s">
        <v>363</v>
      </c>
      <c r="F229" s="341"/>
      <c r="G229" s="289"/>
      <c r="H229" s="289"/>
      <c r="I229" s="289"/>
      <c r="J229" s="359" t="s">
        <v>36</v>
      </c>
      <c r="K229" s="289"/>
      <c r="L229" s="289"/>
      <c r="M229" s="289"/>
      <c r="N229" s="148"/>
      <c r="O229" s="148"/>
      <c r="P229" s="148"/>
      <c r="Q229" s="148"/>
    </row>
    <row r="230" spans="1:17" s="33" customFormat="1" ht="16.149999999999999" customHeight="1" x14ac:dyDescent="0.4">
      <c r="A230" s="15"/>
      <c r="B230" s="149"/>
      <c r="C230" s="675" t="str">
        <f>IF(F230="","","%")</f>
        <v/>
      </c>
      <c r="D230" s="148" t="s">
        <v>353</v>
      </c>
      <c r="F230" s="213"/>
      <c r="G230" s="213"/>
      <c r="H230" s="213"/>
      <c r="I230" s="342" t="s">
        <v>226</v>
      </c>
      <c r="J230" s="359" t="s">
        <v>36</v>
      </c>
      <c r="K230" s="289"/>
      <c r="L230" s="289"/>
      <c r="M230" s="289"/>
      <c r="N230" s="148"/>
      <c r="O230" s="148"/>
      <c r="P230" s="148"/>
      <c r="Q230" s="148"/>
    </row>
    <row r="231" spans="1:17" s="33" customFormat="1" ht="16.149999999999999" customHeight="1" x14ac:dyDescent="0.4">
      <c r="A231" s="120" t="s">
        <v>364</v>
      </c>
      <c r="B231" s="152" t="s">
        <v>34</v>
      </c>
      <c r="C231" s="675" t="str">
        <f>IF(B231="","","%")</f>
        <v>%</v>
      </c>
      <c r="D231" s="292" t="s">
        <v>365</v>
      </c>
      <c r="F231" s="289"/>
      <c r="G231" s="289"/>
      <c r="H231" s="289"/>
      <c r="I231" s="289"/>
      <c r="J231" s="359" t="s">
        <v>36</v>
      </c>
      <c r="K231" s="289"/>
      <c r="L231" s="289"/>
      <c r="M231" s="289"/>
      <c r="N231" s="148"/>
      <c r="O231" s="148"/>
      <c r="P231" s="148"/>
      <c r="Q231" s="148"/>
    </row>
    <row r="232" spans="1:17" s="33" customFormat="1" ht="16.149999999999999" customHeight="1" x14ac:dyDescent="0.4">
      <c r="A232" s="15"/>
      <c r="B232" s="88" t="s">
        <v>366</v>
      </c>
      <c r="C232" s="675" t="str">
        <f>IF(F232="","","%")</f>
        <v>%</v>
      </c>
      <c r="D232" s="19" t="s">
        <v>353</v>
      </c>
      <c r="F232" s="213">
        <v>25</v>
      </c>
      <c r="G232" s="213">
        <v>25</v>
      </c>
      <c r="H232" s="213">
        <v>120</v>
      </c>
      <c r="I232" s="342" t="s">
        <v>226</v>
      </c>
      <c r="J232" s="359" t="s">
        <v>590</v>
      </c>
      <c r="K232" s="289"/>
      <c r="L232" s="289"/>
      <c r="M232" s="289"/>
      <c r="N232" s="148"/>
      <c r="O232" s="148"/>
      <c r="P232" s="148"/>
      <c r="Q232" s="148"/>
    </row>
    <row r="233" spans="1:17" s="33" customFormat="1" ht="16.149999999999999" customHeight="1" x14ac:dyDescent="0.4">
      <c r="A233" s="15"/>
      <c r="B233" s="88" t="s">
        <v>367</v>
      </c>
      <c r="C233" s="675" t="str">
        <f>IF(F233="","","%")</f>
        <v>%</v>
      </c>
      <c r="D233" s="19" t="s">
        <v>353</v>
      </c>
      <c r="F233" s="213">
        <v>8</v>
      </c>
      <c r="G233" s="213">
        <v>8</v>
      </c>
      <c r="H233" s="213">
        <v>25</v>
      </c>
      <c r="I233" s="342" t="s">
        <v>226</v>
      </c>
      <c r="J233" s="359" t="s">
        <v>589</v>
      </c>
      <c r="K233" s="289"/>
      <c r="L233" s="289"/>
      <c r="M233" s="289"/>
      <c r="N233" s="148"/>
      <c r="O233" s="148"/>
      <c r="P233" s="148"/>
      <c r="Q233" s="148"/>
    </row>
    <row r="234" spans="1:17" s="33" customFormat="1" ht="16.149999999999999" customHeight="1" x14ac:dyDescent="0.4">
      <c r="A234" s="15"/>
      <c r="B234" s="148"/>
      <c r="C234" s="74" t="s">
        <v>34</v>
      </c>
      <c r="D234" s="148" t="s">
        <v>368</v>
      </c>
      <c r="F234" s="289"/>
      <c r="G234" s="289"/>
      <c r="H234" s="289"/>
      <c r="I234" s="289"/>
      <c r="J234" s="359" t="s">
        <v>36</v>
      </c>
      <c r="K234" s="289"/>
      <c r="L234" s="289"/>
      <c r="M234" s="289"/>
      <c r="N234" s="148"/>
      <c r="O234" s="148"/>
      <c r="P234" s="148"/>
      <c r="Q234" s="148"/>
    </row>
    <row r="235" spans="1:17" s="33" customFormat="1" ht="16.149999999999999" customHeight="1" x14ac:dyDescent="0.4">
      <c r="A235" s="15"/>
      <c r="B235" s="148"/>
      <c r="C235" s="675" t="str">
        <f>IF(F235="","","%")</f>
        <v>%</v>
      </c>
      <c r="D235" s="148" t="s">
        <v>248</v>
      </c>
      <c r="F235" s="213">
        <v>3</v>
      </c>
      <c r="G235" s="342" t="s">
        <v>226</v>
      </c>
      <c r="H235" s="97"/>
      <c r="I235" s="97"/>
      <c r="J235" s="359" t="s">
        <v>584</v>
      </c>
      <c r="K235" s="97"/>
      <c r="L235" s="97"/>
      <c r="M235" s="312"/>
      <c r="N235" s="148"/>
      <c r="O235" s="148"/>
      <c r="P235" s="148"/>
      <c r="Q235" s="148"/>
    </row>
    <row r="236" spans="1:17" s="33" customFormat="1" ht="16.149999999999999" customHeight="1" x14ac:dyDescent="0.4">
      <c r="A236" s="15"/>
      <c r="B236" s="148"/>
      <c r="C236" s="74"/>
      <c r="D236" s="148" t="s">
        <v>369</v>
      </c>
      <c r="F236" s="289"/>
      <c r="G236" s="289"/>
      <c r="H236" s="289"/>
      <c r="I236" s="289"/>
      <c r="J236" s="359" t="s">
        <v>36</v>
      </c>
      <c r="K236" s="289"/>
      <c r="L236" s="289"/>
      <c r="M236" s="289"/>
      <c r="N236" s="148"/>
      <c r="O236" s="148"/>
      <c r="P236" s="148"/>
      <c r="Q236" s="148"/>
    </row>
    <row r="237" spans="1:17" s="33" customFormat="1" ht="16.149999999999999" customHeight="1" x14ac:dyDescent="0.4">
      <c r="A237" s="15"/>
      <c r="B237" s="148"/>
      <c r="C237" s="675" t="str">
        <f>IF(F237="","","%")</f>
        <v/>
      </c>
      <c r="D237" s="148" t="s">
        <v>248</v>
      </c>
      <c r="F237" s="213"/>
      <c r="G237" s="342" t="s">
        <v>226</v>
      </c>
      <c r="H237" s="97"/>
      <c r="I237" s="97"/>
      <c r="J237" s="359" t="s">
        <v>36</v>
      </c>
      <c r="K237" s="97"/>
      <c r="L237" s="97"/>
      <c r="M237" s="312"/>
      <c r="N237" s="148"/>
      <c r="O237" s="148"/>
      <c r="P237" s="148"/>
      <c r="Q237" s="148"/>
    </row>
    <row r="238" spans="1:17" s="33" customFormat="1" ht="16.149999999999999" customHeight="1" x14ac:dyDescent="0.4">
      <c r="A238" s="15"/>
      <c r="B238" s="2"/>
      <c r="C238" s="74"/>
      <c r="D238" s="148" t="s">
        <v>371</v>
      </c>
      <c r="F238" s="289"/>
      <c r="G238" s="289"/>
      <c r="H238" s="289"/>
      <c r="I238" s="289"/>
      <c r="J238" s="359" t="s">
        <v>36</v>
      </c>
      <c r="K238" s="289"/>
      <c r="L238" s="289"/>
      <c r="M238" s="289"/>
      <c r="N238" s="148"/>
      <c r="O238" s="148"/>
      <c r="P238" s="148"/>
      <c r="Q238" s="148"/>
    </row>
    <row r="239" spans="1:17" s="6" customFormat="1" ht="16.149999999999999" customHeight="1" x14ac:dyDescent="0.45">
      <c r="A239" s="15"/>
      <c r="B239" s="2"/>
      <c r="C239" s="675" t="str">
        <f>IF(F239="","","%")</f>
        <v/>
      </c>
      <c r="D239" s="165" t="s">
        <v>248</v>
      </c>
      <c r="F239" s="213"/>
      <c r="G239" s="342" t="s">
        <v>226</v>
      </c>
      <c r="H239" s="97"/>
      <c r="I239" s="97"/>
      <c r="J239" s="359" t="s">
        <v>36</v>
      </c>
      <c r="K239" s="97"/>
      <c r="L239" s="97"/>
      <c r="M239" s="312"/>
      <c r="N239" s="5"/>
      <c r="O239" s="5"/>
      <c r="P239" s="5"/>
      <c r="Q239" s="5"/>
    </row>
    <row r="240" spans="1:17" s="9" customFormat="1" x14ac:dyDescent="0.45">
      <c r="A240" s="34"/>
      <c r="B240" s="369"/>
      <c r="C240" s="675"/>
      <c r="D240" s="70" t="s">
        <v>360</v>
      </c>
      <c r="F240" s="481"/>
      <c r="G240" s="481"/>
      <c r="H240" s="339">
        <v>34.81</v>
      </c>
      <c r="I240" s="483" t="s">
        <v>106</v>
      </c>
      <c r="J240" s="359" t="s">
        <v>36</v>
      </c>
      <c r="K240" s="481"/>
      <c r="L240" s="483"/>
      <c r="N240" s="485"/>
      <c r="O240" s="485"/>
      <c r="P240" s="483"/>
      <c r="Q240" s="483"/>
    </row>
    <row r="241" spans="1:17" s="33" customFormat="1" ht="16.149999999999999" customHeight="1" x14ac:dyDescent="0.4">
      <c r="A241" s="120" t="s">
        <v>231</v>
      </c>
      <c r="B241" s="29"/>
      <c r="C241" s="675" t="str">
        <f>IF(B241="","","%")</f>
        <v/>
      </c>
      <c r="D241" s="292" t="s">
        <v>370</v>
      </c>
      <c r="F241" s="289"/>
      <c r="G241" s="289"/>
      <c r="H241" s="289"/>
      <c r="I241" s="289"/>
      <c r="J241" s="359" t="s">
        <v>36</v>
      </c>
      <c r="K241" s="289"/>
      <c r="L241" s="289"/>
      <c r="M241" s="289"/>
      <c r="N241" s="148"/>
      <c r="O241" s="148"/>
      <c r="P241" s="148"/>
      <c r="Q241" s="148"/>
    </row>
    <row r="242" spans="1:17" s="33" customFormat="1" ht="16.149999999999999" customHeight="1" x14ac:dyDescent="0.4">
      <c r="A242" s="15"/>
      <c r="B242" s="312"/>
      <c r="C242" s="675" t="str">
        <f>IF(F242="","","%")</f>
        <v/>
      </c>
      <c r="D242" s="148" t="s">
        <v>353</v>
      </c>
      <c r="F242" s="213"/>
      <c r="G242" s="213"/>
      <c r="H242" s="213"/>
      <c r="I242" s="342" t="s">
        <v>226</v>
      </c>
      <c r="J242" s="359" t="s">
        <v>36</v>
      </c>
      <c r="K242" s="289"/>
      <c r="L242" s="289"/>
      <c r="M242" s="289"/>
      <c r="N242" s="5"/>
      <c r="O242" s="148"/>
      <c r="P242" s="148"/>
      <c r="Q242" s="148"/>
    </row>
    <row r="243" spans="1:17" s="33" customFormat="1" ht="16.149999999999999" customHeight="1" x14ac:dyDescent="0.4">
      <c r="A243" s="15"/>
      <c r="B243" s="2"/>
      <c r="C243" s="74"/>
      <c r="D243" s="148" t="s">
        <v>371</v>
      </c>
      <c r="F243" s="289"/>
      <c r="G243" s="289"/>
      <c r="H243" s="289"/>
      <c r="I243" s="289"/>
      <c r="J243" s="359" t="s">
        <v>36</v>
      </c>
      <c r="K243" s="289"/>
      <c r="L243" s="289"/>
      <c r="M243" s="289"/>
      <c r="N243" s="148"/>
      <c r="O243" s="148"/>
      <c r="P243" s="148"/>
      <c r="Q243" s="148"/>
    </row>
    <row r="244" spans="1:17" s="6" customFormat="1" ht="16.149999999999999" customHeight="1" x14ac:dyDescent="0.45">
      <c r="A244" s="15"/>
      <c r="B244" s="2"/>
      <c r="C244" s="675" t="str">
        <f>IF(F244="","","%")</f>
        <v/>
      </c>
      <c r="D244" s="165" t="s">
        <v>248</v>
      </c>
      <c r="F244" s="213"/>
      <c r="G244" s="342" t="s">
        <v>226</v>
      </c>
      <c r="H244" s="97"/>
      <c r="I244" s="97"/>
      <c r="J244" s="359" t="s">
        <v>36</v>
      </c>
      <c r="K244" s="97"/>
      <c r="L244" s="97"/>
      <c r="M244" s="312"/>
      <c r="N244" s="5"/>
      <c r="O244" s="5"/>
      <c r="P244" s="5"/>
      <c r="Q244" s="5"/>
    </row>
    <row r="245" spans="1:17" s="33" customFormat="1" ht="16.149999999999999" customHeight="1" x14ac:dyDescent="0.4">
      <c r="A245" s="15"/>
      <c r="B245" s="2"/>
      <c r="C245" s="74"/>
      <c r="D245" s="148" t="s">
        <v>372</v>
      </c>
      <c r="F245" s="289"/>
      <c r="G245" s="289"/>
      <c r="H245" s="289"/>
      <c r="I245" s="289"/>
      <c r="J245" s="359" t="s">
        <v>36</v>
      </c>
      <c r="K245" s="289"/>
      <c r="L245" s="289"/>
      <c r="M245" s="289"/>
      <c r="N245" s="148"/>
      <c r="O245" s="148"/>
      <c r="P245" s="148"/>
      <c r="Q245" s="148"/>
    </row>
    <row r="246" spans="1:17" s="6" customFormat="1" ht="16.149999999999999" customHeight="1" x14ac:dyDescent="0.45">
      <c r="A246" s="15"/>
      <c r="B246" s="2"/>
      <c r="C246" s="675" t="str">
        <f>IF(F246="","","%")</f>
        <v/>
      </c>
      <c r="D246" s="165" t="s">
        <v>248</v>
      </c>
      <c r="F246" s="213"/>
      <c r="G246" s="342" t="s">
        <v>226</v>
      </c>
      <c r="H246" s="97"/>
      <c r="I246" s="97"/>
      <c r="J246" s="359" t="s">
        <v>36</v>
      </c>
      <c r="K246" s="97"/>
      <c r="L246" s="97"/>
      <c r="M246" s="312"/>
      <c r="N246" s="5"/>
      <c r="O246" s="5"/>
      <c r="P246" s="5"/>
      <c r="Q246" s="5"/>
    </row>
    <row r="247" spans="1:17" s="33" customFormat="1" ht="16.149999999999999" customHeight="1" x14ac:dyDescent="0.4">
      <c r="A247" s="15"/>
      <c r="B247" s="2"/>
      <c r="C247" s="74"/>
      <c r="D247" s="148" t="s">
        <v>441</v>
      </c>
      <c r="F247" s="289"/>
      <c r="G247" s="289"/>
      <c r="H247" s="289"/>
      <c r="I247" s="289"/>
      <c r="J247" s="359" t="s">
        <v>36</v>
      </c>
      <c r="K247" s="289"/>
      <c r="L247" s="289"/>
      <c r="M247" s="289"/>
      <c r="N247" s="148"/>
      <c r="O247" s="148"/>
      <c r="P247" s="148"/>
      <c r="Q247" s="148"/>
    </row>
    <row r="248" spans="1:17" s="6" customFormat="1" ht="16.149999999999999" customHeight="1" x14ac:dyDescent="0.45">
      <c r="A248" s="15"/>
      <c r="B248" s="2"/>
      <c r="C248" s="675" t="str">
        <f>IF(F248="","","%")</f>
        <v/>
      </c>
      <c r="D248" s="165" t="s">
        <v>248</v>
      </c>
      <c r="F248" s="213"/>
      <c r="G248" s="342" t="s">
        <v>226</v>
      </c>
      <c r="H248" s="97"/>
      <c r="I248" s="97"/>
      <c r="J248" s="359" t="s">
        <v>36</v>
      </c>
      <c r="K248" s="97"/>
      <c r="L248" s="97"/>
      <c r="M248" s="312"/>
      <c r="N248" s="5"/>
      <c r="O248" s="5"/>
      <c r="P248" s="5"/>
      <c r="Q248" s="5"/>
    </row>
    <row r="249" spans="1:17" s="9" customFormat="1" x14ac:dyDescent="0.45">
      <c r="A249" s="34"/>
      <c r="B249" s="369"/>
      <c r="C249" s="675"/>
      <c r="D249" s="70" t="s">
        <v>360</v>
      </c>
      <c r="F249" s="481"/>
      <c r="G249" s="481"/>
      <c r="H249" s="339">
        <f>F249*G249</f>
        <v>0</v>
      </c>
      <c r="I249" s="483" t="s">
        <v>106</v>
      </c>
      <c r="J249" s="359" t="s">
        <v>36</v>
      </c>
      <c r="K249" s="481"/>
      <c r="L249" s="483"/>
      <c r="N249" s="485"/>
      <c r="O249" s="485"/>
      <c r="P249" s="483"/>
      <c r="Q249" s="483"/>
    </row>
    <row r="250" spans="1:17" ht="16.149999999999999" customHeight="1" x14ac:dyDescent="0.45">
      <c r="A250" s="120" t="s">
        <v>385</v>
      </c>
      <c r="B250" s="29"/>
      <c r="C250" s="675" t="str">
        <f t="shared" ref="C250" si="3">IF(B250="","","%")</f>
        <v/>
      </c>
      <c r="D250" s="373" t="s">
        <v>241</v>
      </c>
      <c r="F250" s="289"/>
      <c r="G250" s="289"/>
      <c r="H250" s="289"/>
      <c r="I250" s="289"/>
      <c r="J250" s="359" t="s">
        <v>36</v>
      </c>
      <c r="K250" s="289"/>
      <c r="L250" s="289"/>
      <c r="M250" s="289"/>
    </row>
    <row r="251" spans="1:17" x14ac:dyDescent="0.45">
      <c r="A251" s="36"/>
      <c r="B251" s="312"/>
      <c r="C251" s="29"/>
      <c r="D251" s="3" t="s">
        <v>386</v>
      </c>
      <c r="F251" s="289"/>
      <c r="G251" s="289"/>
      <c r="H251" s="289"/>
      <c r="I251" s="289"/>
      <c r="J251" s="359" t="s">
        <v>36</v>
      </c>
      <c r="K251" s="289"/>
      <c r="L251" s="289"/>
      <c r="M251" s="289"/>
    </row>
    <row r="252" spans="1:17" x14ac:dyDescent="0.45">
      <c r="A252" s="36"/>
      <c r="B252" s="312"/>
      <c r="C252" s="29"/>
      <c r="D252" s="3" t="s">
        <v>387</v>
      </c>
      <c r="F252" s="289"/>
      <c r="G252" s="289"/>
      <c r="H252" s="289"/>
      <c r="I252" s="289"/>
      <c r="J252" s="359" t="s">
        <v>36</v>
      </c>
      <c r="K252" s="289"/>
      <c r="L252" s="289"/>
      <c r="M252" s="289"/>
    </row>
    <row r="253" spans="1:17" ht="15" x14ac:dyDescent="0.45">
      <c r="A253" s="120" t="s">
        <v>388</v>
      </c>
      <c r="B253" s="29"/>
      <c r="C253" s="675" t="str">
        <f>IF(B253="","","%")</f>
        <v/>
      </c>
      <c r="D253" s="374" t="s">
        <v>389</v>
      </c>
      <c r="F253" s="289"/>
      <c r="G253" s="289"/>
      <c r="H253" s="289"/>
      <c r="I253" s="289"/>
      <c r="J253" s="359" t="s">
        <v>36</v>
      </c>
      <c r="K253" s="289"/>
      <c r="L253" s="289"/>
      <c r="M253" s="289"/>
    </row>
    <row r="254" spans="1:17" ht="15" x14ac:dyDescent="0.45">
      <c r="A254" s="120" t="s">
        <v>118</v>
      </c>
      <c r="B254" s="29" t="s">
        <v>34</v>
      </c>
      <c r="C254" s="675" t="str">
        <f>IF(B254="","","%")</f>
        <v>%</v>
      </c>
      <c r="D254" s="374" t="s">
        <v>246</v>
      </c>
      <c r="F254" s="289"/>
      <c r="G254" s="289"/>
      <c r="H254" s="289"/>
      <c r="I254" s="289"/>
      <c r="J254" s="359" t="s">
        <v>36</v>
      </c>
      <c r="K254" s="289"/>
      <c r="L254" s="289"/>
      <c r="M254" s="289"/>
    </row>
    <row r="255" spans="1:17" x14ac:dyDescent="0.45">
      <c r="A255" s="36"/>
      <c r="B255" s="312"/>
      <c r="C255" s="29"/>
      <c r="D255" s="165" t="s">
        <v>390</v>
      </c>
      <c r="F255" s="289"/>
      <c r="G255" s="289"/>
      <c r="H255" s="289"/>
      <c r="I255" s="289"/>
      <c r="J255" s="359" t="s">
        <v>36</v>
      </c>
      <c r="K255" s="289"/>
      <c r="L255" s="289"/>
      <c r="M255" s="289"/>
    </row>
    <row r="256" spans="1:17" s="6" customFormat="1" ht="16.149999999999999" customHeight="1" x14ac:dyDescent="0.45">
      <c r="A256" s="15"/>
      <c r="B256" s="2"/>
      <c r="C256" s="675" t="str">
        <f>IF(F256="","","%")</f>
        <v/>
      </c>
      <c r="D256" s="165" t="s">
        <v>248</v>
      </c>
      <c r="F256" s="213"/>
      <c r="G256" s="342" t="s">
        <v>226</v>
      </c>
      <c r="H256" s="97"/>
      <c r="I256" s="97"/>
      <c r="J256" s="359" t="s">
        <v>36</v>
      </c>
      <c r="K256" s="97"/>
      <c r="L256" s="97"/>
      <c r="M256" s="312"/>
      <c r="N256" s="5"/>
      <c r="O256" s="5"/>
      <c r="P256" s="5"/>
      <c r="Q256" s="5"/>
    </row>
    <row r="257" spans="1:17" ht="16.149999999999999" customHeight="1" x14ac:dyDescent="0.45">
      <c r="A257" s="36"/>
      <c r="B257" s="312"/>
      <c r="C257" s="74" t="s">
        <v>34</v>
      </c>
      <c r="D257" s="165" t="s">
        <v>442</v>
      </c>
      <c r="F257" s="289"/>
      <c r="G257" s="289"/>
      <c r="H257" s="289"/>
      <c r="I257" s="289"/>
      <c r="J257" s="359" t="s">
        <v>36</v>
      </c>
      <c r="K257" s="289"/>
      <c r="L257" s="289"/>
      <c r="M257" s="289"/>
    </row>
    <row r="258" spans="1:17" s="6" customFormat="1" ht="16.149999999999999" customHeight="1" x14ac:dyDescent="0.45">
      <c r="A258" s="15"/>
      <c r="B258" s="2"/>
      <c r="C258" s="675" t="str">
        <f>IF(F258="","","%")</f>
        <v>%</v>
      </c>
      <c r="D258" s="165" t="s">
        <v>248</v>
      </c>
      <c r="F258" s="213">
        <v>15</v>
      </c>
      <c r="G258" s="342" t="s">
        <v>226</v>
      </c>
      <c r="H258" s="97"/>
      <c r="I258" s="97"/>
      <c r="J258" s="359" t="s">
        <v>591</v>
      </c>
      <c r="K258" s="97"/>
      <c r="L258" s="97"/>
      <c r="M258" s="312"/>
      <c r="N258" s="5"/>
      <c r="O258" s="5"/>
      <c r="P258" s="5"/>
      <c r="Q258" s="5"/>
    </row>
    <row r="259" spans="1:17" ht="16.149999999999999" customHeight="1" x14ac:dyDescent="0.45">
      <c r="A259" s="150"/>
      <c r="B259" s="312"/>
      <c r="C259" s="74"/>
      <c r="D259" s="165" t="s">
        <v>81</v>
      </c>
      <c r="F259" s="289"/>
      <c r="G259" s="289"/>
      <c r="H259" s="289"/>
      <c r="I259" s="289"/>
      <c r="J259" s="359" t="s">
        <v>36</v>
      </c>
      <c r="K259" s="289"/>
      <c r="L259" s="289"/>
      <c r="M259" s="289"/>
    </row>
    <row r="260" spans="1:17" s="6" customFormat="1" ht="16.149999999999999" customHeight="1" x14ac:dyDescent="0.45">
      <c r="A260" s="15"/>
      <c r="B260" s="2"/>
      <c r="C260" s="675" t="str">
        <f>IF(F260="","","%")</f>
        <v/>
      </c>
      <c r="D260" s="165" t="s">
        <v>248</v>
      </c>
      <c r="F260" s="213"/>
      <c r="G260" s="342" t="s">
        <v>226</v>
      </c>
      <c r="H260" s="97"/>
      <c r="I260" s="97"/>
      <c r="J260" s="359" t="s">
        <v>36</v>
      </c>
      <c r="K260" s="97"/>
      <c r="L260" s="97"/>
      <c r="M260" s="312"/>
      <c r="N260" s="5"/>
      <c r="O260" s="5"/>
      <c r="P260" s="5"/>
      <c r="Q260" s="5"/>
    </row>
    <row r="261" spans="1:17" x14ac:dyDescent="0.45">
      <c r="A261" s="13"/>
      <c r="B261" s="312"/>
      <c r="C261" s="74"/>
      <c r="D261" s="148" t="s">
        <v>393</v>
      </c>
      <c r="F261" s="289"/>
      <c r="G261" s="289"/>
      <c r="H261" s="289"/>
      <c r="I261" s="289"/>
      <c r="J261" s="359" t="s">
        <v>36</v>
      </c>
      <c r="K261" s="289"/>
      <c r="L261" s="289"/>
      <c r="M261" s="289"/>
    </row>
    <row r="262" spans="1:17" x14ac:dyDescent="0.45">
      <c r="A262" s="13"/>
      <c r="B262" s="312"/>
      <c r="C262" s="74"/>
      <c r="D262" s="148" t="s">
        <v>81</v>
      </c>
      <c r="F262" s="289"/>
      <c r="G262" s="289"/>
      <c r="H262" s="289"/>
      <c r="I262" s="289"/>
      <c r="J262" s="359" t="s">
        <v>36</v>
      </c>
      <c r="K262" s="289"/>
      <c r="L262" s="289"/>
      <c r="M262" s="289"/>
    </row>
    <row r="263" spans="1:17" s="6" customFormat="1" ht="16.149999999999999" customHeight="1" x14ac:dyDescent="0.45">
      <c r="A263" s="15"/>
      <c r="B263" s="2"/>
      <c r="C263" s="675" t="str">
        <f>IF(F263="","","%")</f>
        <v/>
      </c>
      <c r="D263" s="165" t="s">
        <v>248</v>
      </c>
      <c r="F263" s="213"/>
      <c r="G263" s="342" t="s">
        <v>226</v>
      </c>
      <c r="H263" s="97"/>
      <c r="I263" s="97"/>
      <c r="J263" s="359" t="s">
        <v>36</v>
      </c>
      <c r="K263" s="97"/>
      <c r="L263" s="97"/>
      <c r="M263" s="312"/>
      <c r="N263" s="5"/>
      <c r="O263" s="5"/>
      <c r="P263" s="5"/>
      <c r="Q263" s="5"/>
    </row>
    <row r="264" spans="1:17" ht="15.4" customHeight="1" x14ac:dyDescent="0.45">
      <c r="A264" s="120" t="s">
        <v>394</v>
      </c>
      <c r="B264" s="29"/>
      <c r="C264" s="675" t="str">
        <f>IF(B264="","","%")</f>
        <v/>
      </c>
      <c r="D264" s="307" t="s">
        <v>395</v>
      </c>
      <c r="E264" s="289"/>
      <c r="J264" s="359" t="s">
        <v>36</v>
      </c>
      <c r="K264" s="289"/>
      <c r="L264" s="289"/>
      <c r="M264" s="289"/>
    </row>
    <row r="265" spans="1:17" ht="15.4" customHeight="1" x14ac:dyDescent="0.45">
      <c r="A265" s="13"/>
      <c r="B265" s="312"/>
      <c r="C265" s="74"/>
      <c r="D265" s="148" t="s">
        <v>396</v>
      </c>
      <c r="E265" s="289"/>
      <c r="F265" s="289"/>
      <c r="G265" s="289"/>
      <c r="H265" s="289"/>
      <c r="I265" s="289"/>
      <c r="J265" s="359" t="s">
        <v>36</v>
      </c>
      <c r="K265" s="289"/>
      <c r="L265" s="289"/>
      <c r="M265" s="289"/>
    </row>
    <row r="266" spans="1:17" x14ac:dyDescent="0.45">
      <c r="A266" s="13"/>
      <c r="B266" s="312"/>
      <c r="C266" s="74"/>
      <c r="D266" s="148" t="s">
        <v>397</v>
      </c>
      <c r="E266" s="289"/>
      <c r="F266" s="289"/>
      <c r="G266" s="289"/>
      <c r="H266" s="289"/>
      <c r="I266" s="289"/>
      <c r="J266" s="359" t="s">
        <v>36</v>
      </c>
      <c r="K266" s="289"/>
      <c r="L266" s="289"/>
      <c r="M266" s="289"/>
    </row>
    <row r="267" spans="1:17" x14ac:dyDescent="0.45">
      <c r="A267" s="13"/>
      <c r="B267" s="312"/>
      <c r="C267" s="74"/>
      <c r="D267" s="148" t="s">
        <v>81</v>
      </c>
      <c r="E267" s="289"/>
      <c r="F267" s="289"/>
      <c r="G267" s="289"/>
      <c r="H267" s="289"/>
      <c r="I267" s="289"/>
      <c r="J267" s="359" t="s">
        <v>36</v>
      </c>
      <c r="K267" s="289"/>
      <c r="L267" s="289"/>
      <c r="M267" s="289"/>
    </row>
    <row r="268" spans="1:17" ht="15" customHeight="1" x14ac:dyDescent="0.45">
      <c r="A268" s="120" t="s">
        <v>111</v>
      </c>
      <c r="B268" s="29"/>
      <c r="C268" s="675" t="str">
        <f>IF(B268="","","%")</f>
        <v/>
      </c>
      <c r="D268" s="306" t="s">
        <v>443</v>
      </c>
      <c r="E268" s="289"/>
      <c r="F268" s="289"/>
      <c r="G268" s="289"/>
      <c r="H268" s="289"/>
      <c r="I268" s="289"/>
      <c r="J268" s="359" t="s">
        <v>36</v>
      </c>
      <c r="K268" s="289"/>
      <c r="L268" s="289"/>
      <c r="M268" s="289"/>
    </row>
    <row r="269" spans="1:17" s="6" customFormat="1" ht="16.149999999999999" customHeight="1" x14ac:dyDescent="0.45">
      <c r="A269" s="15"/>
      <c r="B269" s="2"/>
      <c r="C269" s="74"/>
      <c r="D269" s="148" t="s">
        <v>444</v>
      </c>
      <c r="E269" s="289"/>
      <c r="F269" s="289"/>
      <c r="G269" s="289"/>
      <c r="H269" s="97"/>
      <c r="I269" s="97"/>
      <c r="J269" s="359" t="s">
        <v>36</v>
      </c>
      <c r="K269" s="97"/>
      <c r="L269" s="97"/>
      <c r="N269" s="5"/>
      <c r="O269" s="5"/>
      <c r="P269" s="5"/>
      <c r="Q269" s="5"/>
    </row>
    <row r="270" spans="1:17" x14ac:dyDescent="0.45">
      <c r="C270" s="74"/>
      <c r="D270" s="148" t="s">
        <v>445</v>
      </c>
      <c r="J270" s="359" t="s">
        <v>36</v>
      </c>
    </row>
    <row r="271" spans="1:17" ht="15" customHeight="1" x14ac:dyDescent="0.45">
      <c r="A271" s="120" t="s">
        <v>116</v>
      </c>
      <c r="B271" s="29" t="s">
        <v>34</v>
      </c>
      <c r="C271" s="675" t="str">
        <f>IF(B271="","","%")</f>
        <v>%</v>
      </c>
      <c r="D271" s="306" t="s">
        <v>446</v>
      </c>
      <c r="E271" s="289"/>
      <c r="F271" s="289"/>
      <c r="G271" s="289"/>
      <c r="H271" s="289"/>
      <c r="I271" s="289"/>
      <c r="J271" s="359" t="s">
        <v>36</v>
      </c>
      <c r="K271" s="289"/>
      <c r="L271" s="289"/>
      <c r="M271" s="289"/>
    </row>
    <row r="272" spans="1:17" s="6" customFormat="1" ht="16.149999999999999" customHeight="1" x14ac:dyDescent="0.45">
      <c r="A272" s="15"/>
      <c r="B272" s="2"/>
      <c r="C272" s="74"/>
      <c r="D272" s="148" t="s">
        <v>447</v>
      </c>
      <c r="E272" s="289"/>
      <c r="F272" s="289"/>
      <c r="G272" s="289"/>
      <c r="H272" s="97"/>
      <c r="I272" s="97"/>
      <c r="J272" s="359" t="s">
        <v>36</v>
      </c>
      <c r="K272" s="97"/>
      <c r="L272" s="97"/>
      <c r="N272" s="5"/>
      <c r="O272" s="5"/>
      <c r="P272" s="5"/>
      <c r="Q272" s="5"/>
    </row>
    <row r="273" spans="1:17" x14ac:dyDescent="0.45">
      <c r="C273" s="74" t="s">
        <v>34</v>
      </c>
      <c r="D273" s="148" t="s">
        <v>448</v>
      </c>
      <c r="J273" s="359" t="s">
        <v>36</v>
      </c>
    </row>
    <row r="274" spans="1:17" s="6" customFormat="1" ht="16.149999999999999" customHeight="1" x14ac:dyDescent="0.45">
      <c r="A274" s="258" t="s">
        <v>622</v>
      </c>
      <c r="B274" s="177"/>
      <c r="C274" s="675" t="s">
        <v>553</v>
      </c>
      <c r="D274" s="311" t="s">
        <v>440</v>
      </c>
      <c r="E274" s="385" t="s">
        <v>231</v>
      </c>
      <c r="F274" s="384"/>
      <c r="G274" s="384"/>
      <c r="H274" s="384"/>
      <c r="I274" s="384"/>
      <c r="J274" s="481"/>
      <c r="K274" s="481"/>
      <c r="L274" s="481"/>
      <c r="M274" s="481"/>
      <c r="N274" s="5"/>
      <c r="O274" s="5"/>
      <c r="P274" s="5"/>
      <c r="Q274" s="5"/>
    </row>
    <row r="275" spans="1:17" s="6" customFormat="1" ht="16.149999999999999" customHeight="1" x14ac:dyDescent="0.45">
      <c r="A275" s="120" t="s">
        <v>216</v>
      </c>
      <c r="B275" s="29"/>
      <c r="C275" s="675" t="str">
        <f>IF(B275="","","%")</f>
        <v/>
      </c>
      <c r="D275" s="484" t="s">
        <v>352</v>
      </c>
      <c r="F275" s="481"/>
      <c r="G275" s="481"/>
      <c r="H275" s="481"/>
      <c r="I275" s="481"/>
      <c r="J275" s="359" t="s">
        <v>36</v>
      </c>
      <c r="K275" s="481"/>
      <c r="L275" s="481"/>
      <c r="M275" s="481"/>
      <c r="N275" s="481"/>
      <c r="O275" s="481"/>
      <c r="P275" s="5"/>
      <c r="Q275" s="5"/>
    </row>
    <row r="276" spans="1:17" s="6" customFormat="1" ht="16.149999999999999" customHeight="1" x14ac:dyDescent="0.45">
      <c r="A276" s="15"/>
      <c r="B276" s="312"/>
      <c r="C276" s="675" t="str">
        <f>IF(F276="","","%")</f>
        <v/>
      </c>
      <c r="D276" s="165" t="s">
        <v>353</v>
      </c>
      <c r="F276" s="213"/>
      <c r="G276" s="213"/>
      <c r="H276" s="213"/>
      <c r="I276" s="342" t="s">
        <v>226</v>
      </c>
      <c r="J276" s="359" t="s">
        <v>36</v>
      </c>
      <c r="K276" s="481"/>
      <c r="L276" s="481"/>
      <c r="M276" s="481"/>
      <c r="N276" s="5"/>
      <c r="O276" s="5"/>
      <c r="P276" s="5"/>
      <c r="Q276" s="5"/>
    </row>
    <row r="277" spans="1:17" s="6" customFormat="1" ht="16.149999999999999" customHeight="1" x14ac:dyDescent="0.45">
      <c r="A277" s="150"/>
      <c r="B277" s="2"/>
      <c r="C277" s="164"/>
      <c r="D277" s="165" t="s">
        <v>354</v>
      </c>
      <c r="F277" s="481"/>
      <c r="G277" s="481"/>
      <c r="H277" s="481"/>
      <c r="I277" s="481"/>
      <c r="J277" s="359" t="s">
        <v>36</v>
      </c>
      <c r="K277" s="481"/>
      <c r="L277" s="481"/>
      <c r="M277" s="481"/>
      <c r="N277" s="5"/>
      <c r="O277" s="5"/>
      <c r="P277" s="5"/>
      <c r="Q277" s="5"/>
    </row>
    <row r="278" spans="1:17" s="6" customFormat="1" ht="16.149999999999999" customHeight="1" x14ac:dyDescent="0.45">
      <c r="A278" s="15"/>
      <c r="B278" s="2"/>
      <c r="C278" s="675" t="str">
        <f>IF(F278="","","%")</f>
        <v/>
      </c>
      <c r="D278" s="165" t="s">
        <v>355</v>
      </c>
      <c r="F278" s="213"/>
      <c r="G278" s="342" t="s">
        <v>226</v>
      </c>
      <c r="H278" s="481"/>
      <c r="J278" s="359" t="s">
        <v>36</v>
      </c>
      <c r="K278" s="481"/>
      <c r="L278" s="481"/>
      <c r="M278" s="481"/>
      <c r="N278" s="5"/>
      <c r="O278" s="5"/>
      <c r="P278" s="5"/>
      <c r="Q278" s="5"/>
    </row>
    <row r="279" spans="1:17" s="6" customFormat="1" ht="16.149999999999999" customHeight="1" x14ac:dyDescent="0.45">
      <c r="A279" s="15"/>
      <c r="B279" s="2"/>
      <c r="C279" s="675" t="str">
        <f>IF(F279="","","%")</f>
        <v/>
      </c>
      <c r="D279" s="165" t="s">
        <v>356</v>
      </c>
      <c r="F279" s="213"/>
      <c r="G279" s="213"/>
      <c r="H279" s="213"/>
      <c r="I279" s="342" t="s">
        <v>226</v>
      </c>
      <c r="J279" s="359" t="s">
        <v>36</v>
      </c>
      <c r="K279" s="481"/>
      <c r="L279" s="481"/>
      <c r="M279" s="481"/>
      <c r="N279" s="5"/>
      <c r="O279" s="5"/>
      <c r="P279" s="5"/>
      <c r="Q279" s="5"/>
    </row>
    <row r="280" spans="1:17" s="6" customFormat="1" ht="16.149999999999999" customHeight="1" x14ac:dyDescent="0.45">
      <c r="A280" s="15"/>
      <c r="B280" s="2"/>
      <c r="C280" s="164"/>
      <c r="D280" s="165" t="s">
        <v>357</v>
      </c>
      <c r="F280" s="481"/>
      <c r="G280" s="481"/>
      <c r="H280" s="481"/>
      <c r="I280" s="481"/>
      <c r="J280" s="359" t="s">
        <v>36</v>
      </c>
      <c r="K280" s="481"/>
      <c r="L280" s="481"/>
      <c r="M280" s="481"/>
      <c r="N280" s="5"/>
      <c r="O280" s="5"/>
      <c r="P280" s="5"/>
      <c r="Q280" s="5"/>
    </row>
    <row r="281" spans="1:17" s="6" customFormat="1" ht="16.149999999999999" customHeight="1" x14ac:dyDescent="0.45">
      <c r="A281" s="15"/>
      <c r="B281" s="2"/>
      <c r="C281" s="675" t="str">
        <f>IF(F281="","","%")</f>
        <v/>
      </c>
      <c r="D281" s="165" t="s">
        <v>248</v>
      </c>
      <c r="F281" s="213"/>
      <c r="G281" s="342" t="s">
        <v>226</v>
      </c>
      <c r="H281" s="97"/>
      <c r="I281" s="97"/>
      <c r="J281" s="359" t="s">
        <v>36</v>
      </c>
      <c r="K281" s="97"/>
      <c r="L281" s="97"/>
      <c r="M281" s="312"/>
      <c r="N281" s="5"/>
      <c r="O281" s="5"/>
      <c r="P281" s="5"/>
      <c r="Q281" s="5"/>
    </row>
    <row r="282" spans="1:17" s="9" customFormat="1" ht="15" x14ac:dyDescent="0.45">
      <c r="A282" s="120" t="s">
        <v>361</v>
      </c>
      <c r="B282" s="29"/>
      <c r="C282" s="675" t="str">
        <f>IF(B282="","","%")</f>
        <v/>
      </c>
      <c r="D282" s="484" t="s">
        <v>362</v>
      </c>
      <c r="F282" s="481"/>
      <c r="G282" s="481"/>
      <c r="H282" s="481"/>
      <c r="I282" s="481"/>
      <c r="J282" s="359" t="s">
        <v>36</v>
      </c>
      <c r="K282" s="481"/>
      <c r="L282" s="481"/>
      <c r="M282" s="481"/>
      <c r="N282" s="485"/>
      <c r="O282" s="485"/>
      <c r="P282" s="483"/>
      <c r="Q282" s="483"/>
    </row>
    <row r="283" spans="1:17" s="6" customFormat="1" ht="16.149999999999999" customHeight="1" x14ac:dyDescent="0.45">
      <c r="A283" s="15"/>
      <c r="B283" s="2"/>
      <c r="C283" s="675" t="str">
        <f>IF(F283="","","%")</f>
        <v/>
      </c>
      <c r="D283" s="165" t="s">
        <v>248</v>
      </c>
      <c r="F283" s="213"/>
      <c r="G283" s="342" t="s">
        <v>226</v>
      </c>
      <c r="H283" s="97"/>
      <c r="I283" s="97"/>
      <c r="J283" s="359" t="s">
        <v>36</v>
      </c>
      <c r="K283" s="97"/>
      <c r="L283" s="97"/>
      <c r="M283" s="312"/>
      <c r="N283" s="5"/>
      <c r="O283" s="5"/>
      <c r="P283" s="5"/>
      <c r="Q283" s="5"/>
    </row>
    <row r="284" spans="1:17" s="9" customFormat="1" x14ac:dyDescent="0.45">
      <c r="A284" s="34"/>
      <c r="B284" s="369"/>
      <c r="C284" s="675"/>
      <c r="D284" s="70" t="s">
        <v>360</v>
      </c>
      <c r="F284" s="481"/>
      <c r="G284" s="481"/>
      <c r="H284" s="339">
        <f>F284*G284</f>
        <v>0</v>
      </c>
      <c r="I284" s="483" t="s">
        <v>106</v>
      </c>
      <c r="J284" s="359" t="s">
        <v>36</v>
      </c>
      <c r="K284" s="481"/>
      <c r="L284" s="483"/>
      <c r="N284" s="485"/>
      <c r="O284" s="485"/>
      <c r="P284" s="483"/>
      <c r="Q284" s="483"/>
    </row>
    <row r="285" spans="1:17" s="33" customFormat="1" ht="16.149999999999999" customHeight="1" x14ac:dyDescent="0.4">
      <c r="A285" s="120" t="s">
        <v>117</v>
      </c>
      <c r="B285" s="7"/>
      <c r="C285" s="675" t="str">
        <f>IF(B285="","","%")</f>
        <v/>
      </c>
      <c r="D285" s="483" t="s">
        <v>363</v>
      </c>
      <c r="F285" s="341"/>
      <c r="G285" s="481"/>
      <c r="H285" s="481"/>
      <c r="I285" s="481"/>
      <c r="J285" s="359" t="s">
        <v>36</v>
      </c>
      <c r="K285" s="481"/>
      <c r="L285" s="481"/>
      <c r="M285" s="481"/>
      <c r="N285" s="148"/>
      <c r="O285" s="148"/>
      <c r="P285" s="148"/>
      <c r="Q285" s="148"/>
    </row>
    <row r="286" spans="1:17" s="33" customFormat="1" ht="16.149999999999999" customHeight="1" x14ac:dyDescent="0.4">
      <c r="A286" s="15"/>
      <c r="B286" s="149"/>
      <c r="C286" s="675" t="str">
        <f>IF(F286="","","%")</f>
        <v/>
      </c>
      <c r="D286" s="148" t="s">
        <v>353</v>
      </c>
      <c r="F286" s="213"/>
      <c r="G286" s="213"/>
      <c r="H286" s="213"/>
      <c r="I286" s="342" t="s">
        <v>226</v>
      </c>
      <c r="J286" s="359" t="s">
        <v>36</v>
      </c>
      <c r="K286" s="481"/>
      <c r="L286" s="481"/>
      <c r="M286" s="481"/>
      <c r="N286" s="148"/>
      <c r="O286" s="148"/>
      <c r="P286" s="148"/>
      <c r="Q286" s="148"/>
    </row>
    <row r="287" spans="1:17" s="33" customFormat="1" ht="16.149999999999999" customHeight="1" x14ac:dyDescent="0.4">
      <c r="A287" s="120" t="s">
        <v>364</v>
      </c>
      <c r="B287" s="152"/>
      <c r="C287" s="675" t="str">
        <f>IF(B287="","","%")</f>
        <v/>
      </c>
      <c r="D287" s="483" t="s">
        <v>365</v>
      </c>
      <c r="F287" s="481"/>
      <c r="G287" s="481"/>
      <c r="H287" s="481"/>
      <c r="I287" s="481"/>
      <c r="J287" s="359" t="s">
        <v>36</v>
      </c>
      <c r="K287" s="481"/>
      <c r="L287" s="481"/>
      <c r="M287" s="481"/>
      <c r="N287" s="148"/>
      <c r="O287" s="148"/>
      <c r="P287" s="148"/>
      <c r="Q287" s="148"/>
    </row>
    <row r="288" spans="1:17" s="33" customFormat="1" ht="16.149999999999999" customHeight="1" x14ac:dyDescent="0.4">
      <c r="A288" s="15"/>
      <c r="B288" s="88" t="s">
        <v>366</v>
      </c>
      <c r="C288" s="675" t="str">
        <f>IF(F288="","","%")</f>
        <v/>
      </c>
      <c r="D288" s="19" t="s">
        <v>353</v>
      </c>
      <c r="F288" s="213"/>
      <c r="G288" s="213"/>
      <c r="H288" s="213"/>
      <c r="I288" s="342" t="s">
        <v>226</v>
      </c>
      <c r="J288" s="359" t="s">
        <v>590</v>
      </c>
      <c r="K288" s="481"/>
      <c r="L288" s="481"/>
      <c r="M288" s="481"/>
      <c r="N288" s="148"/>
      <c r="O288" s="148"/>
      <c r="P288" s="148"/>
      <c r="Q288" s="148"/>
    </row>
    <row r="289" spans="1:17" s="33" customFormat="1" ht="16.149999999999999" customHeight="1" x14ac:dyDescent="0.4">
      <c r="A289" s="15"/>
      <c r="B289" s="88" t="s">
        <v>367</v>
      </c>
      <c r="C289" s="675" t="str">
        <f>IF(F289="","","%")</f>
        <v/>
      </c>
      <c r="D289" s="19" t="s">
        <v>353</v>
      </c>
      <c r="F289" s="213"/>
      <c r="G289" s="213"/>
      <c r="H289" s="213"/>
      <c r="I289" s="342" t="s">
        <v>226</v>
      </c>
      <c r="J289" s="359" t="s">
        <v>589</v>
      </c>
      <c r="K289" s="481"/>
      <c r="L289" s="481"/>
      <c r="M289" s="481"/>
      <c r="N289" s="148"/>
      <c r="O289" s="148"/>
      <c r="P289" s="148"/>
      <c r="Q289" s="148"/>
    </row>
    <row r="290" spans="1:17" s="33" customFormat="1" ht="16.149999999999999" customHeight="1" x14ac:dyDescent="0.4">
      <c r="A290" s="15"/>
      <c r="B290" s="148"/>
      <c r="C290" s="74" t="s">
        <v>34</v>
      </c>
      <c r="D290" s="148" t="s">
        <v>368</v>
      </c>
      <c r="F290" s="481"/>
      <c r="G290" s="481"/>
      <c r="H290" s="481"/>
      <c r="I290" s="481"/>
      <c r="J290" s="359" t="s">
        <v>36</v>
      </c>
      <c r="K290" s="481"/>
      <c r="L290" s="481"/>
      <c r="M290" s="481"/>
      <c r="N290" s="148"/>
      <c r="O290" s="148"/>
      <c r="P290" s="148"/>
      <c r="Q290" s="148"/>
    </row>
    <row r="291" spans="1:17" s="33" customFormat="1" ht="16.149999999999999" customHeight="1" x14ac:dyDescent="0.4">
      <c r="A291" s="15"/>
      <c r="B291" s="148"/>
      <c r="C291" s="675" t="str">
        <f>IF(F291="","","%")</f>
        <v/>
      </c>
      <c r="D291" s="148" t="s">
        <v>248</v>
      </c>
      <c r="F291" s="213"/>
      <c r="G291" s="342" t="s">
        <v>226</v>
      </c>
      <c r="H291" s="97"/>
      <c r="I291" s="97"/>
      <c r="J291" s="359" t="s">
        <v>584</v>
      </c>
      <c r="K291" s="97"/>
      <c r="L291" s="97"/>
      <c r="M291" s="312"/>
      <c r="N291" s="148"/>
      <c r="O291" s="148"/>
      <c r="P291" s="148"/>
      <c r="Q291" s="148"/>
    </row>
    <row r="292" spans="1:17" s="33" customFormat="1" ht="16.149999999999999" customHeight="1" x14ac:dyDescent="0.4">
      <c r="A292" s="15"/>
      <c r="B292" s="148"/>
      <c r="C292" s="74"/>
      <c r="D292" s="148" t="s">
        <v>369</v>
      </c>
      <c r="F292" s="481"/>
      <c r="G292" s="481"/>
      <c r="H292" s="481"/>
      <c r="I292" s="481"/>
      <c r="J292" s="359" t="s">
        <v>36</v>
      </c>
      <c r="K292" s="481"/>
      <c r="L292" s="481"/>
      <c r="M292" s="481"/>
      <c r="N292" s="148"/>
      <c r="O292" s="148"/>
      <c r="P292" s="148"/>
      <c r="Q292" s="148"/>
    </row>
    <row r="293" spans="1:17" s="33" customFormat="1" ht="16.149999999999999" customHeight="1" x14ac:dyDescent="0.4">
      <c r="A293" s="15"/>
      <c r="B293" s="148"/>
      <c r="C293" s="675" t="str">
        <f>IF(F293="","","%")</f>
        <v/>
      </c>
      <c r="D293" s="148" t="s">
        <v>248</v>
      </c>
      <c r="F293" s="213"/>
      <c r="G293" s="342" t="s">
        <v>226</v>
      </c>
      <c r="H293" s="97"/>
      <c r="I293" s="97"/>
      <c r="J293" s="359" t="s">
        <v>36</v>
      </c>
      <c r="K293" s="97"/>
      <c r="L293" s="97"/>
      <c r="M293" s="312"/>
      <c r="N293" s="148"/>
      <c r="O293" s="148"/>
      <c r="P293" s="148"/>
      <c r="Q293" s="148"/>
    </row>
    <row r="294" spans="1:17" s="33" customFormat="1" ht="16.149999999999999" customHeight="1" x14ac:dyDescent="0.4">
      <c r="A294" s="15"/>
      <c r="B294" s="2"/>
      <c r="C294" s="74"/>
      <c r="D294" s="148" t="s">
        <v>371</v>
      </c>
      <c r="F294" s="481"/>
      <c r="G294" s="481"/>
      <c r="H294" s="481"/>
      <c r="I294" s="481"/>
      <c r="J294" s="359" t="s">
        <v>36</v>
      </c>
      <c r="K294" s="481"/>
      <c r="L294" s="481"/>
      <c r="M294" s="481"/>
      <c r="N294" s="148"/>
      <c r="O294" s="148"/>
      <c r="P294" s="148"/>
      <c r="Q294" s="148"/>
    </row>
    <row r="295" spans="1:17" s="6" customFormat="1" ht="16.149999999999999" customHeight="1" x14ac:dyDescent="0.45">
      <c r="A295" s="15"/>
      <c r="B295" s="2"/>
      <c r="C295" s="675" t="str">
        <f>IF(F295="","","%")</f>
        <v/>
      </c>
      <c r="D295" s="165" t="s">
        <v>248</v>
      </c>
      <c r="F295" s="213"/>
      <c r="G295" s="342" t="s">
        <v>226</v>
      </c>
      <c r="H295" s="97"/>
      <c r="I295" s="97"/>
      <c r="J295" s="359" t="s">
        <v>36</v>
      </c>
      <c r="K295" s="97"/>
      <c r="L295" s="97"/>
      <c r="M295" s="312"/>
      <c r="N295" s="5"/>
      <c r="O295" s="5"/>
      <c r="P295" s="5"/>
      <c r="Q295" s="5"/>
    </row>
    <row r="296" spans="1:17" s="9" customFormat="1" x14ac:dyDescent="0.45">
      <c r="A296" s="34"/>
      <c r="B296" s="369"/>
      <c r="C296" s="675"/>
      <c r="D296" s="70" t="s">
        <v>360</v>
      </c>
      <c r="F296" s="481"/>
      <c r="G296" s="481"/>
      <c r="H296" s="339">
        <f>F296*G296</f>
        <v>0</v>
      </c>
      <c r="I296" s="483" t="s">
        <v>106</v>
      </c>
      <c r="J296" s="359" t="s">
        <v>36</v>
      </c>
      <c r="K296" s="481"/>
      <c r="L296" s="483"/>
      <c r="N296" s="485"/>
      <c r="O296" s="485"/>
      <c r="P296" s="483"/>
      <c r="Q296" s="483"/>
    </row>
    <row r="297" spans="1:17" s="33" customFormat="1" ht="16.149999999999999" customHeight="1" x14ac:dyDescent="0.4">
      <c r="A297" s="120" t="s">
        <v>231</v>
      </c>
      <c r="B297" s="29"/>
      <c r="C297" s="675" t="str">
        <f>IF(B297="","","%")</f>
        <v/>
      </c>
      <c r="D297" s="483" t="s">
        <v>370</v>
      </c>
      <c r="F297" s="481"/>
      <c r="G297" s="481"/>
      <c r="H297" s="481"/>
      <c r="I297" s="481"/>
      <c r="J297" s="359" t="s">
        <v>36</v>
      </c>
      <c r="K297" s="481"/>
      <c r="L297" s="481"/>
      <c r="M297" s="481"/>
      <c r="N297" s="148"/>
      <c r="O297" s="148"/>
      <c r="P297" s="148"/>
      <c r="Q297" s="148"/>
    </row>
    <row r="298" spans="1:17" s="33" customFormat="1" ht="16.149999999999999" customHeight="1" x14ac:dyDescent="0.4">
      <c r="A298" s="15"/>
      <c r="B298" s="312"/>
      <c r="C298" s="675" t="str">
        <f>IF(F298="","","%")</f>
        <v/>
      </c>
      <c r="D298" s="148" t="s">
        <v>353</v>
      </c>
      <c r="F298" s="213"/>
      <c r="G298" s="213"/>
      <c r="H298" s="213"/>
      <c r="I298" s="342" t="s">
        <v>226</v>
      </c>
      <c r="J298" s="359" t="s">
        <v>36</v>
      </c>
      <c r="K298" s="481"/>
      <c r="L298" s="481"/>
      <c r="M298" s="481"/>
      <c r="N298" s="5"/>
      <c r="O298" s="148"/>
      <c r="P298" s="148"/>
      <c r="Q298" s="148"/>
    </row>
    <row r="299" spans="1:17" s="33" customFormat="1" ht="16.149999999999999" customHeight="1" x14ac:dyDescent="0.4">
      <c r="A299" s="15"/>
      <c r="B299" s="2"/>
      <c r="C299" s="74"/>
      <c r="D299" s="148" t="s">
        <v>371</v>
      </c>
      <c r="F299" s="481"/>
      <c r="G299" s="481"/>
      <c r="H299" s="481"/>
      <c r="I299" s="481"/>
      <c r="J299" s="359" t="s">
        <v>36</v>
      </c>
      <c r="K299" s="481"/>
      <c r="L299" s="481"/>
      <c r="M299" s="481"/>
      <c r="N299" s="148"/>
      <c r="O299" s="148"/>
      <c r="P299" s="148"/>
      <c r="Q299" s="148"/>
    </row>
    <row r="300" spans="1:17" s="6" customFormat="1" ht="16.149999999999999" customHeight="1" x14ac:dyDescent="0.45">
      <c r="A300" s="15"/>
      <c r="B300" s="2"/>
      <c r="C300" s="675" t="str">
        <f>IF(F300="","","%")</f>
        <v/>
      </c>
      <c r="D300" s="165" t="s">
        <v>248</v>
      </c>
      <c r="F300" s="213"/>
      <c r="G300" s="342" t="s">
        <v>226</v>
      </c>
      <c r="H300" s="97"/>
      <c r="I300" s="97"/>
      <c r="J300" s="359" t="s">
        <v>36</v>
      </c>
      <c r="K300" s="97"/>
      <c r="L300" s="97"/>
      <c r="M300" s="312"/>
      <c r="N300" s="5"/>
      <c r="O300" s="5"/>
      <c r="P300" s="5"/>
      <c r="Q300" s="5"/>
    </row>
    <row r="301" spans="1:17" s="33" customFormat="1" ht="16.149999999999999" customHeight="1" x14ac:dyDescent="0.4">
      <c r="A301" s="15"/>
      <c r="B301" s="2"/>
      <c r="C301" s="74"/>
      <c r="D301" s="148" t="s">
        <v>372</v>
      </c>
      <c r="F301" s="481"/>
      <c r="G301" s="481"/>
      <c r="H301" s="481"/>
      <c r="I301" s="481"/>
      <c r="J301" s="359" t="s">
        <v>36</v>
      </c>
      <c r="K301" s="481"/>
      <c r="L301" s="481"/>
      <c r="M301" s="481"/>
      <c r="N301" s="148"/>
      <c r="O301" s="148"/>
      <c r="P301" s="148"/>
      <c r="Q301" s="148"/>
    </row>
    <row r="302" spans="1:17" s="6" customFormat="1" ht="16.149999999999999" customHeight="1" x14ac:dyDescent="0.45">
      <c r="A302" s="15"/>
      <c r="B302" s="2"/>
      <c r="C302" s="675" t="str">
        <f>IF(F302="","","%")</f>
        <v/>
      </c>
      <c r="D302" s="165" t="s">
        <v>248</v>
      </c>
      <c r="F302" s="213"/>
      <c r="G302" s="342" t="s">
        <v>226</v>
      </c>
      <c r="H302" s="97"/>
      <c r="I302" s="97"/>
      <c r="J302" s="359" t="s">
        <v>36</v>
      </c>
      <c r="K302" s="97"/>
      <c r="L302" s="97"/>
      <c r="M302" s="312"/>
      <c r="N302" s="5"/>
      <c r="O302" s="5"/>
      <c r="P302" s="5"/>
      <c r="Q302" s="5"/>
    </row>
    <row r="303" spans="1:17" s="33" customFormat="1" ht="16.149999999999999" customHeight="1" x14ac:dyDescent="0.4">
      <c r="A303" s="15"/>
      <c r="B303" s="2"/>
      <c r="C303" s="74"/>
      <c r="D303" s="148" t="s">
        <v>441</v>
      </c>
      <c r="F303" s="481"/>
      <c r="G303" s="481"/>
      <c r="H303" s="481"/>
      <c r="I303" s="481"/>
      <c r="J303" s="359" t="s">
        <v>36</v>
      </c>
      <c r="K303" s="481"/>
      <c r="L303" s="481"/>
      <c r="M303" s="481"/>
      <c r="N303" s="148"/>
      <c r="O303" s="148"/>
      <c r="P303" s="148"/>
      <c r="Q303" s="148"/>
    </row>
    <row r="304" spans="1:17" s="6" customFormat="1" ht="16.149999999999999" customHeight="1" x14ac:dyDescent="0.45">
      <c r="A304" s="15"/>
      <c r="B304" s="2"/>
      <c r="C304" s="675" t="str">
        <f>IF(F304="","","%")</f>
        <v/>
      </c>
      <c r="D304" s="165" t="s">
        <v>248</v>
      </c>
      <c r="F304" s="213"/>
      <c r="G304" s="342" t="s">
        <v>226</v>
      </c>
      <c r="H304" s="97"/>
      <c r="I304" s="97"/>
      <c r="J304" s="359" t="s">
        <v>36</v>
      </c>
      <c r="K304" s="97"/>
      <c r="L304" s="97"/>
      <c r="M304" s="312"/>
      <c r="N304" s="5"/>
      <c r="O304" s="5"/>
      <c r="P304" s="5"/>
      <c r="Q304" s="5"/>
    </row>
    <row r="305" spans="1:17" s="9" customFormat="1" x14ac:dyDescent="0.45">
      <c r="A305" s="34"/>
      <c r="B305" s="369"/>
      <c r="C305" s="675"/>
      <c r="D305" s="70" t="s">
        <v>360</v>
      </c>
      <c r="F305" s="481"/>
      <c r="G305" s="481"/>
      <c r="H305" s="339">
        <f>F305*G305</f>
        <v>0</v>
      </c>
      <c r="I305" s="483" t="s">
        <v>106</v>
      </c>
      <c r="J305" s="359" t="s">
        <v>36</v>
      </c>
      <c r="K305" s="481"/>
      <c r="L305" s="483"/>
      <c r="N305" s="485"/>
      <c r="O305" s="485"/>
      <c r="P305" s="483"/>
      <c r="Q305" s="483"/>
    </row>
    <row r="306" spans="1:17" ht="16.149999999999999" customHeight="1" x14ac:dyDescent="0.45">
      <c r="A306" s="120" t="s">
        <v>385</v>
      </c>
      <c r="B306" s="29"/>
      <c r="C306" s="675" t="str">
        <f t="shared" ref="C306" si="4">IF(B306="","","%")</f>
        <v/>
      </c>
      <c r="D306" s="373" t="s">
        <v>241</v>
      </c>
      <c r="F306" s="481"/>
      <c r="G306" s="481"/>
      <c r="H306" s="481"/>
      <c r="I306" s="481"/>
      <c r="J306" s="359" t="s">
        <v>36</v>
      </c>
      <c r="K306" s="481"/>
      <c r="L306" s="481"/>
      <c r="M306" s="481"/>
    </row>
    <row r="307" spans="1:17" x14ac:dyDescent="0.45">
      <c r="A307" s="36"/>
      <c r="B307" s="312"/>
      <c r="C307" s="29"/>
      <c r="D307" s="3" t="s">
        <v>386</v>
      </c>
      <c r="F307" s="481"/>
      <c r="G307" s="481"/>
      <c r="H307" s="481"/>
      <c r="I307" s="481"/>
      <c r="J307" s="359" t="s">
        <v>36</v>
      </c>
      <c r="K307" s="481"/>
      <c r="L307" s="481"/>
      <c r="M307" s="481"/>
    </row>
    <row r="308" spans="1:17" x14ac:dyDescent="0.45">
      <c r="A308" s="36"/>
      <c r="B308" s="312"/>
      <c r="C308" s="29"/>
      <c r="D308" s="3" t="s">
        <v>387</v>
      </c>
      <c r="F308" s="481"/>
      <c r="G308" s="481"/>
      <c r="H308" s="481"/>
      <c r="I308" s="481"/>
      <c r="J308" s="359" t="s">
        <v>36</v>
      </c>
      <c r="K308" s="481"/>
      <c r="L308" s="481"/>
      <c r="M308" s="481"/>
    </row>
    <row r="309" spans="1:17" ht="15" x14ac:dyDescent="0.45">
      <c r="A309" s="120" t="s">
        <v>388</v>
      </c>
      <c r="B309" s="29"/>
      <c r="C309" s="675" t="str">
        <f>IF(B309="","","%")</f>
        <v/>
      </c>
      <c r="D309" s="374" t="s">
        <v>389</v>
      </c>
      <c r="F309" s="481"/>
      <c r="G309" s="481"/>
      <c r="H309" s="481"/>
      <c r="I309" s="481"/>
      <c r="J309" s="359" t="s">
        <v>36</v>
      </c>
      <c r="K309" s="481"/>
      <c r="L309" s="481"/>
      <c r="M309" s="481"/>
    </row>
    <row r="310" spans="1:17" ht="15" x14ac:dyDescent="0.45">
      <c r="A310" s="120" t="s">
        <v>118</v>
      </c>
      <c r="B310" s="29"/>
      <c r="C310" s="675" t="str">
        <f>IF(B310="","","%")</f>
        <v/>
      </c>
      <c r="D310" s="374" t="s">
        <v>246</v>
      </c>
      <c r="F310" s="481"/>
      <c r="G310" s="481"/>
      <c r="H310" s="481"/>
      <c r="I310" s="481"/>
      <c r="J310" s="359" t="s">
        <v>36</v>
      </c>
      <c r="K310" s="481"/>
      <c r="L310" s="481"/>
      <c r="M310" s="481"/>
    </row>
    <row r="311" spans="1:17" x14ac:dyDescent="0.45">
      <c r="A311" s="36"/>
      <c r="B311" s="312"/>
      <c r="C311" s="29"/>
      <c r="D311" s="165" t="s">
        <v>390</v>
      </c>
      <c r="F311" s="481"/>
      <c r="G311" s="481"/>
      <c r="H311" s="481"/>
      <c r="I311" s="481"/>
      <c r="J311" s="359" t="s">
        <v>36</v>
      </c>
      <c r="K311" s="481"/>
      <c r="L311" s="481"/>
      <c r="M311" s="481"/>
    </row>
    <row r="312" spans="1:17" s="6" customFormat="1" ht="16.149999999999999" customHeight="1" x14ac:dyDescent="0.45">
      <c r="A312" s="15"/>
      <c r="B312" s="2"/>
      <c r="C312" s="675" t="str">
        <f>IF(F312="","","%")</f>
        <v/>
      </c>
      <c r="D312" s="165" t="s">
        <v>248</v>
      </c>
      <c r="F312" s="213"/>
      <c r="G312" s="342" t="s">
        <v>226</v>
      </c>
      <c r="H312" s="97"/>
      <c r="I312" s="97"/>
      <c r="J312" s="359" t="s">
        <v>36</v>
      </c>
      <c r="K312" s="97"/>
      <c r="L312" s="97"/>
      <c r="M312" s="312"/>
      <c r="N312" s="5"/>
      <c r="O312" s="5"/>
      <c r="P312" s="5"/>
      <c r="Q312" s="5"/>
    </row>
    <row r="313" spans="1:17" ht="16.149999999999999" customHeight="1" x14ac:dyDescent="0.45">
      <c r="A313" s="36"/>
      <c r="B313" s="312"/>
      <c r="C313" s="74"/>
      <c r="D313" s="165" t="s">
        <v>442</v>
      </c>
      <c r="F313" s="481"/>
      <c r="G313" s="481"/>
      <c r="H313" s="481"/>
      <c r="I313" s="481"/>
      <c r="J313" s="359" t="s">
        <v>36</v>
      </c>
      <c r="K313" s="481"/>
      <c r="L313" s="481"/>
      <c r="M313" s="481"/>
    </row>
    <row r="314" spans="1:17" s="6" customFormat="1" ht="16.149999999999999" customHeight="1" x14ac:dyDescent="0.45">
      <c r="A314" s="15"/>
      <c r="B314" s="2"/>
      <c r="C314" s="675" t="str">
        <f>IF(F314="","","%")</f>
        <v/>
      </c>
      <c r="D314" s="165" t="s">
        <v>248</v>
      </c>
      <c r="F314" s="213"/>
      <c r="G314" s="342" t="s">
        <v>226</v>
      </c>
      <c r="H314" s="97"/>
      <c r="I314" s="97"/>
      <c r="J314" s="359" t="s">
        <v>591</v>
      </c>
      <c r="K314" s="97"/>
      <c r="L314" s="97"/>
      <c r="M314" s="312"/>
      <c r="N314" s="5"/>
      <c r="O314" s="5"/>
      <c r="P314" s="5"/>
      <c r="Q314" s="5"/>
    </row>
    <row r="315" spans="1:17" ht="16.149999999999999" customHeight="1" x14ac:dyDescent="0.45">
      <c r="A315" s="150"/>
      <c r="B315" s="312"/>
      <c r="C315" s="74"/>
      <c r="D315" s="165" t="s">
        <v>81</v>
      </c>
      <c r="F315" s="481"/>
      <c r="G315" s="481"/>
      <c r="H315" s="481"/>
      <c r="I315" s="481"/>
      <c r="J315" s="359" t="s">
        <v>36</v>
      </c>
      <c r="K315" s="481"/>
      <c r="L315" s="481"/>
      <c r="M315" s="481"/>
    </row>
    <row r="316" spans="1:17" s="6" customFormat="1" ht="16.149999999999999" customHeight="1" x14ac:dyDescent="0.45">
      <c r="A316" s="15"/>
      <c r="B316" s="2"/>
      <c r="C316" s="675" t="str">
        <f>IF(F316="","","%")</f>
        <v/>
      </c>
      <c r="D316" s="165" t="s">
        <v>248</v>
      </c>
      <c r="F316" s="213"/>
      <c r="G316" s="342" t="s">
        <v>226</v>
      </c>
      <c r="H316" s="97"/>
      <c r="I316" s="97"/>
      <c r="J316" s="359" t="s">
        <v>36</v>
      </c>
      <c r="K316" s="97"/>
      <c r="L316" s="97"/>
      <c r="M316" s="312"/>
      <c r="N316" s="5"/>
      <c r="O316" s="5"/>
      <c r="P316" s="5"/>
      <c r="Q316" s="5"/>
    </row>
    <row r="317" spans="1:17" x14ac:dyDescent="0.45">
      <c r="A317" s="13"/>
      <c r="B317" s="312"/>
      <c r="C317" s="74"/>
      <c r="D317" s="148" t="s">
        <v>393</v>
      </c>
      <c r="F317" s="481"/>
      <c r="G317" s="481"/>
      <c r="H317" s="481"/>
      <c r="I317" s="481"/>
      <c r="J317" s="359" t="s">
        <v>36</v>
      </c>
      <c r="K317" s="481"/>
      <c r="L317" s="481"/>
      <c r="M317" s="481"/>
    </row>
    <row r="318" spans="1:17" x14ac:dyDescent="0.45">
      <c r="A318" s="13"/>
      <c r="B318" s="312"/>
      <c r="C318" s="74"/>
      <c r="D318" s="148" t="s">
        <v>81</v>
      </c>
      <c r="F318" s="481"/>
      <c r="G318" s="481"/>
      <c r="H318" s="481"/>
      <c r="I318" s="481"/>
      <c r="J318" s="359" t="s">
        <v>36</v>
      </c>
      <c r="K318" s="481"/>
      <c r="L318" s="481"/>
      <c r="M318" s="481"/>
    </row>
    <row r="319" spans="1:17" s="6" customFormat="1" ht="16.149999999999999" customHeight="1" x14ac:dyDescent="0.45">
      <c r="A319" s="15"/>
      <c r="B319" s="2"/>
      <c r="C319" s="675" t="str">
        <f>IF(F319="","","%")</f>
        <v/>
      </c>
      <c r="D319" s="165" t="s">
        <v>248</v>
      </c>
      <c r="F319" s="213"/>
      <c r="G319" s="342" t="s">
        <v>226</v>
      </c>
      <c r="H319" s="97"/>
      <c r="I319" s="97"/>
      <c r="J319" s="359" t="s">
        <v>36</v>
      </c>
      <c r="K319" s="97"/>
      <c r="L319" s="97"/>
      <c r="M319" s="312"/>
      <c r="N319" s="5"/>
      <c r="O319" s="5"/>
      <c r="P319" s="5"/>
      <c r="Q319" s="5"/>
    </row>
    <row r="320" spans="1:17" ht="15.4" customHeight="1" x14ac:dyDescent="0.45">
      <c r="A320" s="120" t="s">
        <v>394</v>
      </c>
      <c r="B320" s="29"/>
      <c r="C320" s="675" t="str">
        <f>IF(B320="","","%")</f>
        <v/>
      </c>
      <c r="D320" s="307" t="s">
        <v>395</v>
      </c>
      <c r="E320" s="481"/>
      <c r="J320" s="359" t="s">
        <v>36</v>
      </c>
      <c r="K320" s="481"/>
      <c r="L320" s="481"/>
      <c r="M320" s="481"/>
    </row>
    <row r="321" spans="1:17" ht="15.4" customHeight="1" x14ac:dyDescent="0.45">
      <c r="A321" s="13"/>
      <c r="B321" s="312"/>
      <c r="C321" s="74"/>
      <c r="D321" s="148" t="s">
        <v>396</v>
      </c>
      <c r="E321" s="481"/>
      <c r="F321" s="481"/>
      <c r="G321" s="481"/>
      <c r="H321" s="481"/>
      <c r="I321" s="481"/>
      <c r="J321" s="359" t="s">
        <v>36</v>
      </c>
      <c r="K321" s="481"/>
      <c r="L321" s="481"/>
      <c r="M321" s="481"/>
    </row>
    <row r="322" spans="1:17" x14ac:dyDescent="0.45">
      <c r="A322" s="13"/>
      <c r="B322" s="312"/>
      <c r="C322" s="74"/>
      <c r="D322" s="148" t="s">
        <v>397</v>
      </c>
      <c r="E322" s="481"/>
      <c r="F322" s="481"/>
      <c r="G322" s="481"/>
      <c r="H322" s="481"/>
      <c r="I322" s="481"/>
      <c r="J322" s="359" t="s">
        <v>36</v>
      </c>
      <c r="K322" s="481"/>
      <c r="L322" s="481"/>
      <c r="M322" s="481"/>
    </row>
    <row r="323" spans="1:17" x14ac:dyDescent="0.45">
      <c r="A323" s="13"/>
      <c r="B323" s="312"/>
      <c r="C323" s="74"/>
      <c r="D323" s="148" t="s">
        <v>81</v>
      </c>
      <c r="E323" s="481"/>
      <c r="F323" s="481"/>
      <c r="G323" s="481"/>
      <c r="H323" s="481"/>
      <c r="I323" s="481"/>
      <c r="J323" s="359" t="s">
        <v>36</v>
      </c>
      <c r="K323" s="481"/>
      <c r="L323" s="481"/>
      <c r="M323" s="481"/>
    </row>
    <row r="324" spans="1:17" ht="15" customHeight="1" x14ac:dyDescent="0.45">
      <c r="A324" s="120" t="s">
        <v>111</v>
      </c>
      <c r="B324" s="29"/>
      <c r="C324" s="675" t="str">
        <f>IF(B324="","","%")</f>
        <v/>
      </c>
      <c r="D324" s="306" t="s">
        <v>443</v>
      </c>
      <c r="E324" s="481"/>
      <c r="F324" s="481"/>
      <c r="G324" s="481"/>
      <c r="H324" s="481"/>
      <c r="I324" s="481"/>
      <c r="J324" s="359" t="s">
        <v>36</v>
      </c>
      <c r="K324" s="481"/>
      <c r="L324" s="481"/>
      <c r="M324" s="481"/>
    </row>
    <row r="325" spans="1:17" s="6" customFormat="1" ht="16.149999999999999" customHeight="1" x14ac:dyDescent="0.45">
      <c r="A325" s="15"/>
      <c r="B325" s="2"/>
      <c r="C325" s="74"/>
      <c r="D325" s="148" t="s">
        <v>444</v>
      </c>
      <c r="E325" s="481"/>
      <c r="F325" s="481"/>
      <c r="G325" s="481"/>
      <c r="H325" s="97"/>
      <c r="I325" s="97"/>
      <c r="J325" s="359" t="s">
        <v>36</v>
      </c>
      <c r="K325" s="97"/>
      <c r="L325" s="97"/>
      <c r="N325" s="5"/>
      <c r="O325" s="5"/>
      <c r="P325" s="5"/>
      <c r="Q325" s="5"/>
    </row>
    <row r="326" spans="1:17" x14ac:dyDescent="0.45">
      <c r="C326" s="74"/>
      <c r="D326" s="148" t="s">
        <v>445</v>
      </c>
      <c r="J326" s="359" t="s">
        <v>36</v>
      </c>
    </row>
    <row r="327" spans="1:17" ht="15" customHeight="1" x14ac:dyDescent="0.45">
      <c r="A327" s="120" t="s">
        <v>116</v>
      </c>
      <c r="B327" s="29"/>
      <c r="C327" s="675" t="str">
        <f>IF(B327="","","%")</f>
        <v/>
      </c>
      <c r="D327" s="306" t="s">
        <v>446</v>
      </c>
      <c r="E327" s="481"/>
      <c r="F327" s="481"/>
      <c r="G327" s="481"/>
      <c r="H327" s="481"/>
      <c r="I327" s="481"/>
      <c r="J327" s="359" t="s">
        <v>36</v>
      </c>
      <c r="K327" s="481"/>
      <c r="L327" s="481"/>
      <c r="M327" s="481"/>
    </row>
    <row r="328" spans="1:17" s="6" customFormat="1" ht="16.149999999999999" customHeight="1" x14ac:dyDescent="0.45">
      <c r="A328" s="15"/>
      <c r="B328" s="2"/>
      <c r="C328" s="74"/>
      <c r="D328" s="148" t="s">
        <v>447</v>
      </c>
      <c r="E328" s="481"/>
      <c r="F328" s="481"/>
      <c r="G328" s="481"/>
      <c r="H328" s="97"/>
      <c r="I328" s="97"/>
      <c r="J328" s="359" t="s">
        <v>36</v>
      </c>
      <c r="K328" s="97"/>
      <c r="L328" s="97"/>
      <c r="N328" s="5"/>
      <c r="O328" s="5"/>
      <c r="P328" s="5"/>
      <c r="Q328" s="5"/>
    </row>
    <row r="329" spans="1:17" x14ac:dyDescent="0.45">
      <c r="C329" s="74"/>
      <c r="D329" s="148" t="s">
        <v>448</v>
      </c>
      <c r="J329" s="359" t="s">
        <v>36</v>
      </c>
    </row>
  </sheetData>
  <pageMargins left="0.7" right="0.7" top="0.75" bottom="0.75" header="0.3" footer="0.3"/>
  <pageSetup paperSize="9" orientation="portrait" r:id="rId1"/>
  <ignoredErrors>
    <ignoredError sqref="C13 C40:C41 C44:C45 C55 C101:C102 C105:C106 C116 C162:C163 C177 C225:C226 C241:C242 C244:C246 C165:C167 C229:C231" formula="1"/>
  </ignoredError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BB57F-B4D0-4887-8E9E-C9A095B86752}">
  <dimension ref="A1:AD193"/>
  <sheetViews>
    <sheetView tabSelected="1" topLeftCell="A131" zoomScale="80" zoomScaleNormal="80" workbookViewId="0">
      <selection activeCell="B142" sqref="B142"/>
    </sheetView>
  </sheetViews>
  <sheetFormatPr defaultRowHeight="15.4" x14ac:dyDescent="0.45"/>
  <cols>
    <col min="1" max="1" width="8.1328125" style="34" customWidth="1"/>
    <col min="2" max="2" width="3.59765625" style="33" customWidth="1"/>
    <col min="3" max="3" width="13.59765625" style="2" customWidth="1"/>
    <col min="4" max="4" width="3.59765625" style="73" customWidth="1"/>
    <col min="5" max="5" width="46.53125" style="291" customWidth="1"/>
    <col min="6" max="8" width="6.59765625" style="2" customWidth="1"/>
    <col min="9" max="9" width="6.59765625" style="148" customWidth="1"/>
    <col min="10" max="10" width="3.59765625" style="148" customWidth="1"/>
    <col min="11" max="11" width="6.59765625" style="400" customWidth="1"/>
    <col min="12" max="13" width="6.59765625" style="148" customWidth="1"/>
    <col min="14" max="15" width="3.59765625" style="148" customWidth="1"/>
    <col min="16" max="16" width="8.3984375" style="148" customWidth="1"/>
    <col min="17" max="18" width="7.59765625" style="148" customWidth="1"/>
  </cols>
  <sheetData>
    <row r="1" spans="1:30" s="12" customFormat="1" ht="48.4" customHeight="1" x14ac:dyDescent="0.7">
      <c r="A1" s="32" t="s">
        <v>554</v>
      </c>
      <c r="B1" s="675" t="s">
        <v>553</v>
      </c>
      <c r="C1" s="177"/>
      <c r="D1" s="177"/>
      <c r="E1" s="393" t="str">
        <f>'01_id_edificio'!C1</f>
        <v>A02</v>
      </c>
      <c r="F1" s="288"/>
      <c r="G1" s="288"/>
      <c r="H1" s="288"/>
      <c r="I1" s="288"/>
      <c r="J1" s="288"/>
      <c r="K1" s="397"/>
      <c r="L1" s="288"/>
      <c r="M1" s="288"/>
      <c r="N1" s="288"/>
      <c r="O1" s="11"/>
      <c r="P1" s="11"/>
      <c r="Q1" s="11"/>
      <c r="R1" s="11"/>
    </row>
    <row r="2" spans="1:30" s="12" customFormat="1" ht="16.149999999999999" customHeight="1" x14ac:dyDescent="0.45">
      <c r="A2" s="32"/>
      <c r="B2" s="675" t="s">
        <v>553</v>
      </c>
      <c r="C2" s="177"/>
      <c r="D2" s="177"/>
      <c r="E2" s="394"/>
      <c r="F2" s="287"/>
      <c r="G2" s="287"/>
      <c r="H2" s="287"/>
      <c r="I2" s="287"/>
      <c r="J2" s="287"/>
      <c r="K2" s="398"/>
      <c r="L2" s="287"/>
      <c r="M2" s="287"/>
      <c r="N2" s="287"/>
      <c r="O2" s="11"/>
      <c r="P2" s="11"/>
      <c r="Q2" s="11"/>
      <c r="R2" s="11"/>
    </row>
    <row r="3" spans="1:30" s="6" customFormat="1" ht="32.450000000000003" customHeight="1" x14ac:dyDescent="0.45">
      <c r="A3" s="71">
        <v>4</v>
      </c>
      <c r="B3" s="675" t="s">
        <v>553</v>
      </c>
      <c r="C3" s="177"/>
      <c r="D3" s="177"/>
      <c r="E3" s="72" t="s">
        <v>205</v>
      </c>
      <c r="F3" s="72"/>
      <c r="G3" s="72"/>
      <c r="H3" s="72"/>
      <c r="I3" s="72"/>
      <c r="J3" s="72"/>
      <c r="K3" s="356"/>
      <c r="L3" s="72"/>
      <c r="M3" s="72"/>
      <c r="N3" s="72"/>
      <c r="O3" s="72"/>
      <c r="P3" s="72"/>
      <c r="Q3" s="64"/>
      <c r="R3" s="310"/>
      <c r="S3" s="44"/>
      <c r="T3" s="150"/>
      <c r="U3" s="289"/>
      <c r="V3" s="289"/>
      <c r="W3" s="289"/>
      <c r="X3" s="289"/>
      <c r="Y3" s="289"/>
      <c r="Z3" s="289"/>
      <c r="AA3" s="289"/>
      <c r="AB3" s="289"/>
      <c r="AC3" s="289"/>
      <c r="AD3" s="150"/>
    </row>
    <row r="4" spans="1:30" s="6" customFormat="1" ht="16.149999999999999" customHeight="1" x14ac:dyDescent="0.45">
      <c r="A4" s="36" t="s">
        <v>592</v>
      </c>
      <c r="B4" s="675" t="s">
        <v>553</v>
      </c>
      <c r="C4" s="177"/>
      <c r="D4" s="177"/>
      <c r="E4" s="70" t="s">
        <v>605</v>
      </c>
      <c r="F4" s="289"/>
      <c r="G4" s="289"/>
      <c r="H4" s="289"/>
      <c r="I4" s="289"/>
      <c r="J4" s="289"/>
      <c r="K4" s="375"/>
      <c r="L4" s="289"/>
      <c r="M4" s="289"/>
      <c r="N4" s="289"/>
      <c r="O4" s="289"/>
      <c r="P4" s="289"/>
      <c r="Q4" s="110"/>
      <c r="R4" s="310"/>
      <c r="S4" s="44"/>
      <c r="T4" s="150"/>
      <c r="U4" s="300"/>
      <c r="V4" s="300"/>
      <c r="W4" s="300"/>
      <c r="X4" s="300"/>
      <c r="Y4" s="300"/>
      <c r="Z4" s="300"/>
      <c r="AA4" s="300"/>
      <c r="AB4" s="300"/>
      <c r="AC4" s="300"/>
      <c r="AD4" s="300"/>
    </row>
    <row r="5" spans="1:30" s="6" customFormat="1" ht="16.149999999999999" customHeight="1" x14ac:dyDescent="0.45">
      <c r="A5" s="387" t="s">
        <v>593</v>
      </c>
      <c r="B5" s="675" t="s">
        <v>553</v>
      </c>
      <c r="C5" s="177"/>
      <c r="D5" s="177"/>
      <c r="E5" s="395" t="s">
        <v>348</v>
      </c>
      <c r="G5" s="368" t="str">
        <f>'04_dati_costrutt_ORIZZ'!E5</f>
        <v>ct</v>
      </c>
      <c r="H5" s="289"/>
      <c r="I5" s="289"/>
      <c r="J5" s="289"/>
      <c r="K5" s="304"/>
      <c r="L5" s="289"/>
      <c r="M5" s="289"/>
      <c r="N5" s="289"/>
      <c r="O5" s="5"/>
      <c r="P5" s="5"/>
      <c r="Q5" s="36"/>
      <c r="R5" s="310"/>
      <c r="S5" s="44"/>
      <c r="T5" s="150"/>
      <c r="U5" s="300"/>
      <c r="V5" s="300"/>
      <c r="W5" s="300"/>
      <c r="X5" s="300"/>
      <c r="Y5" s="300"/>
      <c r="Z5" s="300"/>
      <c r="AA5" s="300"/>
      <c r="AB5" s="300"/>
      <c r="AC5" s="300"/>
      <c r="AD5" s="300"/>
    </row>
    <row r="6" spans="1:30" s="6" customFormat="1" ht="16.149999999999999" customHeight="1" x14ac:dyDescent="0.45">
      <c r="B6"/>
      <c r="C6" s="177"/>
      <c r="D6" s="177"/>
      <c r="E6" s="396" t="s">
        <v>596</v>
      </c>
      <c r="F6" s="97"/>
      <c r="G6" s="97"/>
      <c r="H6" s="97"/>
      <c r="I6" s="478"/>
      <c r="J6" s="481"/>
      <c r="K6" s="97"/>
      <c r="L6" s="481"/>
      <c r="M6" s="481"/>
      <c r="N6" s="481"/>
      <c r="O6" s="5"/>
      <c r="P6" s="5"/>
      <c r="Q6" s="109"/>
      <c r="R6" s="310"/>
      <c r="S6" s="44"/>
      <c r="T6" s="310"/>
      <c r="U6" s="310"/>
      <c r="V6" s="310"/>
      <c r="W6" s="310"/>
      <c r="X6" s="310"/>
      <c r="Y6" s="310"/>
      <c r="Z6" s="310"/>
      <c r="AA6" s="310"/>
      <c r="AB6" s="310"/>
      <c r="AC6" s="310"/>
      <c r="AD6" s="149"/>
    </row>
    <row r="7" spans="1:30" s="6" customFormat="1" ht="16.149999999999999" customHeight="1" x14ac:dyDescent="0.45">
      <c r="A7" s="119"/>
      <c r="B7" s="679"/>
      <c r="C7" s="310">
        <v>1</v>
      </c>
      <c r="D7" s="29"/>
      <c r="E7" s="303" t="s">
        <v>401</v>
      </c>
      <c r="F7" s="289"/>
      <c r="G7" s="289"/>
      <c r="H7" s="289"/>
      <c r="I7" s="289"/>
      <c r="J7" s="289"/>
      <c r="K7" s="378"/>
      <c r="L7" s="289"/>
      <c r="M7" s="289"/>
      <c r="N7" s="289"/>
      <c r="O7" s="289"/>
      <c r="P7" s="289"/>
      <c r="Q7" s="36"/>
      <c r="R7" s="310"/>
      <c r="S7" s="44"/>
      <c r="T7" s="150"/>
      <c r="U7" s="300"/>
      <c r="V7" s="300"/>
      <c r="W7" s="300"/>
      <c r="X7" s="300"/>
      <c r="Y7" s="300"/>
      <c r="Z7" s="300"/>
      <c r="AA7" s="300"/>
      <c r="AB7" s="300"/>
      <c r="AC7" s="300"/>
      <c r="AD7" s="300"/>
    </row>
    <row r="8" spans="1:30" s="6" customFormat="1" ht="42" x14ac:dyDescent="0.45">
      <c r="A8" s="119"/>
      <c r="B8" s="679"/>
      <c r="C8" s="310">
        <f>C7+1</f>
        <v>2</v>
      </c>
      <c r="D8" s="29"/>
      <c r="E8" s="303" t="s">
        <v>406</v>
      </c>
      <c r="F8" s="97"/>
      <c r="G8" s="97"/>
      <c r="H8" s="97"/>
      <c r="I8" s="293"/>
      <c r="J8" s="289"/>
      <c r="K8" s="378"/>
      <c r="L8" s="289"/>
      <c r="M8" s="289"/>
      <c r="N8" s="289"/>
      <c r="O8" s="5"/>
      <c r="P8" s="5"/>
      <c r="Q8" s="36"/>
      <c r="R8" s="310"/>
      <c r="S8" s="44"/>
      <c r="T8" s="300"/>
      <c r="U8" s="300"/>
      <c r="V8" s="300"/>
      <c r="W8" s="300"/>
      <c r="X8" s="300"/>
      <c r="Y8" s="300"/>
      <c r="Z8" s="300"/>
      <c r="AA8" s="300"/>
      <c r="AB8" s="300"/>
      <c r="AC8" s="300"/>
      <c r="AD8" s="300"/>
    </row>
    <row r="9" spans="1:30" s="6" customFormat="1" ht="28.15" x14ac:dyDescent="0.45">
      <c r="A9" s="150"/>
      <c r="B9"/>
      <c r="C9" s="310">
        <f t="shared" ref="C9:C10" si="0">C8+1</f>
        <v>3</v>
      </c>
      <c r="D9" s="29"/>
      <c r="E9" s="303" t="s">
        <v>407</v>
      </c>
      <c r="F9" s="289"/>
      <c r="G9" s="289"/>
      <c r="H9" s="289"/>
      <c r="I9" s="289"/>
      <c r="J9" s="289"/>
      <c r="K9" s="378"/>
      <c r="L9" s="289"/>
      <c r="M9" s="289"/>
      <c r="N9" s="289"/>
      <c r="O9" s="5"/>
      <c r="P9" s="5"/>
      <c r="Q9" s="36"/>
      <c r="R9" s="310"/>
      <c r="S9" s="44"/>
      <c r="T9" s="300"/>
      <c r="U9" s="300"/>
      <c r="V9" s="300"/>
      <c r="W9" s="300"/>
      <c r="X9" s="300"/>
      <c r="Y9" s="300"/>
      <c r="Z9" s="300"/>
      <c r="AA9" s="300"/>
      <c r="AB9" s="300"/>
      <c r="AC9" s="300"/>
      <c r="AD9" s="300"/>
    </row>
    <row r="10" spans="1:30" s="6" customFormat="1" ht="28.15" customHeight="1" x14ac:dyDescent="0.45">
      <c r="A10" s="15"/>
      <c r="B10" s="680"/>
      <c r="C10" s="310">
        <f t="shared" si="0"/>
        <v>4</v>
      </c>
      <c r="D10" s="29"/>
      <c r="E10" s="308" t="s">
        <v>409</v>
      </c>
      <c r="F10" s="97"/>
      <c r="G10" s="293"/>
      <c r="H10" s="289"/>
      <c r="I10" s="150"/>
      <c r="J10" s="289"/>
      <c r="K10" s="378"/>
      <c r="L10" s="289"/>
      <c r="M10" s="289"/>
      <c r="N10" s="289"/>
      <c r="O10" s="5"/>
      <c r="P10" s="5"/>
      <c r="Q10" s="109"/>
      <c r="R10" s="310"/>
      <c r="S10" s="44"/>
      <c r="T10" s="304"/>
      <c r="U10" s="304"/>
      <c r="V10" s="304"/>
      <c r="W10" s="304"/>
      <c r="X10" s="304"/>
      <c r="Y10" s="304"/>
      <c r="Z10" s="304"/>
      <c r="AA10" s="304"/>
      <c r="AB10" s="304"/>
      <c r="AC10" s="304"/>
      <c r="AD10" s="149"/>
    </row>
    <row r="11" spans="1:30" s="6" customFormat="1" ht="16.149999999999999" customHeight="1" x14ac:dyDescent="0.45">
      <c r="A11" s="15"/>
      <c r="B11" s="680"/>
      <c r="C11" s="310">
        <f>C10+1</f>
        <v>5</v>
      </c>
      <c r="D11" s="29" t="s">
        <v>34</v>
      </c>
      <c r="E11" s="303" t="s">
        <v>410</v>
      </c>
      <c r="F11" s="97"/>
      <c r="G11" s="97"/>
      <c r="H11" s="97"/>
      <c r="I11" s="293"/>
      <c r="J11" s="289"/>
      <c r="K11" s="378"/>
      <c r="L11" s="289"/>
      <c r="M11" s="289"/>
      <c r="N11" s="289"/>
      <c r="O11" s="5"/>
      <c r="P11" s="5"/>
      <c r="Q11" s="109"/>
      <c r="R11" s="310"/>
      <c r="S11" s="44"/>
      <c r="T11" s="304"/>
      <c r="U11" s="289"/>
      <c r="V11" s="289"/>
      <c r="W11" s="289"/>
      <c r="X11" s="289"/>
      <c r="Y11" s="289"/>
      <c r="Z11" s="289"/>
      <c r="AA11" s="289"/>
      <c r="AB11" s="289"/>
      <c r="AC11" s="289"/>
      <c r="AD11" s="149"/>
    </row>
    <row r="12" spans="1:30" s="6" customFormat="1" ht="16.149999999999999" customHeight="1" x14ac:dyDescent="0.45">
      <c r="A12" s="15"/>
      <c r="B12" s="675" t="str">
        <f t="shared" ref="B12:B17" si="1">IF(E12="", "", "%")</f>
        <v>%</v>
      </c>
      <c r="C12" s="310"/>
      <c r="D12" s="177"/>
      <c r="E12" s="359" t="s">
        <v>620</v>
      </c>
      <c r="F12" s="97"/>
      <c r="G12" s="97"/>
      <c r="H12" s="97"/>
      <c r="I12" s="478"/>
      <c r="J12" s="481"/>
      <c r="K12" s="378"/>
      <c r="L12" s="481"/>
      <c r="M12" s="481"/>
      <c r="N12" s="481"/>
      <c r="O12" s="5"/>
      <c r="P12" s="5"/>
      <c r="Q12" s="109"/>
      <c r="R12" s="310"/>
      <c r="S12" s="44"/>
      <c r="T12" s="304"/>
      <c r="U12" s="481"/>
      <c r="V12" s="481"/>
      <c r="W12" s="481"/>
      <c r="X12" s="481"/>
      <c r="Y12" s="481"/>
      <c r="Z12" s="481"/>
      <c r="AA12" s="481"/>
      <c r="AB12" s="481"/>
      <c r="AC12" s="481"/>
      <c r="AD12" s="149"/>
    </row>
    <row r="13" spans="1:30" s="6" customFormat="1" ht="16.149999999999999" customHeight="1" x14ac:dyDescent="0.45">
      <c r="A13" s="34"/>
      <c r="B13" s="675" t="str">
        <f t="shared" si="1"/>
        <v>%</v>
      </c>
      <c r="D13" s="177"/>
      <c r="E13" s="412" t="s">
        <v>603</v>
      </c>
      <c r="F13" s="84"/>
      <c r="G13" s="84"/>
      <c r="H13" s="84"/>
      <c r="I13" s="148"/>
      <c r="J13" s="97"/>
      <c r="K13" s="378"/>
      <c r="L13" s="97"/>
      <c r="M13" s="97"/>
      <c r="N13" s="312"/>
      <c r="O13" s="5"/>
      <c r="P13" s="149"/>
      <c r="Q13" s="64"/>
      <c r="R13" s="310"/>
      <c r="S13" s="44"/>
      <c r="T13" s="289"/>
      <c r="U13" s="289"/>
      <c r="V13" s="289"/>
      <c r="W13" s="289"/>
      <c r="X13" s="289"/>
      <c r="Y13" s="289"/>
      <c r="Z13" s="289"/>
      <c r="AA13" s="289"/>
      <c r="AB13" s="289"/>
      <c r="AC13" s="289"/>
      <c r="AD13" s="150"/>
    </row>
    <row r="14" spans="1:30" s="6" customFormat="1" ht="35" customHeight="1" x14ac:dyDescent="0.45">
      <c r="B14" s="675" t="str">
        <f t="shared" si="1"/>
        <v>%</v>
      </c>
      <c r="C14" s="413" t="s">
        <v>324</v>
      </c>
      <c r="D14" s="177"/>
      <c r="E14" s="334" t="s">
        <v>600</v>
      </c>
      <c r="F14" s="167"/>
      <c r="G14" s="167"/>
      <c r="H14" s="167"/>
      <c r="I14" s="148"/>
      <c r="J14" s="97"/>
      <c r="K14" s="378"/>
      <c r="L14" s="97"/>
      <c r="M14" s="97"/>
      <c r="N14" s="312"/>
      <c r="O14" s="5"/>
      <c r="P14" s="149"/>
      <c r="Q14" s="64"/>
      <c r="R14" s="310"/>
      <c r="S14" s="366"/>
      <c r="T14" s="289"/>
      <c r="U14" s="289"/>
      <c r="V14" s="289"/>
      <c r="W14" s="289"/>
      <c r="X14" s="289"/>
      <c r="Y14" s="289"/>
      <c r="Z14" s="289"/>
      <c r="AA14" s="289"/>
      <c r="AB14" s="289"/>
      <c r="AC14" s="289"/>
      <c r="AD14" s="150"/>
    </row>
    <row r="15" spans="1:30" s="6" customFormat="1" ht="35" customHeight="1" x14ac:dyDescent="0.45">
      <c r="B15" s="675" t="str">
        <f t="shared" si="1"/>
        <v>%</v>
      </c>
      <c r="C15" s="413" t="s">
        <v>327</v>
      </c>
      <c r="D15" s="177"/>
      <c r="E15" s="334" t="s">
        <v>602</v>
      </c>
      <c r="F15" s="392"/>
      <c r="G15" s="392"/>
      <c r="H15" s="392"/>
      <c r="I15" s="5"/>
      <c r="J15" s="97"/>
      <c r="K15" s="378"/>
      <c r="L15" s="97"/>
      <c r="M15" s="97"/>
      <c r="N15" s="312"/>
      <c r="O15" s="5"/>
      <c r="P15" s="149"/>
      <c r="Q15" s="64"/>
      <c r="R15" s="310"/>
      <c r="S15" s="366"/>
      <c r="T15" s="289"/>
      <c r="U15" s="289"/>
      <c r="V15" s="289"/>
      <c r="W15" s="289"/>
      <c r="X15" s="289"/>
      <c r="Y15" s="289"/>
      <c r="Z15" s="289"/>
      <c r="AA15" s="289"/>
      <c r="AB15" s="289"/>
      <c r="AC15" s="289"/>
      <c r="AD15" s="150"/>
    </row>
    <row r="16" spans="1:30" s="6" customFormat="1" ht="35" customHeight="1" x14ac:dyDescent="0.45">
      <c r="B16" s="675" t="str">
        <f t="shared" si="1"/>
        <v>%</v>
      </c>
      <c r="C16" s="413" t="s">
        <v>435</v>
      </c>
      <c r="D16" s="177"/>
      <c r="E16" s="334" t="s">
        <v>383</v>
      </c>
      <c r="F16" s="411" t="s">
        <v>557</v>
      </c>
      <c r="J16" s="97"/>
      <c r="K16" s="309" t="s">
        <v>335</v>
      </c>
      <c r="L16" s="309" t="s">
        <v>336</v>
      </c>
      <c r="M16" s="309" t="s">
        <v>337</v>
      </c>
      <c r="N16" s="312"/>
      <c r="O16" s="5"/>
      <c r="P16" s="149"/>
      <c r="Q16" s="64"/>
      <c r="R16" s="310"/>
      <c r="S16" s="366"/>
      <c r="T16" s="289"/>
      <c r="U16" s="289"/>
      <c r="V16" s="289"/>
      <c r="W16" s="289"/>
      <c r="X16" s="289"/>
      <c r="Y16" s="289"/>
      <c r="Z16" s="289"/>
      <c r="AA16" s="289"/>
      <c r="AB16" s="289"/>
      <c r="AC16" s="289"/>
      <c r="AD16" s="150"/>
    </row>
    <row r="17" spans="1:30" s="6" customFormat="1" ht="35" customHeight="1" x14ac:dyDescent="0.45">
      <c r="B17" s="675" t="str">
        <f t="shared" si="1"/>
        <v>%</v>
      </c>
      <c r="C17" s="413" t="s">
        <v>637</v>
      </c>
      <c r="D17" s="177"/>
      <c r="E17" s="334" t="s">
        <v>601</v>
      </c>
      <c r="F17" s="411">
        <v>2</v>
      </c>
      <c r="J17" s="97"/>
      <c r="K17" s="309" t="s">
        <v>335</v>
      </c>
      <c r="L17" s="309" t="s">
        <v>336</v>
      </c>
      <c r="M17" s="309" t="s">
        <v>337</v>
      </c>
      <c r="N17" s="312"/>
      <c r="O17" s="5"/>
      <c r="P17" s="149"/>
      <c r="Q17" s="64"/>
      <c r="R17" s="310"/>
      <c r="S17" s="366"/>
      <c r="T17" s="289"/>
      <c r="U17" s="289"/>
      <c r="V17" s="289"/>
      <c r="W17" s="289"/>
      <c r="X17" s="289"/>
      <c r="Y17" s="289"/>
      <c r="Z17" s="289"/>
      <c r="AA17" s="289"/>
      <c r="AB17" s="289"/>
      <c r="AC17" s="289"/>
      <c r="AD17" s="150"/>
    </row>
    <row r="18" spans="1:30" s="6" customFormat="1" ht="16.149999999999999" customHeight="1" x14ac:dyDescent="0.45">
      <c r="A18" s="258" t="s">
        <v>594</v>
      </c>
      <c r="B18" s="675" t="str">
        <f>IF(AND(G19="",G37="",H56="",H71=""),"","%")</f>
        <v>%</v>
      </c>
      <c r="C18" s="177"/>
      <c r="D18" s="177"/>
      <c r="E18" s="326" t="s">
        <v>351</v>
      </c>
      <c r="G18" s="390"/>
      <c r="H18" s="390"/>
      <c r="I18" s="390"/>
      <c r="J18" s="390"/>
      <c r="K18" s="304"/>
      <c r="L18" s="289"/>
      <c r="M18" s="289"/>
      <c r="N18" s="289"/>
      <c r="O18" s="5"/>
      <c r="P18" s="5"/>
      <c r="Q18" s="109"/>
      <c r="R18" s="310"/>
      <c r="S18" s="44"/>
      <c r="T18" s="310"/>
      <c r="U18" s="310"/>
      <c r="V18" s="310"/>
      <c r="W18" s="310"/>
      <c r="X18" s="310"/>
      <c r="Y18" s="310"/>
      <c r="Z18" s="310"/>
      <c r="AA18" s="310"/>
      <c r="AB18" s="310"/>
      <c r="AC18" s="310"/>
      <c r="AD18" s="149"/>
    </row>
    <row r="19" spans="1:30" s="6" customFormat="1" ht="16.149999999999999" customHeight="1" x14ac:dyDescent="0.45">
      <c r="B19" s="675" t="str">
        <f>IF(F18="","","%")</f>
        <v/>
      </c>
      <c r="C19" s="177"/>
      <c r="D19" s="177"/>
      <c r="E19" s="396" t="s">
        <v>596</v>
      </c>
      <c r="F19" s="396"/>
      <c r="G19" s="382"/>
      <c r="H19" s="382"/>
      <c r="I19" s="382"/>
      <c r="J19" s="478"/>
      <c r="K19" s="478"/>
      <c r="L19" s="478"/>
      <c r="M19" s="289"/>
      <c r="N19" s="289"/>
      <c r="O19" s="5"/>
      <c r="P19" s="5"/>
      <c r="Q19" s="109"/>
      <c r="R19" s="310"/>
      <c r="S19" s="44"/>
      <c r="T19" s="310"/>
      <c r="U19" s="310"/>
      <c r="V19" s="310"/>
      <c r="W19" s="310"/>
      <c r="X19" s="310"/>
      <c r="Y19" s="310"/>
      <c r="Z19" s="310"/>
      <c r="AA19" s="310"/>
      <c r="AB19" s="310"/>
      <c r="AC19" s="310"/>
      <c r="AD19" s="149"/>
    </row>
    <row r="20" spans="1:30" s="6" customFormat="1" ht="16.149999999999999" customHeight="1" x14ac:dyDescent="0.45">
      <c r="B20" s="680"/>
      <c r="C20" s="310">
        <v>1</v>
      </c>
      <c r="D20" s="29"/>
      <c r="E20" s="304" t="s">
        <v>401</v>
      </c>
      <c r="F20" s="97"/>
      <c r="G20" s="97"/>
      <c r="H20" s="97"/>
      <c r="I20" s="293"/>
      <c r="J20" s="478"/>
      <c r="K20" s="478"/>
      <c r="L20" s="478"/>
      <c r="M20" s="289"/>
      <c r="N20" s="289"/>
      <c r="O20" s="289"/>
      <c r="P20" s="289"/>
      <c r="Q20" s="109"/>
      <c r="R20" s="310"/>
      <c r="S20" s="44"/>
      <c r="T20" s="289"/>
      <c r="U20" s="289"/>
      <c r="V20" s="289"/>
      <c r="W20" s="289"/>
      <c r="X20" s="289"/>
      <c r="Y20" s="289"/>
      <c r="Z20" s="289"/>
      <c r="AA20" s="289"/>
      <c r="AB20" s="289"/>
      <c r="AC20" s="289"/>
      <c r="AD20" s="149"/>
    </row>
    <row r="21" spans="1:30" s="6" customFormat="1" ht="16.149999999999999" customHeight="1" x14ac:dyDescent="0.45">
      <c r="A21" s="15"/>
      <c r="B21"/>
      <c r="E21" s="389" t="s">
        <v>402</v>
      </c>
      <c r="F21" s="289"/>
      <c r="G21" s="289"/>
      <c r="H21" s="289"/>
      <c r="I21" s="289"/>
      <c r="J21" s="289"/>
      <c r="K21" s="378"/>
      <c r="L21" s="289"/>
      <c r="M21" s="289"/>
      <c r="N21" s="289"/>
      <c r="O21" s="5"/>
      <c r="P21" s="5"/>
      <c r="Q21" s="109"/>
      <c r="R21" s="310"/>
      <c r="S21" s="44"/>
      <c r="T21" s="150"/>
      <c r="U21" s="312"/>
      <c r="V21" s="312"/>
      <c r="W21" s="312"/>
      <c r="X21" s="149"/>
      <c r="Y21" s="149"/>
      <c r="Z21" s="149"/>
      <c r="AA21" s="149"/>
      <c r="AB21" s="149"/>
      <c r="AC21" s="149"/>
      <c r="AD21" s="149"/>
    </row>
    <row r="22" spans="1:30" s="6" customFormat="1" ht="16.149999999999999" customHeight="1" x14ac:dyDescent="0.45">
      <c r="A22" s="150"/>
      <c r="B22" s="680"/>
      <c r="E22" s="389" t="s">
        <v>403</v>
      </c>
      <c r="F22" s="97"/>
      <c r="G22" s="293"/>
      <c r="H22" s="289"/>
      <c r="I22" s="150"/>
      <c r="J22" s="289"/>
      <c r="K22" s="378"/>
      <c r="L22" s="289"/>
      <c r="M22" s="289"/>
      <c r="N22" s="289"/>
      <c r="O22" s="5"/>
      <c r="P22" s="5"/>
      <c r="Q22" s="64"/>
      <c r="R22" s="310"/>
      <c r="S22" s="44"/>
      <c r="T22" s="289"/>
      <c r="U22" s="289"/>
      <c r="V22" s="289"/>
      <c r="W22" s="289"/>
      <c r="X22" s="289"/>
      <c r="Y22" s="289"/>
      <c r="Z22" s="289"/>
      <c r="AA22" s="289"/>
      <c r="AB22" s="289"/>
      <c r="AC22" s="289"/>
      <c r="AD22" s="149"/>
    </row>
    <row r="23" spans="1:30" s="6" customFormat="1" ht="16.149999999999999" customHeight="1" x14ac:dyDescent="0.45">
      <c r="A23" s="15"/>
      <c r="B23" s="680"/>
      <c r="E23" s="389" t="s">
        <v>404</v>
      </c>
      <c r="F23" s="97"/>
      <c r="G23" s="97"/>
      <c r="H23" s="97"/>
      <c r="I23" s="293"/>
      <c r="J23" s="289"/>
      <c r="K23" s="378"/>
      <c r="L23" s="289"/>
      <c r="M23" s="289"/>
      <c r="N23" s="289"/>
      <c r="O23" s="5"/>
      <c r="P23" s="5"/>
      <c r="Q23" s="110"/>
      <c r="R23" s="310"/>
      <c r="S23" s="44"/>
      <c r="T23" s="300"/>
      <c r="U23" s="300"/>
      <c r="V23" s="300"/>
      <c r="W23" s="300"/>
      <c r="X23" s="300"/>
      <c r="Y23" s="300"/>
      <c r="Z23" s="300"/>
      <c r="AA23" s="300"/>
      <c r="AB23" s="300"/>
      <c r="AC23" s="300"/>
      <c r="AD23" s="149"/>
    </row>
    <row r="24" spans="1:30" s="6" customFormat="1" ht="16.149999999999999" customHeight="1" x14ac:dyDescent="0.45">
      <c r="A24" s="15"/>
      <c r="B24" s="680"/>
      <c r="E24" s="389" t="s">
        <v>405</v>
      </c>
      <c r="F24" s="97"/>
      <c r="G24" s="97"/>
      <c r="H24" s="97"/>
      <c r="I24" s="293"/>
      <c r="J24" s="289"/>
      <c r="K24" s="378"/>
      <c r="L24" s="289"/>
      <c r="M24" s="289"/>
      <c r="N24" s="289"/>
      <c r="O24" s="5"/>
      <c r="P24" s="5"/>
      <c r="Q24" s="109"/>
      <c r="R24" s="310"/>
      <c r="S24" s="44"/>
      <c r="T24" s="300"/>
      <c r="U24" s="300"/>
      <c r="V24" s="300"/>
      <c r="W24" s="300"/>
      <c r="X24" s="300"/>
      <c r="Y24" s="300"/>
      <c r="Z24" s="300"/>
      <c r="AA24" s="300"/>
      <c r="AB24" s="300"/>
      <c r="AC24" s="300"/>
      <c r="AD24" s="149"/>
    </row>
    <row r="25" spans="1:30" s="6" customFormat="1" ht="27.75" x14ac:dyDescent="0.45">
      <c r="A25" s="15"/>
      <c r="B25" s="680"/>
      <c r="E25" s="389" t="s">
        <v>595</v>
      </c>
      <c r="F25" s="289"/>
      <c r="G25" s="289"/>
      <c r="H25" s="289"/>
      <c r="I25" s="289"/>
      <c r="J25" s="289"/>
      <c r="K25" s="378"/>
      <c r="L25" s="289"/>
      <c r="M25" s="289"/>
      <c r="N25" s="289"/>
      <c r="O25" s="5"/>
      <c r="P25" s="5"/>
      <c r="Q25" s="109"/>
      <c r="R25" s="310"/>
      <c r="S25" s="44"/>
      <c r="T25" s="304"/>
      <c r="U25" s="304"/>
      <c r="V25" s="304"/>
      <c r="W25" s="304"/>
      <c r="X25" s="304"/>
      <c r="Y25" s="304"/>
      <c r="Z25" s="304"/>
      <c r="AA25" s="304"/>
      <c r="AB25" s="304"/>
      <c r="AC25" s="304"/>
      <c r="AD25" s="149"/>
    </row>
    <row r="26" spans="1:30" s="6" customFormat="1" ht="42" x14ac:dyDescent="0.45">
      <c r="A26" s="15"/>
      <c r="B26" s="33"/>
      <c r="C26" s="310">
        <f>C20+1</f>
        <v>2</v>
      </c>
      <c r="D26" s="74"/>
      <c r="E26" s="303" t="s">
        <v>406</v>
      </c>
      <c r="F26" s="97"/>
      <c r="G26" s="293"/>
      <c r="H26" s="289"/>
      <c r="I26" s="150"/>
      <c r="J26" s="289"/>
      <c r="K26" s="378"/>
      <c r="L26" s="97"/>
      <c r="M26" s="97"/>
      <c r="N26" s="312"/>
      <c r="O26" s="5"/>
      <c r="P26" s="5"/>
      <c r="Q26" s="109"/>
      <c r="R26" s="310"/>
      <c r="S26" s="44"/>
      <c r="T26" s="304"/>
      <c r="U26" s="304"/>
      <c r="V26" s="304"/>
      <c r="W26" s="304"/>
      <c r="X26" s="304"/>
      <c r="Y26" s="304"/>
      <c r="Z26" s="304"/>
      <c r="AA26" s="304"/>
      <c r="AB26" s="304"/>
      <c r="AC26" s="304"/>
      <c r="AD26" s="149"/>
    </row>
    <row r="27" spans="1:30" s="9" customFormat="1" ht="42" x14ac:dyDescent="0.45">
      <c r="A27" s="34"/>
      <c r="B27" s="33"/>
      <c r="C27" s="310">
        <f t="shared" ref="C27:C28" si="2">C26+1</f>
        <v>3</v>
      </c>
      <c r="D27" s="74"/>
      <c r="E27" s="303" t="s">
        <v>408</v>
      </c>
      <c r="F27" s="97"/>
      <c r="G27" s="97"/>
      <c r="H27" s="97"/>
      <c r="I27" s="293"/>
      <c r="J27" s="289"/>
      <c r="K27" s="378"/>
      <c r="L27" s="289"/>
      <c r="M27" s="292"/>
      <c r="N27" s="292"/>
      <c r="O27" s="292"/>
      <c r="P27" s="292"/>
      <c r="Q27" s="109"/>
      <c r="R27" s="310"/>
      <c r="S27" s="44"/>
      <c r="T27" s="304"/>
      <c r="U27" s="304"/>
      <c r="V27" s="304"/>
      <c r="W27" s="304"/>
      <c r="X27" s="304"/>
      <c r="Y27" s="304"/>
      <c r="Z27" s="304"/>
      <c r="AA27" s="304"/>
      <c r="AB27" s="304"/>
      <c r="AC27" s="304"/>
      <c r="AD27" s="149"/>
    </row>
    <row r="28" spans="1:30" s="9" customFormat="1" ht="27.75" x14ac:dyDescent="0.45">
      <c r="A28" s="34"/>
      <c r="B28" s="680"/>
      <c r="C28" s="310">
        <f t="shared" si="2"/>
        <v>4</v>
      </c>
      <c r="D28" s="74"/>
      <c r="E28" s="308" t="s">
        <v>409</v>
      </c>
      <c r="F28" s="97"/>
      <c r="G28" s="97"/>
      <c r="H28" s="97"/>
      <c r="I28" s="293"/>
      <c r="J28" s="289"/>
      <c r="K28" s="378"/>
      <c r="L28" s="289"/>
      <c r="M28" s="292"/>
      <c r="O28" s="295"/>
      <c r="P28" s="295"/>
      <c r="Q28" s="109"/>
      <c r="R28" s="310"/>
      <c r="S28" s="44"/>
      <c r="T28" s="309"/>
      <c r="U28" s="309"/>
      <c r="V28" s="309"/>
      <c r="W28" s="309"/>
      <c r="X28" s="309"/>
      <c r="Y28" s="309"/>
      <c r="Z28" s="309"/>
      <c r="AA28" s="309"/>
      <c r="AB28" s="309"/>
      <c r="AC28" s="309"/>
      <c r="AD28" s="149"/>
    </row>
    <row r="29" spans="1:30" s="9" customFormat="1" ht="15" customHeight="1" x14ac:dyDescent="0.45">
      <c r="A29" s="15"/>
      <c r="B29" s="680"/>
      <c r="C29" s="310">
        <f>C28+1</f>
        <v>5</v>
      </c>
      <c r="D29" s="74"/>
      <c r="E29" s="303" t="s">
        <v>410</v>
      </c>
      <c r="F29" s="304"/>
      <c r="G29" s="289"/>
      <c r="H29" s="289"/>
      <c r="I29" s="289"/>
      <c r="J29" s="289"/>
      <c r="K29" s="378"/>
      <c r="L29" s="289"/>
      <c r="M29" s="289"/>
      <c r="N29" s="289"/>
      <c r="O29" s="295"/>
      <c r="P29" s="295"/>
      <c r="Q29" s="109"/>
      <c r="R29" s="310"/>
      <c r="S29" s="44"/>
      <c r="T29" s="309"/>
      <c r="U29" s="309"/>
      <c r="V29" s="309"/>
      <c r="W29" s="309"/>
      <c r="X29" s="309"/>
      <c r="Y29" s="309"/>
      <c r="Z29" s="309"/>
      <c r="AA29" s="309"/>
      <c r="AB29" s="309"/>
      <c r="AC29" s="309"/>
      <c r="AD29" s="149"/>
    </row>
    <row r="30" spans="1:30" s="9" customFormat="1" ht="15" customHeight="1" x14ac:dyDescent="0.45">
      <c r="A30" s="15"/>
      <c r="B30" s="680"/>
      <c r="C30" s="310"/>
      <c r="D30" s="177"/>
      <c r="E30" s="359"/>
      <c r="F30" s="304"/>
      <c r="G30" s="481"/>
      <c r="H30" s="481"/>
      <c r="I30" s="481"/>
      <c r="J30" s="481"/>
      <c r="K30" s="378"/>
      <c r="L30" s="481"/>
      <c r="M30" s="481"/>
      <c r="N30" s="481"/>
      <c r="O30" s="485"/>
      <c r="P30" s="485"/>
      <c r="Q30" s="109"/>
      <c r="R30" s="310"/>
      <c r="S30" s="44"/>
      <c r="T30" s="309"/>
      <c r="U30" s="309"/>
      <c r="V30" s="309"/>
      <c r="W30" s="309"/>
      <c r="X30" s="309"/>
      <c r="Y30" s="309"/>
      <c r="Z30" s="309"/>
      <c r="AA30" s="309"/>
      <c r="AB30" s="309"/>
      <c r="AC30" s="309"/>
      <c r="AD30" s="149"/>
    </row>
    <row r="31" spans="1:30" s="6" customFormat="1" ht="16.149999999999999" customHeight="1" x14ac:dyDescent="0.45">
      <c r="A31" s="34"/>
      <c r="B31" s="675" t="str">
        <f>IF(E31="", "", "%")</f>
        <v/>
      </c>
      <c r="D31" s="177"/>
      <c r="E31" s="412"/>
      <c r="F31" s="84"/>
      <c r="G31" s="84"/>
      <c r="H31" s="84"/>
      <c r="I31" s="148"/>
      <c r="J31" s="97"/>
      <c r="K31" s="378"/>
      <c r="L31" s="97"/>
      <c r="M31" s="97"/>
      <c r="N31" s="312"/>
      <c r="O31" s="5"/>
      <c r="P31" s="149"/>
      <c r="Q31" s="64"/>
      <c r="R31" s="310"/>
      <c r="S31" s="44"/>
      <c r="T31" s="289"/>
      <c r="U31" s="289"/>
      <c r="V31" s="289"/>
      <c r="W31" s="289"/>
      <c r="X31" s="289"/>
      <c r="Y31" s="289"/>
      <c r="Z31" s="289"/>
      <c r="AA31" s="289"/>
      <c r="AB31" s="289"/>
      <c r="AC31" s="289"/>
      <c r="AD31" s="150"/>
    </row>
    <row r="32" spans="1:30" s="6" customFormat="1" ht="35" customHeight="1" x14ac:dyDescent="0.45">
      <c r="B32" s="675" t="str">
        <f>IF(E32="", "", "%")</f>
        <v/>
      </c>
      <c r="C32" s="413" t="s">
        <v>324</v>
      </c>
      <c r="D32" s="177"/>
      <c r="E32" s="334"/>
      <c r="F32" s="167"/>
      <c r="G32" s="167"/>
      <c r="H32" s="167"/>
      <c r="I32" s="148"/>
      <c r="J32" s="97"/>
      <c r="K32" s="378"/>
      <c r="L32" s="97"/>
      <c r="M32" s="97"/>
      <c r="N32" s="312"/>
      <c r="O32" s="5"/>
      <c r="P32" s="149"/>
      <c r="Q32" s="64"/>
      <c r="R32" s="310"/>
      <c r="S32" s="366"/>
      <c r="T32" s="289"/>
      <c r="U32" s="289"/>
      <c r="V32" s="289"/>
      <c r="W32" s="289"/>
      <c r="X32" s="289"/>
      <c r="Y32" s="289"/>
      <c r="Z32" s="289"/>
      <c r="AA32" s="289"/>
      <c r="AB32" s="289"/>
      <c r="AC32" s="289"/>
      <c r="AD32" s="150"/>
    </row>
    <row r="33" spans="1:30" s="6" customFormat="1" ht="35" customHeight="1" x14ac:dyDescent="0.45">
      <c r="B33" s="675" t="str">
        <f>IF(E33="", "", "%")</f>
        <v/>
      </c>
      <c r="C33" s="413" t="s">
        <v>327</v>
      </c>
      <c r="D33" s="177"/>
      <c r="E33" s="334"/>
      <c r="F33" s="392"/>
      <c r="G33" s="392"/>
      <c r="H33" s="392"/>
      <c r="I33" s="5"/>
      <c r="J33" s="97"/>
      <c r="K33" s="378"/>
      <c r="L33" s="97"/>
      <c r="M33" s="97"/>
      <c r="N33" s="312"/>
      <c r="O33" s="5"/>
      <c r="P33" s="149"/>
      <c r="Q33" s="64"/>
      <c r="R33" s="310"/>
      <c r="S33" s="366"/>
      <c r="T33" s="289"/>
      <c r="U33" s="289"/>
      <c r="V33" s="289"/>
      <c r="W33" s="289"/>
      <c r="X33" s="289"/>
      <c r="Y33" s="289"/>
      <c r="Z33" s="289"/>
      <c r="AA33" s="289"/>
      <c r="AB33" s="289"/>
      <c r="AC33" s="289"/>
      <c r="AD33" s="150"/>
    </row>
    <row r="34" spans="1:30" s="6" customFormat="1" ht="35" customHeight="1" x14ac:dyDescent="0.45">
      <c r="B34" s="675" t="str">
        <f>IF(E34="", "", "%")</f>
        <v/>
      </c>
      <c r="C34" s="413" t="s">
        <v>435</v>
      </c>
      <c r="D34" s="177"/>
      <c r="E34" s="334"/>
      <c r="F34" s="411"/>
      <c r="K34" s="309" t="s">
        <v>335</v>
      </c>
      <c r="L34" s="309" t="s">
        <v>336</v>
      </c>
      <c r="M34" s="309" t="s">
        <v>337</v>
      </c>
      <c r="N34" s="97"/>
      <c r="O34" s="5"/>
      <c r="P34" s="149"/>
      <c r="Q34" s="64"/>
      <c r="R34" s="310"/>
      <c r="S34" s="366"/>
      <c r="T34" s="289"/>
      <c r="U34" s="289"/>
      <c r="V34" s="289"/>
      <c r="W34" s="289"/>
      <c r="X34" s="289"/>
      <c r="Y34" s="289"/>
      <c r="Z34" s="289"/>
      <c r="AA34" s="289"/>
      <c r="AB34" s="289"/>
      <c r="AC34" s="289"/>
      <c r="AD34" s="150"/>
    </row>
    <row r="35" spans="1:30" s="6" customFormat="1" ht="35" customHeight="1" x14ac:dyDescent="0.45">
      <c r="B35" s="675" t="str">
        <f>IF(E35="", "", "%")</f>
        <v/>
      </c>
      <c r="C35" s="413" t="s">
        <v>637</v>
      </c>
      <c r="D35" s="177"/>
      <c r="E35" s="334"/>
      <c r="F35" s="411"/>
      <c r="K35" s="309" t="s">
        <v>335</v>
      </c>
      <c r="L35" s="309" t="s">
        <v>336</v>
      </c>
      <c r="M35" s="309" t="s">
        <v>337</v>
      </c>
      <c r="N35" s="97"/>
      <c r="O35" s="5"/>
      <c r="P35" s="149"/>
      <c r="Q35" s="64"/>
      <c r="R35" s="310"/>
      <c r="S35" s="366"/>
      <c r="T35" s="289"/>
      <c r="U35" s="289"/>
      <c r="V35" s="289"/>
      <c r="W35" s="289"/>
      <c r="X35" s="289"/>
      <c r="Y35" s="289"/>
      <c r="Z35" s="289"/>
      <c r="AA35" s="289"/>
      <c r="AB35" s="289"/>
      <c r="AC35" s="289"/>
      <c r="AD35" s="150"/>
    </row>
    <row r="36" spans="1:30" s="257" customFormat="1" ht="14.25" x14ac:dyDescent="0.45">
      <c r="A36" s="403"/>
      <c r="B36" s="681"/>
      <c r="E36" s="404"/>
      <c r="F36" s="405"/>
      <c r="G36" s="406"/>
      <c r="H36" s="406"/>
      <c r="I36" s="406"/>
      <c r="J36" s="260"/>
      <c r="K36" s="407"/>
      <c r="L36" s="260"/>
      <c r="M36" s="260"/>
      <c r="N36" s="256"/>
      <c r="O36" s="259"/>
      <c r="P36" s="259"/>
      <c r="Q36" s="408"/>
      <c r="R36" s="409"/>
      <c r="S36" s="410"/>
      <c r="T36" s="261"/>
      <c r="U36" s="261"/>
      <c r="V36" s="261"/>
      <c r="W36" s="261"/>
      <c r="X36" s="261"/>
      <c r="Y36" s="261"/>
      <c r="Z36" s="261"/>
      <c r="AA36" s="261"/>
      <c r="AB36" s="261"/>
      <c r="AC36" s="261"/>
    </row>
    <row r="37" spans="1:30" s="6" customFormat="1" ht="16.149999999999999" customHeight="1" x14ac:dyDescent="0.45">
      <c r="B37" s="675" t="str">
        <f>IF(G37="","","%")</f>
        <v/>
      </c>
      <c r="C37" s="177"/>
      <c r="D37" s="177"/>
      <c r="E37" s="396" t="s">
        <v>411</v>
      </c>
      <c r="F37" s="396"/>
      <c r="G37" s="382"/>
      <c r="H37" s="382"/>
      <c r="I37" s="382"/>
      <c r="J37" s="481"/>
      <c r="K37" s="481"/>
      <c r="L37" s="289"/>
      <c r="M37" s="289"/>
      <c r="N37" s="289"/>
      <c r="O37" s="5"/>
      <c r="P37" s="5"/>
      <c r="Q37" s="109"/>
      <c r="R37" s="310"/>
      <c r="S37" s="44"/>
      <c r="T37" s="310"/>
      <c r="U37" s="310"/>
      <c r="V37" s="310"/>
      <c r="W37" s="310"/>
      <c r="X37" s="310"/>
      <c r="Y37" s="310"/>
      <c r="Z37" s="310"/>
      <c r="AA37" s="310"/>
      <c r="AB37" s="310"/>
      <c r="AC37" s="310"/>
      <c r="AD37" s="149"/>
    </row>
    <row r="38" spans="1:30" s="9" customFormat="1" ht="16.149999999999999" customHeight="1" x14ac:dyDescent="0.45">
      <c r="A38" s="6"/>
      <c r="B38" s="33"/>
      <c r="C38" s="310">
        <v>1</v>
      </c>
      <c r="D38" s="74"/>
      <c r="E38" s="303" t="s">
        <v>401</v>
      </c>
      <c r="F38" s="296"/>
      <c r="G38" s="296"/>
      <c r="H38" s="290"/>
      <c r="I38" s="289"/>
      <c r="J38" s="289"/>
      <c r="K38" s="304"/>
      <c r="L38" s="289"/>
      <c r="M38" s="292"/>
      <c r="N38" s="292"/>
      <c r="O38" s="292"/>
      <c r="P38" s="292"/>
      <c r="Q38" s="109"/>
      <c r="R38" s="310"/>
      <c r="S38" s="44"/>
      <c r="T38" s="289"/>
      <c r="U38" s="289"/>
      <c r="V38" s="289"/>
      <c r="W38" s="289"/>
      <c r="X38" s="289"/>
      <c r="Y38" s="289"/>
      <c r="Z38" s="289"/>
      <c r="AA38" s="289"/>
      <c r="AB38" s="289"/>
      <c r="AC38" s="289"/>
      <c r="AD38" s="149"/>
    </row>
    <row r="39" spans="1:30" s="9" customFormat="1" x14ac:dyDescent="0.45">
      <c r="A39" s="34"/>
      <c r="B39" s="33"/>
      <c r="C39" s="369"/>
      <c r="D39" s="44"/>
      <c r="E39" s="389" t="s">
        <v>412</v>
      </c>
      <c r="F39" s="166"/>
      <c r="G39" s="166"/>
      <c r="H39" s="166"/>
      <c r="I39" s="289"/>
      <c r="J39" s="289"/>
      <c r="K39" s="378"/>
      <c r="L39" s="289"/>
      <c r="M39" s="292"/>
      <c r="O39" s="295"/>
      <c r="P39" s="295"/>
      <c r="Q39" s="109"/>
      <c r="R39" s="310"/>
      <c r="S39" s="44"/>
      <c r="T39" s="289"/>
      <c r="U39" s="289"/>
      <c r="V39" s="289"/>
      <c r="W39" s="289"/>
      <c r="X39" s="289"/>
      <c r="Y39" s="289"/>
      <c r="Z39" s="289"/>
      <c r="AA39" s="289"/>
      <c r="AB39" s="289"/>
      <c r="AC39" s="289"/>
      <c r="AD39" s="149"/>
    </row>
    <row r="40" spans="1:30" s="33" customFormat="1" ht="16.149999999999999" customHeight="1" x14ac:dyDescent="0.4">
      <c r="A40" s="34"/>
      <c r="C40" s="369"/>
      <c r="D40" s="44"/>
      <c r="E40" s="389" t="s">
        <v>413</v>
      </c>
      <c r="F40" s="312"/>
      <c r="G40" s="312"/>
      <c r="H40" s="312"/>
      <c r="I40" s="149"/>
      <c r="J40" s="149"/>
      <c r="K40" s="375"/>
      <c r="L40" s="148"/>
      <c r="M40" s="148"/>
      <c r="N40" s="148"/>
      <c r="O40" s="148"/>
      <c r="P40" s="148"/>
      <c r="Q40" s="36"/>
      <c r="R40" s="310"/>
      <c r="S40" s="44"/>
      <c r="T40" s="149"/>
      <c r="U40" s="312"/>
      <c r="V40" s="312"/>
      <c r="W40" s="312"/>
      <c r="X40" s="149"/>
      <c r="Y40" s="149"/>
      <c r="Z40" s="149"/>
      <c r="AA40" s="149"/>
      <c r="AB40" s="149"/>
      <c r="AC40" s="149"/>
      <c r="AD40" s="149"/>
    </row>
    <row r="41" spans="1:30" s="33" customFormat="1" ht="27.75" x14ac:dyDescent="0.4">
      <c r="A41" s="34"/>
      <c r="C41" s="310">
        <f>C38+1</f>
        <v>2</v>
      </c>
      <c r="D41" s="74"/>
      <c r="E41" s="303" t="s">
        <v>414</v>
      </c>
      <c r="F41" s="289"/>
      <c r="G41" s="289"/>
      <c r="H41" s="289"/>
      <c r="I41" s="289"/>
      <c r="J41" s="289"/>
      <c r="K41" s="378"/>
      <c r="L41" s="289"/>
      <c r="M41" s="289"/>
      <c r="N41" s="289"/>
      <c r="O41" s="148"/>
      <c r="P41" s="148"/>
      <c r="Y41" s="289"/>
      <c r="Z41" s="289"/>
      <c r="AA41" s="289"/>
      <c r="AB41" s="289"/>
      <c r="AC41" s="289"/>
      <c r="AD41" s="149"/>
    </row>
    <row r="42" spans="1:30" s="33" customFormat="1" ht="41.65" x14ac:dyDescent="0.4">
      <c r="A42" s="34"/>
      <c r="C42" s="310">
        <f>C41+1</f>
        <v>3</v>
      </c>
      <c r="D42" s="74"/>
      <c r="E42" s="303" t="s">
        <v>406</v>
      </c>
      <c r="F42" s="97"/>
      <c r="G42" s="97"/>
      <c r="H42" s="97"/>
      <c r="I42" s="293"/>
      <c r="J42" s="289"/>
      <c r="K42" s="378"/>
      <c r="L42" s="289"/>
      <c r="M42" s="289"/>
      <c r="N42" s="289"/>
      <c r="O42" s="148"/>
      <c r="P42" s="148"/>
      <c r="Y42" s="300"/>
      <c r="Z42" s="300"/>
      <c r="AA42" s="300"/>
      <c r="AB42" s="300"/>
      <c r="AC42" s="300"/>
      <c r="AD42" s="149"/>
    </row>
    <row r="43" spans="1:30" s="33" customFormat="1" ht="27.75" customHeight="1" x14ac:dyDescent="0.4">
      <c r="A43" s="34"/>
      <c r="B43" s="680"/>
      <c r="C43" s="310">
        <f t="shared" ref="C43:C48" si="3">C42+1</f>
        <v>4</v>
      </c>
      <c r="D43" s="74"/>
      <c r="E43" s="303" t="s">
        <v>408</v>
      </c>
      <c r="F43" s="289"/>
      <c r="G43" s="289"/>
      <c r="H43" s="289"/>
      <c r="I43" s="289"/>
      <c r="J43" s="289"/>
      <c r="K43" s="378"/>
      <c r="L43" s="289"/>
      <c r="M43" s="289"/>
      <c r="N43" s="289"/>
      <c r="O43" s="148"/>
      <c r="P43" s="148"/>
      <c r="Y43" s="289"/>
      <c r="Z43" s="289"/>
      <c r="AA43" s="289"/>
      <c r="AB43" s="289"/>
      <c r="AC43" s="289"/>
      <c r="AD43" s="149"/>
    </row>
    <row r="44" spans="1:30" s="33" customFormat="1" ht="16.149999999999999" customHeight="1" x14ac:dyDescent="0.4">
      <c r="A44" s="15"/>
      <c r="B44" s="680"/>
      <c r="C44" s="310">
        <f t="shared" si="3"/>
        <v>5</v>
      </c>
      <c r="D44" s="74"/>
      <c r="E44" s="308" t="s">
        <v>415</v>
      </c>
      <c r="F44" s="97"/>
      <c r="G44" s="97"/>
      <c r="H44" s="97"/>
      <c r="I44" s="293"/>
      <c r="J44" s="289"/>
      <c r="K44" s="378"/>
      <c r="L44" s="289"/>
      <c r="M44" s="289"/>
      <c r="N44" s="289"/>
      <c r="O44" s="148"/>
      <c r="P44" s="148"/>
      <c r="Y44" s="289"/>
      <c r="Z44" s="289"/>
      <c r="AA44" s="289"/>
      <c r="AB44" s="289"/>
      <c r="AC44" s="289"/>
      <c r="AD44" s="149"/>
    </row>
    <row r="45" spans="1:30" s="33" customFormat="1" ht="16.149999999999999" customHeight="1" x14ac:dyDescent="0.4">
      <c r="A45" s="15"/>
      <c r="B45" s="680"/>
      <c r="C45" s="310">
        <f t="shared" si="3"/>
        <v>6</v>
      </c>
      <c r="D45" s="74"/>
      <c r="E45" s="308" t="s">
        <v>416</v>
      </c>
      <c r="F45" s="97"/>
      <c r="G45" s="97"/>
      <c r="H45" s="97"/>
      <c r="I45" s="293"/>
      <c r="J45" s="289"/>
      <c r="K45" s="378"/>
      <c r="L45" s="289"/>
      <c r="M45" s="289"/>
      <c r="N45" s="289"/>
      <c r="O45" s="148"/>
      <c r="P45" s="148"/>
      <c r="Y45" s="289"/>
      <c r="Z45" s="289"/>
      <c r="AA45" s="289"/>
      <c r="AB45" s="289"/>
      <c r="AC45" s="289"/>
      <c r="AD45" s="149"/>
    </row>
    <row r="46" spans="1:30" s="33" customFormat="1" ht="15" x14ac:dyDescent="0.4">
      <c r="A46" s="15"/>
      <c r="B46" s="680"/>
      <c r="C46" s="310">
        <f t="shared" si="3"/>
        <v>7</v>
      </c>
      <c r="D46" s="74"/>
      <c r="E46" s="308" t="s">
        <v>417</v>
      </c>
      <c r="F46" s="289"/>
      <c r="G46" s="289"/>
      <c r="H46" s="289"/>
      <c r="I46" s="289"/>
      <c r="J46" s="289"/>
      <c r="K46" s="378"/>
      <c r="L46" s="289"/>
      <c r="M46" s="289"/>
      <c r="N46" s="289"/>
      <c r="O46" s="148"/>
      <c r="P46" s="148"/>
      <c r="Y46" s="289"/>
      <c r="Z46" s="289"/>
      <c r="AA46" s="289"/>
      <c r="AB46" s="289"/>
      <c r="AC46" s="289"/>
      <c r="AD46" s="149"/>
    </row>
    <row r="47" spans="1:30" s="33" customFormat="1" ht="27.75" x14ac:dyDescent="0.4">
      <c r="A47" s="15"/>
      <c r="B47" s="680"/>
      <c r="C47" s="310">
        <f t="shared" si="3"/>
        <v>8</v>
      </c>
      <c r="D47" s="74"/>
      <c r="E47" s="303" t="s">
        <v>409</v>
      </c>
      <c r="F47" s="97"/>
      <c r="G47" s="293"/>
      <c r="H47" s="97"/>
      <c r="I47" s="97"/>
      <c r="J47" s="97"/>
      <c r="K47" s="378"/>
      <c r="L47" s="97"/>
      <c r="M47" s="97"/>
      <c r="N47" s="312"/>
      <c r="O47" s="148"/>
      <c r="P47" s="148"/>
      <c r="Y47" s="289"/>
      <c r="Z47" s="289"/>
      <c r="AA47" s="289"/>
      <c r="AB47" s="289"/>
      <c r="AC47" s="289"/>
      <c r="AD47" s="149"/>
    </row>
    <row r="48" spans="1:30" s="33" customFormat="1" ht="16.149999999999999" customHeight="1" x14ac:dyDescent="0.45">
      <c r="A48" s="15"/>
      <c r="B48" s="680"/>
      <c r="C48" s="310">
        <f t="shared" si="3"/>
        <v>9</v>
      </c>
      <c r="D48" s="74"/>
      <c r="E48" s="303" t="s">
        <v>410</v>
      </c>
      <c r="F48" s="304"/>
      <c r="G48" s="289"/>
      <c r="H48" s="289"/>
      <c r="I48" s="289"/>
      <c r="J48" s="289"/>
      <c r="K48" s="378"/>
      <c r="L48" s="289"/>
      <c r="M48" s="289"/>
      <c r="N48" s="289"/>
      <c r="O48" s="148"/>
      <c r="P48" s="148"/>
      <c r="Y48" s="149"/>
      <c r="Z48" s="149"/>
      <c r="AA48" s="150"/>
      <c r="AB48" s="150"/>
      <c r="AC48" s="150"/>
      <c r="AD48" s="150"/>
    </row>
    <row r="49" spans="1:30" s="9" customFormat="1" ht="15" customHeight="1" x14ac:dyDescent="0.45">
      <c r="A49" s="15"/>
      <c r="B49" s="680"/>
      <c r="C49" s="310"/>
      <c r="D49" s="177"/>
      <c r="E49" s="359"/>
      <c r="F49" s="304"/>
      <c r="G49" s="481"/>
      <c r="H49" s="481"/>
      <c r="I49" s="481"/>
      <c r="J49" s="481"/>
      <c r="K49" s="378"/>
      <c r="L49" s="481"/>
      <c r="M49" s="481"/>
      <c r="N49" s="481"/>
      <c r="O49" s="485"/>
      <c r="P49" s="485"/>
      <c r="Q49" s="109"/>
      <c r="R49" s="310"/>
      <c r="S49" s="44"/>
      <c r="T49" s="309"/>
      <c r="U49" s="309"/>
      <c r="V49" s="309"/>
      <c r="W49" s="309"/>
      <c r="X49" s="309"/>
      <c r="Y49" s="309"/>
      <c r="Z49" s="309"/>
      <c r="AA49" s="309"/>
      <c r="AB49" s="309"/>
      <c r="AC49" s="309"/>
      <c r="AD49" s="149"/>
    </row>
    <row r="50" spans="1:30" s="6" customFormat="1" ht="16.149999999999999" customHeight="1" x14ac:dyDescent="0.45">
      <c r="A50" s="34"/>
      <c r="B50" s="675" t="str">
        <f>IF(E50="", "", "%")</f>
        <v/>
      </c>
      <c r="D50" s="177"/>
      <c r="E50" s="412"/>
      <c r="F50" s="84"/>
      <c r="G50" s="84"/>
      <c r="H50" s="84"/>
      <c r="I50" s="148"/>
      <c r="J50" s="97"/>
      <c r="K50" s="378"/>
      <c r="L50" s="97"/>
      <c r="M50" s="97"/>
      <c r="N50" s="312"/>
      <c r="O50" s="5"/>
      <c r="P50" s="149"/>
      <c r="Q50" s="64"/>
      <c r="R50" s="310"/>
      <c r="S50" s="44"/>
      <c r="T50" s="289"/>
      <c r="U50" s="289"/>
      <c r="V50" s="289"/>
      <c r="W50" s="289"/>
      <c r="X50" s="289"/>
      <c r="Y50" s="289"/>
      <c r="Z50" s="289"/>
      <c r="AA50" s="289"/>
      <c r="AB50" s="289"/>
      <c r="AC50" s="289"/>
      <c r="AD50" s="150"/>
    </row>
    <row r="51" spans="1:30" s="6" customFormat="1" ht="35" customHeight="1" x14ac:dyDescent="0.45">
      <c r="B51" s="675" t="str">
        <f>IF(E51="", "", "%")</f>
        <v/>
      </c>
      <c r="C51" s="413" t="s">
        <v>324</v>
      </c>
      <c r="D51" s="177"/>
      <c r="E51" s="334"/>
      <c r="F51" s="167"/>
      <c r="G51" s="167"/>
      <c r="H51" s="167"/>
      <c r="I51" s="148"/>
      <c r="J51" s="97"/>
      <c r="K51" s="378"/>
      <c r="L51" s="97"/>
      <c r="M51" s="97"/>
      <c r="N51" s="312"/>
      <c r="O51" s="5"/>
      <c r="P51" s="149"/>
      <c r="Q51" s="64"/>
      <c r="R51" s="310"/>
      <c r="S51" s="366"/>
      <c r="T51" s="289"/>
      <c r="U51" s="289"/>
      <c r="V51" s="289"/>
      <c r="W51" s="289"/>
      <c r="X51" s="289"/>
      <c r="Y51" s="289"/>
      <c r="Z51" s="289"/>
      <c r="AA51" s="289"/>
      <c r="AB51" s="289"/>
      <c r="AC51" s="289"/>
      <c r="AD51" s="150"/>
    </row>
    <row r="52" spans="1:30" s="6" customFormat="1" ht="35" customHeight="1" x14ac:dyDescent="0.45">
      <c r="B52" s="675" t="str">
        <f>IF(E52="", "", "%")</f>
        <v/>
      </c>
      <c r="C52" s="413" t="s">
        <v>327</v>
      </c>
      <c r="D52" s="177"/>
      <c r="E52" s="334"/>
      <c r="F52" s="392"/>
      <c r="G52" s="392"/>
      <c r="H52" s="392"/>
      <c r="I52" s="5"/>
      <c r="J52" s="97"/>
      <c r="K52" s="378"/>
      <c r="L52" s="97"/>
      <c r="M52" s="97"/>
      <c r="N52" s="312"/>
      <c r="O52" s="5"/>
      <c r="P52" s="149"/>
      <c r="Q52" s="64"/>
      <c r="R52" s="310"/>
      <c r="S52" s="366"/>
      <c r="T52" s="289"/>
      <c r="U52" s="289"/>
      <c r="V52" s="289"/>
      <c r="W52" s="289"/>
      <c r="X52" s="289"/>
      <c r="Y52" s="289"/>
      <c r="Z52" s="289"/>
      <c r="AA52" s="289"/>
      <c r="AB52" s="289"/>
      <c r="AC52" s="289"/>
      <c r="AD52" s="150"/>
    </row>
    <row r="53" spans="1:30" s="6" customFormat="1" ht="35" customHeight="1" x14ac:dyDescent="0.45">
      <c r="B53" s="675" t="str">
        <f>IF(E53="", "", "%")</f>
        <v/>
      </c>
      <c r="C53" s="413" t="s">
        <v>435</v>
      </c>
      <c r="D53" s="177"/>
      <c r="E53" s="334"/>
      <c r="F53" s="411"/>
      <c r="J53" s="97"/>
      <c r="K53" s="309" t="s">
        <v>335</v>
      </c>
      <c r="L53" s="309" t="s">
        <v>336</v>
      </c>
      <c r="M53" s="309" t="s">
        <v>337</v>
      </c>
      <c r="N53" s="312"/>
      <c r="O53" s="5"/>
      <c r="P53" s="149"/>
      <c r="Q53" s="64"/>
      <c r="R53" s="310"/>
      <c r="S53" s="366"/>
      <c r="T53" s="289"/>
      <c r="U53" s="289"/>
      <c r="V53" s="289"/>
      <c r="W53" s="289"/>
      <c r="X53" s="289"/>
      <c r="Y53" s="289"/>
      <c r="Z53" s="289"/>
      <c r="AA53" s="289"/>
      <c r="AB53" s="289"/>
      <c r="AC53" s="289"/>
      <c r="AD53" s="150"/>
    </row>
    <row r="54" spans="1:30" s="6" customFormat="1" ht="35" customHeight="1" x14ac:dyDescent="0.45">
      <c r="B54" s="675" t="str">
        <f>IF(E54="", "", "%")</f>
        <v/>
      </c>
      <c r="C54" s="413" t="s">
        <v>637</v>
      </c>
      <c r="D54" s="177"/>
      <c r="E54" s="334"/>
      <c r="F54" s="411"/>
      <c r="J54" s="97"/>
      <c r="K54" s="309" t="s">
        <v>335</v>
      </c>
      <c r="L54" s="309" t="s">
        <v>336</v>
      </c>
      <c r="M54" s="309" t="s">
        <v>337</v>
      </c>
      <c r="N54" s="312"/>
      <c r="O54" s="5"/>
      <c r="P54" s="149"/>
      <c r="Q54" s="64"/>
      <c r="R54" s="310"/>
      <c r="S54" s="366"/>
      <c r="T54" s="289"/>
      <c r="U54" s="289"/>
      <c r="V54" s="289"/>
      <c r="W54" s="289"/>
      <c r="X54" s="289"/>
      <c r="Y54" s="289"/>
      <c r="Z54" s="289"/>
      <c r="AA54" s="289"/>
      <c r="AB54" s="289"/>
      <c r="AC54" s="289"/>
      <c r="AD54" s="150"/>
    </row>
    <row r="55" spans="1:30" s="257" customFormat="1" ht="14.25" x14ac:dyDescent="0.45">
      <c r="A55" s="403"/>
      <c r="B55" s="681"/>
      <c r="D55" s="177"/>
      <c r="E55" s="404"/>
      <c r="F55" s="405"/>
      <c r="G55" s="406"/>
      <c r="H55" s="406"/>
      <c r="I55" s="406"/>
      <c r="J55" s="260"/>
      <c r="K55" s="407"/>
      <c r="L55" s="260"/>
      <c r="M55" s="260"/>
      <c r="N55" s="256"/>
      <c r="O55" s="259"/>
      <c r="P55" s="259"/>
      <c r="Q55" s="408"/>
      <c r="R55" s="409"/>
      <c r="S55" s="410"/>
      <c r="T55" s="261"/>
      <c r="U55" s="261"/>
      <c r="V55" s="261"/>
      <c r="W55" s="261"/>
      <c r="X55" s="261"/>
      <c r="Y55" s="261"/>
      <c r="Z55" s="261"/>
      <c r="AA55" s="261"/>
      <c r="AB55" s="261"/>
      <c r="AC55" s="261"/>
    </row>
    <row r="56" spans="1:30" s="6" customFormat="1" ht="16.149999999999999" customHeight="1" x14ac:dyDescent="0.45">
      <c r="B56" s="675" t="str">
        <f>IF(G56="","","%")</f>
        <v>%</v>
      </c>
      <c r="C56" s="177"/>
      <c r="D56" s="177"/>
      <c r="E56" s="396" t="s">
        <v>418</v>
      </c>
      <c r="F56" s="396"/>
      <c r="G56" s="382">
        <v>1</v>
      </c>
      <c r="H56" s="382">
        <v>2</v>
      </c>
      <c r="I56" s="382">
        <v>3</v>
      </c>
      <c r="Q56" s="109"/>
      <c r="R56" s="310"/>
      <c r="S56" s="44"/>
      <c r="T56" s="310"/>
      <c r="U56" s="310"/>
      <c r="V56" s="310"/>
      <c r="W56" s="310"/>
      <c r="X56" s="310"/>
      <c r="Y56" s="310"/>
      <c r="Z56" s="310"/>
      <c r="AA56" s="310"/>
      <c r="AB56" s="310"/>
      <c r="AC56" s="310"/>
      <c r="AD56" s="149"/>
    </row>
    <row r="57" spans="1:30" s="6" customFormat="1" ht="16.149999999999999" customHeight="1" x14ac:dyDescent="0.45">
      <c r="B57" s="33"/>
      <c r="C57" s="310">
        <v>1</v>
      </c>
      <c r="D57" s="74" t="s">
        <v>34</v>
      </c>
      <c r="E57" s="304" t="s">
        <v>401</v>
      </c>
      <c r="F57" s="97"/>
      <c r="G57" s="293"/>
      <c r="H57" s="97"/>
      <c r="I57" s="289"/>
      <c r="Y57" s="289"/>
      <c r="Z57" s="289"/>
      <c r="AA57" s="289"/>
      <c r="AB57" s="289"/>
      <c r="AC57" s="289"/>
      <c r="AD57" s="150"/>
    </row>
    <row r="58" spans="1:30" s="9" customFormat="1" x14ac:dyDescent="0.45">
      <c r="A58" s="34"/>
      <c r="B58" s="33"/>
      <c r="C58" s="310"/>
      <c r="D58" s="44"/>
      <c r="E58" s="389" t="s">
        <v>419</v>
      </c>
      <c r="F58" s="296"/>
      <c r="G58" s="296"/>
      <c r="H58" s="290"/>
      <c r="Y58" s="289"/>
      <c r="Z58" s="289"/>
      <c r="AA58" s="289"/>
      <c r="AB58" s="289"/>
      <c r="AC58" s="289"/>
      <c r="AD58" s="150"/>
    </row>
    <row r="59" spans="1:30" s="9" customFormat="1" ht="30.4" customHeight="1" x14ac:dyDescent="0.45">
      <c r="A59" s="34"/>
      <c r="B59" s="33"/>
      <c r="C59" s="310">
        <f>C57+1</f>
        <v>2</v>
      </c>
      <c r="D59" s="74" t="s">
        <v>34</v>
      </c>
      <c r="E59" s="303" t="s">
        <v>406</v>
      </c>
      <c r="F59" s="166"/>
      <c r="G59" s="166"/>
      <c r="H59" s="166"/>
      <c r="Q59" s="290"/>
      <c r="R59" s="290"/>
      <c r="S59" s="290"/>
      <c r="T59" s="290"/>
      <c r="U59" s="290"/>
      <c r="V59" s="290"/>
      <c r="W59" s="290"/>
      <c r="X59" s="290"/>
      <c r="Y59" s="289"/>
      <c r="Z59" s="289"/>
      <c r="AA59" s="289"/>
      <c r="AB59" s="289"/>
      <c r="AC59" s="289"/>
      <c r="AD59" s="150"/>
    </row>
    <row r="60" spans="1:30" s="33" customFormat="1" ht="43.25" customHeight="1" x14ac:dyDescent="0.45">
      <c r="A60" s="34"/>
      <c r="C60" s="310">
        <f t="shared" ref="C60:C63" si="4">C59+1</f>
        <v>3</v>
      </c>
      <c r="D60" s="74" t="s">
        <v>34</v>
      </c>
      <c r="E60" s="303" t="s">
        <v>408</v>
      </c>
      <c r="F60" s="289"/>
      <c r="G60" s="289"/>
      <c r="H60" s="289"/>
      <c r="Q60" s="36"/>
      <c r="R60" s="36"/>
      <c r="S60" s="36"/>
      <c r="T60" s="36"/>
      <c r="U60" s="36"/>
      <c r="V60" s="36"/>
      <c r="W60" s="36"/>
      <c r="X60" s="36"/>
      <c r="Y60" s="302"/>
      <c r="Z60" s="302"/>
      <c r="AA60" s="302"/>
      <c r="AB60" s="302"/>
      <c r="AC60" s="302"/>
      <c r="AD60" s="150"/>
    </row>
    <row r="61" spans="1:30" s="33" customFormat="1" ht="30" customHeight="1" x14ac:dyDescent="0.45">
      <c r="A61" s="34"/>
      <c r="C61" s="310">
        <f t="shared" si="4"/>
        <v>4</v>
      </c>
      <c r="D61" s="74" t="s">
        <v>34</v>
      </c>
      <c r="E61" s="303" t="s">
        <v>415</v>
      </c>
      <c r="F61" s="97"/>
      <c r="G61" s="97"/>
      <c r="H61" s="97"/>
      <c r="K61" s="399"/>
      <c r="P61" s="149"/>
      <c r="Q61" s="36"/>
      <c r="R61" s="36"/>
      <c r="S61" s="36"/>
      <c r="T61" s="36"/>
      <c r="U61" s="36"/>
      <c r="V61" s="36"/>
      <c r="W61" s="36"/>
      <c r="X61" s="36"/>
      <c r="Y61" s="304"/>
      <c r="Z61" s="304"/>
      <c r="AA61" s="304"/>
      <c r="AB61" s="304"/>
      <c r="AC61" s="304"/>
      <c r="AD61" s="150"/>
    </row>
    <row r="62" spans="1:30" s="33" customFormat="1" ht="28.15" x14ac:dyDescent="0.45">
      <c r="A62" s="34"/>
      <c r="C62" s="310">
        <f t="shared" si="4"/>
        <v>5</v>
      </c>
      <c r="D62" s="74"/>
      <c r="E62" s="303" t="s">
        <v>409</v>
      </c>
      <c r="F62" s="289"/>
      <c r="G62" s="289"/>
      <c r="H62" s="289"/>
      <c r="I62" s="289"/>
      <c r="J62" s="289"/>
      <c r="K62" s="378"/>
      <c r="L62" s="289"/>
      <c r="M62" s="289"/>
      <c r="N62" s="289"/>
      <c r="O62" s="148"/>
      <c r="P62" s="149"/>
      <c r="Q62" s="36"/>
      <c r="R62" s="36"/>
      <c r="S62" s="36"/>
      <c r="T62" s="36"/>
      <c r="U62" s="36"/>
      <c r="V62" s="36"/>
      <c r="W62" s="36"/>
      <c r="X62" s="36"/>
      <c r="Y62" s="304"/>
      <c r="Z62" s="304"/>
      <c r="AA62" s="304"/>
      <c r="AB62" s="304"/>
      <c r="AC62" s="304"/>
      <c r="AD62" s="150"/>
    </row>
    <row r="63" spans="1:30" s="6" customFormat="1" ht="16.149999999999999" customHeight="1" x14ac:dyDescent="0.45">
      <c r="A63" s="34"/>
      <c r="B63" s="680"/>
      <c r="C63" s="310">
        <f t="shared" si="4"/>
        <v>6</v>
      </c>
      <c r="D63" s="74"/>
      <c r="E63" s="303" t="s">
        <v>410</v>
      </c>
      <c r="G63" s="293"/>
      <c r="H63" s="97"/>
      <c r="I63" s="97"/>
      <c r="J63" s="97"/>
      <c r="K63" s="378"/>
      <c r="L63" s="97"/>
      <c r="M63" s="97"/>
      <c r="N63" s="312"/>
      <c r="O63" s="5"/>
      <c r="P63" s="149"/>
      <c r="Q63" s="64"/>
      <c r="R63" s="310"/>
      <c r="S63" s="44"/>
      <c r="T63" s="289"/>
      <c r="U63" s="289"/>
      <c r="V63" s="289"/>
      <c r="W63" s="289"/>
      <c r="X63" s="289"/>
      <c r="Y63" s="289"/>
      <c r="Z63" s="289"/>
      <c r="AA63" s="289"/>
      <c r="AB63" s="289"/>
      <c r="AC63" s="289"/>
      <c r="AD63" s="150"/>
    </row>
    <row r="64" spans="1:30" s="9" customFormat="1" ht="15" customHeight="1" x14ac:dyDescent="0.45">
      <c r="A64" s="15"/>
      <c r="B64" s="680"/>
      <c r="C64" s="310"/>
      <c r="D64" s="177"/>
      <c r="E64" s="359"/>
      <c r="F64" s="304"/>
      <c r="G64" s="481"/>
      <c r="H64" s="481"/>
      <c r="I64" s="481"/>
      <c r="J64" s="481"/>
      <c r="K64" s="378"/>
      <c r="L64" s="481"/>
      <c r="M64" s="481"/>
      <c r="N64" s="481"/>
      <c r="O64" s="485"/>
      <c r="P64" s="485"/>
      <c r="Q64" s="109"/>
      <c r="R64" s="310"/>
      <c r="S64" s="44"/>
      <c r="T64" s="309"/>
      <c r="U64" s="309"/>
      <c r="V64" s="309"/>
      <c r="W64" s="309"/>
      <c r="X64" s="309"/>
      <c r="Y64" s="309"/>
      <c r="Z64" s="309"/>
      <c r="AA64" s="309"/>
      <c r="AB64" s="309"/>
      <c r="AC64" s="309"/>
      <c r="AD64" s="149"/>
    </row>
    <row r="65" spans="1:30" s="6" customFormat="1" ht="16.149999999999999" customHeight="1" x14ac:dyDescent="0.45">
      <c r="A65" s="34"/>
      <c r="B65" s="675" t="str">
        <f>IF(E65="", "", "%")</f>
        <v>%</v>
      </c>
      <c r="D65" s="177"/>
      <c r="E65" s="412" t="s">
        <v>432</v>
      </c>
      <c r="F65" s="84"/>
      <c r="G65" s="84"/>
      <c r="H65" s="84"/>
      <c r="I65" s="148"/>
      <c r="J65" s="97"/>
      <c r="K65" s="378"/>
      <c r="L65" s="97"/>
      <c r="M65" s="97"/>
      <c r="N65" s="312"/>
      <c r="O65" s="5"/>
      <c r="P65" s="149"/>
      <c r="Q65" s="64"/>
      <c r="R65" s="310"/>
      <c r="S65" s="44"/>
      <c r="T65" s="289"/>
      <c r="U65" s="289"/>
      <c r="V65" s="289"/>
      <c r="W65" s="289"/>
      <c r="X65" s="289"/>
      <c r="Y65" s="289"/>
      <c r="Z65" s="289"/>
      <c r="AA65" s="289"/>
      <c r="AB65" s="289"/>
      <c r="AC65" s="289"/>
      <c r="AD65" s="150"/>
    </row>
    <row r="66" spans="1:30" s="6" customFormat="1" ht="35" customHeight="1" x14ac:dyDescent="0.45">
      <c r="B66" s="675" t="str">
        <f>IF(E66="", "", "%")</f>
        <v>%</v>
      </c>
      <c r="C66" s="413" t="s">
        <v>324</v>
      </c>
      <c r="D66" s="177"/>
      <c r="E66" s="334" t="s">
        <v>433</v>
      </c>
      <c r="F66" s="167"/>
      <c r="G66" s="167"/>
      <c r="H66" s="167"/>
      <c r="I66" s="148"/>
      <c r="J66" s="97"/>
      <c r="K66" s="378"/>
      <c r="L66" s="97"/>
      <c r="M66" s="97"/>
      <c r="N66" s="312"/>
      <c r="O66" s="5"/>
      <c r="P66" s="149"/>
      <c r="Q66" s="64"/>
      <c r="R66" s="310"/>
      <c r="S66" s="366"/>
      <c r="T66" s="289"/>
      <c r="U66" s="289"/>
      <c r="V66" s="289"/>
      <c r="W66" s="289"/>
      <c r="X66" s="289"/>
      <c r="Y66" s="289"/>
      <c r="Z66" s="289"/>
      <c r="AA66" s="289"/>
      <c r="AB66" s="289"/>
      <c r="AC66" s="289"/>
      <c r="AD66" s="150"/>
    </row>
    <row r="67" spans="1:30" s="6" customFormat="1" ht="35" customHeight="1" x14ac:dyDescent="0.45">
      <c r="B67" s="675" t="str">
        <f>IF(E67="", "", "%")</f>
        <v>%</v>
      </c>
      <c r="C67" s="413" t="s">
        <v>327</v>
      </c>
      <c r="D67" s="177"/>
      <c r="E67" s="334" t="s">
        <v>434</v>
      </c>
      <c r="F67" s="392"/>
      <c r="G67" s="392"/>
      <c r="H67" s="392"/>
      <c r="I67" s="5"/>
      <c r="J67" s="97"/>
      <c r="K67" s="378"/>
      <c r="L67" s="97"/>
      <c r="M67" s="97"/>
      <c r="N67" s="312"/>
      <c r="O67" s="5"/>
      <c r="P67" s="149"/>
      <c r="Q67" s="64"/>
      <c r="R67" s="310"/>
      <c r="S67" s="366"/>
      <c r="T67" s="289"/>
      <c r="U67" s="289"/>
      <c r="V67" s="289"/>
      <c r="W67" s="289"/>
      <c r="X67" s="289"/>
      <c r="Y67" s="289"/>
      <c r="Z67" s="289"/>
      <c r="AA67" s="289"/>
      <c r="AB67" s="289"/>
      <c r="AC67" s="289"/>
      <c r="AD67" s="150"/>
    </row>
    <row r="68" spans="1:30" s="6" customFormat="1" ht="35" customHeight="1" x14ac:dyDescent="0.45">
      <c r="B68" s="675" t="str">
        <f>IF(E68="", "", "%")</f>
        <v>%</v>
      </c>
      <c r="C68" s="413" t="s">
        <v>435</v>
      </c>
      <c r="D68" s="177"/>
      <c r="E68" s="334" t="s">
        <v>436</v>
      </c>
      <c r="F68" s="411">
        <v>3</v>
      </c>
      <c r="J68" s="97"/>
      <c r="K68" s="309" t="s">
        <v>335</v>
      </c>
      <c r="L68" s="309" t="s">
        <v>336</v>
      </c>
      <c r="M68" s="309" t="s">
        <v>337</v>
      </c>
      <c r="N68" s="312"/>
      <c r="O68" s="5"/>
      <c r="P68" s="149"/>
      <c r="Q68" s="64"/>
      <c r="R68" s="310"/>
      <c r="S68" s="366"/>
      <c r="T68" s="289"/>
      <c r="U68" s="289"/>
      <c r="V68" s="289"/>
      <c r="W68" s="289"/>
      <c r="X68" s="289"/>
      <c r="Y68" s="289"/>
      <c r="Z68" s="289"/>
      <c r="AA68" s="289"/>
      <c r="AB68" s="289"/>
      <c r="AC68" s="289"/>
      <c r="AD68" s="150"/>
    </row>
    <row r="69" spans="1:30" s="6" customFormat="1" ht="35" customHeight="1" x14ac:dyDescent="0.45">
      <c r="B69" s="675" t="str">
        <f>IF(E69="", "", "%")</f>
        <v>%</v>
      </c>
      <c r="C69" s="413" t="s">
        <v>637</v>
      </c>
      <c r="D69" s="177"/>
      <c r="E69" s="334" t="s">
        <v>437</v>
      </c>
      <c r="F69" s="411">
        <v>2</v>
      </c>
      <c r="J69" s="97"/>
      <c r="K69" s="309" t="s">
        <v>335</v>
      </c>
      <c r="L69" s="309" t="s">
        <v>336</v>
      </c>
      <c r="M69" s="309" t="s">
        <v>337</v>
      </c>
      <c r="N69" s="312"/>
      <c r="O69" s="5"/>
      <c r="P69" s="149"/>
      <c r="Q69" s="64"/>
      <c r="R69" s="310"/>
      <c r="S69" s="366"/>
      <c r="T69" s="289"/>
      <c r="U69" s="289"/>
      <c r="V69" s="289"/>
      <c r="W69" s="289"/>
      <c r="X69" s="289"/>
      <c r="Y69" s="289"/>
      <c r="Z69" s="289"/>
      <c r="AA69" s="289"/>
      <c r="AB69" s="289"/>
      <c r="AC69" s="289"/>
      <c r="AD69" s="150"/>
    </row>
    <row r="70" spans="1:30" s="257" customFormat="1" ht="14.25" x14ac:dyDescent="0.45">
      <c r="A70" s="403"/>
      <c r="B70" s="681"/>
      <c r="D70" s="177"/>
      <c r="E70" s="404"/>
      <c r="F70" s="405"/>
      <c r="G70" s="406"/>
      <c r="H70" s="406"/>
      <c r="I70" s="406"/>
      <c r="J70" s="260"/>
      <c r="K70" s="407"/>
      <c r="L70" s="260"/>
      <c r="M70" s="260"/>
      <c r="N70" s="256"/>
      <c r="O70" s="259"/>
      <c r="P70" s="259"/>
      <c r="Q70" s="408"/>
      <c r="R70" s="409"/>
      <c r="S70" s="410"/>
      <c r="T70" s="261"/>
      <c r="U70" s="261"/>
      <c r="V70" s="261"/>
      <c r="W70" s="261"/>
      <c r="X70" s="261"/>
      <c r="Y70" s="261"/>
      <c r="Z70" s="261"/>
      <c r="AA70" s="261"/>
      <c r="AB70" s="261"/>
      <c r="AC70" s="261"/>
    </row>
    <row r="71" spans="1:30" s="6" customFormat="1" ht="16.149999999999999" customHeight="1" x14ac:dyDescent="0.45">
      <c r="B71" s="675" t="str">
        <f>IF(G71="","","%")</f>
        <v>%</v>
      </c>
      <c r="C71" s="177"/>
      <c r="D71" s="177"/>
      <c r="E71" s="396" t="s">
        <v>421</v>
      </c>
      <c r="F71" s="396"/>
      <c r="G71" s="382">
        <v>1</v>
      </c>
      <c r="H71" s="382"/>
      <c r="I71" s="382"/>
      <c r="J71" s="481"/>
      <c r="K71" s="481"/>
      <c r="L71" s="289"/>
      <c r="M71" s="289"/>
      <c r="N71" s="289"/>
      <c r="O71" s="5"/>
      <c r="P71" s="5"/>
      <c r="Q71" s="109"/>
      <c r="R71" s="310"/>
      <c r="S71" s="44"/>
      <c r="T71" s="310"/>
      <c r="U71" s="310"/>
      <c r="V71" s="310"/>
      <c r="W71" s="310"/>
      <c r="X71" s="310"/>
      <c r="Y71" s="310"/>
      <c r="Z71" s="310"/>
      <c r="AA71" s="310"/>
      <c r="AB71" s="310"/>
      <c r="AC71" s="310"/>
      <c r="AD71" s="149"/>
    </row>
    <row r="72" spans="1:30" s="33" customFormat="1" ht="16.149999999999999" customHeight="1" x14ac:dyDescent="0.45">
      <c r="A72" s="6"/>
      <c r="C72" s="310">
        <v>1</v>
      </c>
      <c r="D72" s="74"/>
      <c r="E72" s="304" t="s">
        <v>420</v>
      </c>
      <c r="F72" s="289"/>
      <c r="G72" s="289"/>
      <c r="H72" s="289"/>
      <c r="I72" s="289"/>
      <c r="J72" s="289"/>
      <c r="K72" s="378"/>
      <c r="L72" s="289"/>
      <c r="M72" s="289"/>
      <c r="N72" s="289"/>
      <c r="O72" s="148"/>
      <c r="P72" s="149"/>
      <c r="Q72" s="110"/>
      <c r="R72" s="310"/>
      <c r="S72" s="44"/>
      <c r="T72" s="300"/>
      <c r="U72" s="300"/>
      <c r="V72" s="300"/>
      <c r="W72" s="300"/>
      <c r="X72" s="300"/>
      <c r="Y72" s="289"/>
      <c r="Z72" s="289"/>
      <c r="AA72" s="289"/>
      <c r="AB72" s="289"/>
      <c r="AC72" s="289"/>
      <c r="AD72" s="150"/>
    </row>
    <row r="73" spans="1:30" s="6" customFormat="1" ht="16.149999999999999" customHeight="1" x14ac:dyDescent="0.45">
      <c r="A73" s="15"/>
      <c r="B73" s="680"/>
      <c r="C73" s="310"/>
      <c r="D73" s="44"/>
      <c r="E73" s="389" t="s">
        <v>422</v>
      </c>
      <c r="F73" s="289"/>
      <c r="G73" s="293"/>
      <c r="H73" s="97"/>
      <c r="I73" s="97"/>
      <c r="J73" s="97"/>
      <c r="K73" s="378"/>
      <c r="L73" s="97"/>
      <c r="M73" s="97"/>
      <c r="N73" s="312"/>
      <c r="O73" s="5"/>
      <c r="P73" s="149"/>
      <c r="Q73" s="109"/>
      <c r="R73" s="310"/>
      <c r="S73" s="44"/>
      <c r="T73" s="304"/>
      <c r="U73" s="289"/>
      <c r="V73" s="289"/>
      <c r="W73" s="289"/>
      <c r="X73" s="289"/>
      <c r="Y73" s="289"/>
      <c r="Z73" s="289"/>
      <c r="AA73" s="289"/>
      <c r="AB73" s="289"/>
      <c r="AC73" s="289"/>
      <c r="AD73" s="150"/>
    </row>
    <row r="74" spans="1:30" s="33" customFormat="1" ht="16.149999999999999" customHeight="1" x14ac:dyDescent="0.45">
      <c r="A74" s="15"/>
      <c r="B74" s="680"/>
      <c r="C74" s="310"/>
      <c r="D74" s="44"/>
      <c r="E74" s="389" t="s">
        <v>423</v>
      </c>
      <c r="F74" s="289"/>
      <c r="G74" s="289"/>
      <c r="H74" s="289"/>
      <c r="I74" s="289"/>
      <c r="J74" s="289"/>
      <c r="K74" s="378"/>
      <c r="L74" s="289"/>
      <c r="M74" s="289"/>
      <c r="N74" s="289"/>
      <c r="O74" s="148"/>
      <c r="P74" s="149"/>
      <c r="Q74" s="109"/>
      <c r="R74" s="310"/>
      <c r="S74" s="44"/>
      <c r="T74" s="304"/>
      <c r="U74" s="289"/>
      <c r="V74" s="289"/>
      <c r="W74" s="289"/>
      <c r="X74" s="289"/>
      <c r="Y74" s="289"/>
      <c r="Z74" s="289"/>
      <c r="AA74" s="289"/>
      <c r="AB74" s="289"/>
      <c r="AC74" s="289"/>
      <c r="AD74" s="150"/>
    </row>
    <row r="75" spans="1:30" s="6" customFormat="1" ht="16.149999999999999" customHeight="1" x14ac:dyDescent="0.45">
      <c r="A75" s="15"/>
      <c r="B75" s="33"/>
      <c r="C75" s="310">
        <v>2</v>
      </c>
      <c r="D75" s="74" t="s">
        <v>34</v>
      </c>
      <c r="E75" s="304" t="s">
        <v>424</v>
      </c>
      <c r="F75" s="289"/>
      <c r="G75" s="293"/>
      <c r="H75" s="97"/>
      <c r="I75" s="97"/>
      <c r="J75" s="97"/>
      <c r="K75" s="378"/>
      <c r="L75" s="97"/>
      <c r="M75" s="97"/>
      <c r="N75" s="312"/>
      <c r="O75" s="5"/>
      <c r="P75" s="149"/>
      <c r="Q75" s="109"/>
      <c r="R75" s="310"/>
      <c r="S75" s="44"/>
      <c r="T75" s="304"/>
      <c r="U75" s="289"/>
      <c r="V75" s="289"/>
      <c r="W75" s="289"/>
      <c r="X75" s="289"/>
    </row>
    <row r="76" spans="1:30" s="9" customFormat="1" ht="16.149999999999999" customHeight="1" x14ac:dyDescent="0.45">
      <c r="A76" s="34"/>
      <c r="B76" s="33"/>
      <c r="C76" s="310">
        <v>3</v>
      </c>
      <c r="D76" s="74" t="s">
        <v>34</v>
      </c>
      <c r="E76" s="304" t="s">
        <v>425</v>
      </c>
      <c r="F76" s="289"/>
      <c r="G76" s="296"/>
      <c r="H76" s="290"/>
      <c r="I76" s="289"/>
      <c r="J76" s="289"/>
      <c r="K76" s="304"/>
      <c r="L76" s="289"/>
      <c r="M76" s="292"/>
      <c r="N76" s="292"/>
      <c r="O76" s="292"/>
      <c r="P76" s="289"/>
      <c r="Q76" s="36"/>
      <c r="R76" s="310"/>
      <c r="S76" s="44"/>
      <c r="T76" s="289"/>
      <c r="U76" s="289"/>
      <c r="V76" s="289"/>
      <c r="W76" s="289"/>
      <c r="X76" s="289"/>
    </row>
    <row r="77" spans="1:30" s="9" customFormat="1" ht="57.75" customHeight="1" x14ac:dyDescent="0.45">
      <c r="A77" s="34"/>
      <c r="B77" s="33"/>
      <c r="C77" s="310"/>
      <c r="D77" s="44"/>
      <c r="E77" s="389" t="s">
        <v>426</v>
      </c>
      <c r="F77" s="302"/>
      <c r="G77" s="166"/>
      <c r="H77" s="166"/>
      <c r="I77" s="289"/>
      <c r="J77" s="289"/>
      <c r="K77" s="378"/>
      <c r="L77" s="289"/>
      <c r="M77" s="292"/>
      <c r="O77" s="295"/>
      <c r="P77" s="289"/>
      <c r="Q77" s="36"/>
      <c r="R77" s="310"/>
      <c r="S77" s="44"/>
      <c r="T77" s="289"/>
      <c r="U77" s="289"/>
      <c r="V77" s="289"/>
      <c r="W77" s="289"/>
      <c r="X77" s="289"/>
    </row>
    <row r="78" spans="1:30" s="33" customFormat="1" ht="16.149999999999999" customHeight="1" x14ac:dyDescent="0.4">
      <c r="A78" s="34"/>
      <c r="C78" s="310">
        <f>C76+1</f>
        <v>4</v>
      </c>
      <c r="D78" s="74"/>
      <c r="E78" s="303" t="s">
        <v>427</v>
      </c>
      <c r="F78" s="304"/>
      <c r="G78" s="289"/>
      <c r="H78" s="289"/>
      <c r="I78" s="289"/>
      <c r="J78" s="289"/>
      <c r="K78" s="378"/>
      <c r="L78" s="289"/>
      <c r="M78" s="289"/>
      <c r="N78" s="289"/>
      <c r="O78" s="148"/>
      <c r="P78" s="149"/>
      <c r="Q78" s="13"/>
      <c r="R78" s="149"/>
      <c r="S78" s="44"/>
      <c r="T78" s="149"/>
      <c r="U78" s="312"/>
      <c r="V78" s="312"/>
      <c r="W78" s="312"/>
      <c r="X78" s="149"/>
    </row>
    <row r="79" spans="1:30" s="33" customFormat="1" ht="16.149999999999999" customHeight="1" x14ac:dyDescent="0.4">
      <c r="A79" s="34"/>
      <c r="C79" s="310">
        <f>C78+1</f>
        <v>5</v>
      </c>
      <c r="D79" s="74"/>
      <c r="E79" s="303" t="s">
        <v>428</v>
      </c>
      <c r="F79" s="304"/>
      <c r="G79" s="289"/>
      <c r="H79" s="289"/>
      <c r="I79" s="289"/>
      <c r="J79" s="289"/>
      <c r="K79" s="378"/>
      <c r="L79" s="289"/>
      <c r="M79" s="289"/>
      <c r="N79" s="289"/>
      <c r="O79" s="148"/>
      <c r="P79" s="149"/>
      <c r="Q79" s="64"/>
      <c r="R79" s="310"/>
      <c r="S79" s="44"/>
      <c r="T79" s="289"/>
      <c r="U79" s="289"/>
      <c r="V79" s="289"/>
      <c r="W79" s="289"/>
      <c r="X79" s="289"/>
    </row>
    <row r="80" spans="1:30" s="33" customFormat="1" ht="16.149999999999999" customHeight="1" x14ac:dyDescent="0.4">
      <c r="A80" s="34"/>
      <c r="C80" s="310">
        <f t="shared" ref="C80:C83" si="5">C79+1</f>
        <v>6</v>
      </c>
      <c r="D80" s="74"/>
      <c r="E80" s="304" t="s">
        <v>429</v>
      </c>
      <c r="F80" s="289"/>
      <c r="G80" s="289"/>
      <c r="H80" s="289"/>
      <c r="I80" s="289"/>
      <c r="J80" s="289"/>
      <c r="K80" s="378"/>
      <c r="L80" s="289"/>
      <c r="M80" s="289"/>
      <c r="N80" s="289"/>
      <c r="O80" s="148"/>
      <c r="P80" s="149"/>
      <c r="Q80" s="110"/>
      <c r="R80" s="310"/>
      <c r="S80" s="44"/>
      <c r="T80" s="289"/>
      <c r="U80" s="289"/>
      <c r="V80" s="289"/>
      <c r="W80" s="289"/>
      <c r="X80" s="289"/>
    </row>
    <row r="81" spans="1:30" s="33" customFormat="1" ht="16.149999999999999" customHeight="1" x14ac:dyDescent="0.4">
      <c r="A81" s="34"/>
      <c r="C81" s="310">
        <f t="shared" si="5"/>
        <v>7</v>
      </c>
      <c r="D81" s="74"/>
      <c r="E81" s="304" t="s">
        <v>430</v>
      </c>
      <c r="F81" s="289"/>
      <c r="G81" s="289"/>
      <c r="H81" s="289"/>
      <c r="I81" s="289"/>
      <c r="J81" s="289"/>
      <c r="K81" s="378"/>
      <c r="L81" s="289"/>
      <c r="M81" s="289"/>
      <c r="N81" s="289"/>
      <c r="O81" s="148"/>
      <c r="P81" s="149"/>
      <c r="Q81" s="109"/>
      <c r="R81" s="310"/>
      <c r="S81" s="44"/>
      <c r="T81" s="289"/>
      <c r="U81" s="289"/>
      <c r="V81" s="289"/>
      <c r="W81" s="289"/>
      <c r="X81" s="289"/>
    </row>
    <row r="82" spans="1:30" s="33" customFormat="1" ht="16.149999999999999" customHeight="1" x14ac:dyDescent="0.4">
      <c r="A82" s="34"/>
      <c r="C82" s="310">
        <f t="shared" si="5"/>
        <v>8</v>
      </c>
      <c r="D82" s="74"/>
      <c r="E82" s="303" t="s">
        <v>431</v>
      </c>
      <c r="F82" s="289"/>
      <c r="G82" s="289"/>
      <c r="H82" s="289"/>
      <c r="I82" s="289"/>
      <c r="J82" s="289"/>
      <c r="K82" s="378"/>
      <c r="L82" s="289"/>
      <c r="M82" s="289"/>
      <c r="N82" s="289"/>
      <c r="O82" s="148"/>
      <c r="P82" s="149"/>
      <c r="Q82" s="109"/>
      <c r="R82" s="310"/>
      <c r="S82" s="44"/>
      <c r="T82" s="304"/>
      <c r="U82" s="289"/>
      <c r="V82" s="289"/>
      <c r="W82" s="289"/>
      <c r="X82" s="289"/>
    </row>
    <row r="83" spans="1:30" s="33" customFormat="1" ht="16.149999999999999" customHeight="1" x14ac:dyDescent="0.4">
      <c r="A83" s="34"/>
      <c r="B83" s="680"/>
      <c r="C83" s="310">
        <f t="shared" si="5"/>
        <v>9</v>
      </c>
      <c r="D83" s="74"/>
      <c r="E83" s="304" t="s">
        <v>410</v>
      </c>
      <c r="F83" s="289"/>
      <c r="G83" s="289"/>
      <c r="H83" s="289"/>
      <c r="I83" s="289"/>
      <c r="J83" s="289"/>
      <c r="K83" s="378"/>
      <c r="L83" s="289"/>
      <c r="M83" s="289"/>
      <c r="N83" s="289"/>
      <c r="O83" s="148"/>
      <c r="P83" s="149"/>
      <c r="Q83" s="109"/>
      <c r="R83" s="310"/>
      <c r="S83" s="44"/>
      <c r="T83" s="289"/>
      <c r="U83" s="289"/>
      <c r="V83" s="289"/>
      <c r="W83" s="289"/>
      <c r="X83" s="289"/>
    </row>
    <row r="84" spans="1:30" s="9" customFormat="1" ht="15" customHeight="1" x14ac:dyDescent="0.45">
      <c r="A84" s="15"/>
      <c r="B84" s="680"/>
      <c r="C84" s="310"/>
      <c r="D84" s="177"/>
      <c r="E84" s="359"/>
      <c r="F84" s="304"/>
      <c r="G84" s="481"/>
      <c r="H84" s="481"/>
      <c r="I84" s="481"/>
      <c r="J84" s="481"/>
      <c r="K84" s="378"/>
      <c r="L84" s="481"/>
      <c r="M84" s="481"/>
      <c r="N84" s="481"/>
      <c r="O84" s="485"/>
      <c r="P84" s="485"/>
      <c r="Q84" s="109"/>
      <c r="R84" s="310"/>
      <c r="S84" s="44"/>
      <c r="T84" s="309"/>
      <c r="U84" s="309"/>
      <c r="V84" s="309"/>
      <c r="W84" s="309"/>
      <c r="X84" s="309"/>
      <c r="Y84" s="309"/>
      <c r="Z84" s="309"/>
      <c r="AA84" s="309"/>
      <c r="AB84" s="309"/>
      <c r="AC84" s="309"/>
      <c r="AD84" s="149"/>
    </row>
    <row r="85" spans="1:30" s="6" customFormat="1" ht="16.149999999999999" customHeight="1" x14ac:dyDescent="0.45">
      <c r="A85" s="34"/>
      <c r="B85" s="675" t="str">
        <f>IF(E85="", "", "%")</f>
        <v>%</v>
      </c>
      <c r="D85" s="177"/>
      <c r="E85" s="412" t="s">
        <v>599</v>
      </c>
      <c r="F85" s="84"/>
      <c r="G85" s="84"/>
      <c r="H85" s="84"/>
      <c r="I85" s="148"/>
      <c r="J85" s="97"/>
      <c r="K85" s="378"/>
      <c r="L85" s="97"/>
      <c r="M85" s="97"/>
      <c r="N85" s="312"/>
      <c r="O85" s="5"/>
      <c r="P85" s="149"/>
      <c r="Q85" s="64"/>
      <c r="R85" s="310"/>
      <c r="S85" s="44"/>
      <c r="T85" s="289"/>
      <c r="U85" s="289"/>
      <c r="V85" s="289"/>
      <c r="W85" s="289"/>
      <c r="X85" s="289"/>
      <c r="Y85" s="289"/>
      <c r="Z85" s="289"/>
      <c r="AA85" s="289"/>
      <c r="AB85" s="289"/>
      <c r="AC85" s="289"/>
      <c r="AD85" s="150"/>
    </row>
    <row r="86" spans="1:30" s="6" customFormat="1" ht="35" customHeight="1" x14ac:dyDescent="0.45">
      <c r="B86" s="675" t="str">
        <f>IF(E86="", "", "%")</f>
        <v>%</v>
      </c>
      <c r="C86" s="413" t="s">
        <v>324</v>
      </c>
      <c r="D86" s="177"/>
      <c r="E86" s="334" t="s">
        <v>449</v>
      </c>
      <c r="F86" s="167"/>
      <c r="G86" s="167"/>
      <c r="H86" s="167"/>
      <c r="I86" s="148"/>
      <c r="J86" s="97"/>
      <c r="K86" s="378"/>
      <c r="L86" s="97"/>
      <c r="M86" s="97"/>
      <c r="N86" s="312"/>
      <c r="O86" s="5"/>
      <c r="P86" s="149"/>
      <c r="Q86" s="64"/>
      <c r="R86" s="310"/>
      <c r="S86" s="366"/>
      <c r="T86" s="289"/>
      <c r="U86" s="289"/>
      <c r="V86" s="289"/>
      <c r="W86" s="289"/>
      <c r="X86" s="289"/>
      <c r="Y86" s="289"/>
      <c r="Z86" s="289"/>
      <c r="AA86" s="289"/>
      <c r="AB86" s="289"/>
      <c r="AC86" s="289"/>
      <c r="AD86" s="150"/>
    </row>
    <row r="87" spans="1:30" s="6" customFormat="1" ht="35" customHeight="1" x14ac:dyDescent="0.45">
      <c r="B87" s="675" t="str">
        <f>IF(E87="", "", "%")</f>
        <v>%</v>
      </c>
      <c r="C87" s="413" t="s">
        <v>327</v>
      </c>
      <c r="D87" s="177"/>
      <c r="E87" s="334" t="s">
        <v>604</v>
      </c>
      <c r="F87" s="392"/>
      <c r="G87" s="392"/>
      <c r="H87" s="392"/>
      <c r="I87" s="5"/>
      <c r="J87" s="97"/>
      <c r="K87" s="378"/>
      <c r="L87" s="97"/>
      <c r="M87" s="97"/>
      <c r="N87" s="312"/>
      <c r="O87" s="5"/>
      <c r="P87" s="149"/>
      <c r="Q87" s="64"/>
      <c r="R87" s="310"/>
      <c r="S87" s="366"/>
      <c r="T87" s="289"/>
      <c r="U87" s="289"/>
      <c r="V87" s="289"/>
      <c r="W87" s="289"/>
      <c r="X87" s="289"/>
      <c r="Y87" s="289"/>
      <c r="Z87" s="289"/>
      <c r="AA87" s="289"/>
      <c r="AB87" s="289"/>
      <c r="AC87" s="289"/>
      <c r="AD87" s="150"/>
    </row>
    <row r="88" spans="1:30" s="6" customFormat="1" ht="35" customHeight="1" x14ac:dyDescent="0.45">
      <c r="B88" s="675" t="str">
        <f>IF(E88="", "", "%")</f>
        <v>%</v>
      </c>
      <c r="C88" s="413" t="s">
        <v>435</v>
      </c>
      <c r="D88" s="177"/>
      <c r="E88" s="334" t="s">
        <v>452</v>
      </c>
      <c r="F88" s="411">
        <v>1</v>
      </c>
      <c r="J88" s="97"/>
      <c r="K88" s="309" t="s">
        <v>335</v>
      </c>
      <c r="L88" s="309" t="s">
        <v>336</v>
      </c>
      <c r="M88" s="309" t="s">
        <v>337</v>
      </c>
      <c r="N88" s="312"/>
      <c r="O88" s="5"/>
      <c r="P88" s="149"/>
      <c r="Q88" s="64"/>
      <c r="R88" s="310"/>
      <c r="S88" s="366"/>
      <c r="T88" s="289"/>
      <c r="U88" s="289"/>
      <c r="V88" s="289"/>
      <c r="W88" s="289"/>
      <c r="X88" s="289"/>
      <c r="Y88" s="289"/>
      <c r="Z88" s="289"/>
      <c r="AA88" s="289"/>
      <c r="AB88" s="289"/>
      <c r="AC88" s="289"/>
      <c r="AD88" s="150"/>
    </row>
    <row r="89" spans="1:30" s="6" customFormat="1" ht="35" customHeight="1" x14ac:dyDescent="0.45">
      <c r="B89" s="675" t="str">
        <f>IF(E89="", "", "%")</f>
        <v>%</v>
      </c>
      <c r="C89" s="413" t="s">
        <v>637</v>
      </c>
      <c r="D89" s="177"/>
      <c r="E89" s="334" t="s">
        <v>454</v>
      </c>
      <c r="F89" s="411">
        <v>1</v>
      </c>
      <c r="J89" s="97"/>
      <c r="K89" s="309" t="s">
        <v>335</v>
      </c>
      <c r="L89" s="309" t="s">
        <v>336</v>
      </c>
      <c r="M89" s="309" t="s">
        <v>337</v>
      </c>
      <c r="N89" s="312"/>
      <c r="O89" s="5"/>
      <c r="P89" s="149"/>
      <c r="Q89" s="64"/>
      <c r="R89" s="310"/>
      <c r="S89" s="366"/>
      <c r="T89" s="289"/>
      <c r="U89" s="289"/>
      <c r="V89" s="289"/>
      <c r="W89" s="289"/>
      <c r="X89" s="289"/>
      <c r="Y89" s="289"/>
      <c r="Z89" s="289"/>
      <c r="AA89" s="289"/>
      <c r="AB89" s="289"/>
      <c r="AC89" s="289"/>
      <c r="AD89" s="150"/>
    </row>
    <row r="90" spans="1:30" s="6" customFormat="1" ht="16.149999999999999" customHeight="1" x14ac:dyDescent="0.45">
      <c r="A90" s="258" t="s">
        <v>597</v>
      </c>
      <c r="B90" s="675" t="s">
        <v>553</v>
      </c>
      <c r="C90" s="177"/>
      <c r="D90" s="177"/>
      <c r="E90" s="326" t="s">
        <v>440</v>
      </c>
      <c r="G90" s="388" t="str">
        <f>'04_dati_costrutt_ORIZZ'!E217</f>
        <v>c</v>
      </c>
      <c r="H90" s="384"/>
      <c r="I90" s="384"/>
      <c r="J90" s="384"/>
      <c r="K90" s="304"/>
      <c r="L90" s="289"/>
      <c r="M90" s="289"/>
      <c r="N90" s="289"/>
      <c r="O90" s="5"/>
      <c r="P90" s="5"/>
      <c r="Q90" s="5"/>
      <c r="R90" s="5"/>
    </row>
    <row r="91" spans="1:30" s="6" customFormat="1" ht="16.149999999999999" customHeight="1" x14ac:dyDescent="0.45">
      <c r="B91" s="675" t="str">
        <f>IF(E103="","","%")</f>
        <v/>
      </c>
      <c r="C91" s="177"/>
      <c r="D91" s="177" t="str">
        <f>IF(OR(D92="x",D98="X",D99="X",D100="X",D101="X"),"%","")</f>
        <v/>
      </c>
      <c r="E91" s="396" t="s">
        <v>596</v>
      </c>
      <c r="F91" s="390"/>
      <c r="H91" s="384"/>
      <c r="I91" s="384"/>
      <c r="J91" s="384"/>
      <c r="K91" s="304"/>
      <c r="L91" s="289"/>
      <c r="M91" s="289"/>
      <c r="N91" s="289"/>
      <c r="O91" s="5"/>
      <c r="P91" s="5"/>
      <c r="Q91" s="109"/>
      <c r="R91" s="310"/>
      <c r="S91" s="44"/>
      <c r="T91" s="310"/>
      <c r="U91" s="310"/>
      <c r="V91" s="310"/>
      <c r="W91" s="310"/>
      <c r="X91" s="310"/>
      <c r="Y91" s="310"/>
      <c r="Z91" s="310"/>
      <c r="AA91" s="310"/>
      <c r="AB91" s="310"/>
      <c r="AC91" s="310"/>
      <c r="AD91" s="149"/>
    </row>
    <row r="92" spans="1:30" s="6" customFormat="1" ht="16.149999999999999" customHeight="1" x14ac:dyDescent="0.45">
      <c r="B92"/>
      <c r="C92" s="310">
        <v>1</v>
      </c>
      <c r="D92" s="29"/>
      <c r="E92" s="304" t="s">
        <v>401</v>
      </c>
      <c r="F92" s="97"/>
      <c r="G92" s="97"/>
      <c r="H92" s="97"/>
      <c r="I92" s="293"/>
      <c r="J92" s="289"/>
      <c r="K92" s="378"/>
      <c r="L92" s="289"/>
      <c r="M92" s="289"/>
      <c r="N92" s="289"/>
      <c r="O92" s="289"/>
      <c r="P92" s="289"/>
      <c r="Q92" s="109"/>
      <c r="R92" s="310"/>
      <c r="S92" s="44"/>
      <c r="T92" s="289"/>
      <c r="U92" s="289"/>
      <c r="V92" s="289"/>
      <c r="W92" s="289"/>
      <c r="X92" s="289"/>
      <c r="Y92" s="289"/>
      <c r="Z92" s="289"/>
      <c r="AA92" s="289"/>
      <c r="AB92" s="289"/>
      <c r="AC92" s="289"/>
      <c r="AD92" s="149"/>
    </row>
    <row r="93" spans="1:30" s="6" customFormat="1" ht="16.149999999999999" customHeight="1" x14ac:dyDescent="0.45">
      <c r="A93" s="15"/>
      <c r="B93" s="680"/>
      <c r="E93" s="389" t="s">
        <v>402</v>
      </c>
      <c r="F93" s="289"/>
      <c r="G93" s="289"/>
      <c r="H93" s="289"/>
      <c r="I93" s="289"/>
      <c r="J93" s="289"/>
      <c r="K93" s="378"/>
      <c r="L93" s="289"/>
      <c r="M93" s="289"/>
      <c r="N93" s="289"/>
      <c r="O93" s="5"/>
      <c r="P93" s="5"/>
      <c r="Q93" s="109"/>
      <c r="R93" s="310"/>
      <c r="S93" s="44"/>
      <c r="T93" s="150"/>
      <c r="U93" s="312"/>
      <c r="V93" s="312"/>
      <c r="W93" s="312"/>
      <c r="X93" s="149"/>
      <c r="Y93" s="149"/>
      <c r="Z93" s="149"/>
      <c r="AA93" s="149"/>
      <c r="AB93" s="149"/>
      <c r="AC93" s="149"/>
      <c r="AD93" s="149"/>
    </row>
    <row r="94" spans="1:30" s="6" customFormat="1" ht="16.149999999999999" customHeight="1" x14ac:dyDescent="0.45">
      <c r="A94" s="150"/>
      <c r="B94" s="680"/>
      <c r="E94" s="389" t="s">
        <v>403</v>
      </c>
      <c r="F94" s="97"/>
      <c r="G94" s="293"/>
      <c r="H94" s="289"/>
      <c r="I94" s="150"/>
      <c r="J94" s="289"/>
      <c r="K94" s="378"/>
      <c r="L94" s="289"/>
      <c r="M94" s="289"/>
      <c r="N94" s="289"/>
      <c r="O94" s="5"/>
      <c r="P94" s="5"/>
      <c r="Q94" s="64"/>
      <c r="R94" s="310"/>
      <c r="S94" s="44"/>
      <c r="T94" s="289"/>
      <c r="U94" s="289"/>
      <c r="V94" s="289"/>
      <c r="W94" s="289"/>
      <c r="X94" s="289"/>
      <c r="Y94" s="289"/>
      <c r="Z94" s="289"/>
      <c r="AA94" s="289"/>
      <c r="AB94" s="289"/>
      <c r="AC94" s="289"/>
      <c r="AD94" s="149"/>
    </row>
    <row r="95" spans="1:30" s="6" customFormat="1" ht="16.149999999999999" customHeight="1" x14ac:dyDescent="0.45">
      <c r="A95" s="15"/>
      <c r="B95" s="680"/>
      <c r="E95" s="389" t="s">
        <v>404</v>
      </c>
      <c r="F95" s="97"/>
      <c r="G95" s="97"/>
      <c r="H95" s="97"/>
      <c r="I95" s="293"/>
      <c r="J95" s="289"/>
      <c r="K95" s="378"/>
      <c r="L95" s="289"/>
      <c r="M95" s="289"/>
      <c r="N95" s="289"/>
      <c r="O95" s="5"/>
      <c r="P95" s="5"/>
      <c r="Q95" s="110"/>
      <c r="R95" s="310"/>
      <c r="S95" s="44"/>
      <c r="T95" s="300"/>
      <c r="U95" s="300"/>
      <c r="V95" s="300"/>
      <c r="W95" s="300"/>
      <c r="X95" s="300"/>
      <c r="Y95" s="300"/>
      <c r="Z95" s="300"/>
      <c r="AA95" s="300"/>
      <c r="AB95" s="300"/>
      <c r="AC95" s="300"/>
      <c r="AD95" s="149"/>
    </row>
    <row r="96" spans="1:30" s="6" customFormat="1" ht="16.149999999999999" customHeight="1" x14ac:dyDescent="0.45">
      <c r="A96" s="15"/>
      <c r="B96" s="680"/>
      <c r="E96" s="389" t="s">
        <v>405</v>
      </c>
      <c r="F96" s="97"/>
      <c r="G96" s="97"/>
      <c r="H96" s="97"/>
      <c r="I96" s="293"/>
      <c r="J96" s="289"/>
      <c r="K96" s="378"/>
      <c r="L96" s="289"/>
      <c r="M96" s="289"/>
      <c r="N96" s="289"/>
      <c r="O96" s="5"/>
      <c r="P96" s="5"/>
      <c r="Q96" s="109"/>
      <c r="R96" s="310"/>
      <c r="S96" s="44"/>
      <c r="T96" s="300"/>
      <c r="U96" s="300"/>
      <c r="V96" s="300"/>
      <c r="W96" s="300"/>
      <c r="X96" s="300"/>
      <c r="Y96" s="300"/>
      <c r="Z96" s="300"/>
      <c r="AA96" s="300"/>
      <c r="AB96" s="300"/>
      <c r="AC96" s="300"/>
      <c r="AD96" s="149"/>
    </row>
    <row r="97" spans="1:30" s="6" customFormat="1" ht="27.75" x14ac:dyDescent="0.45">
      <c r="A97" s="15"/>
      <c r="B97" s="33"/>
      <c r="E97" s="389" t="s">
        <v>595</v>
      </c>
      <c r="F97" s="289"/>
      <c r="G97" s="289"/>
      <c r="H97" s="289"/>
      <c r="I97" s="289"/>
      <c r="J97" s="289"/>
      <c r="K97" s="378"/>
      <c r="L97" s="289"/>
      <c r="M97" s="289"/>
      <c r="N97" s="289"/>
      <c r="O97" s="5"/>
      <c r="P97" s="5"/>
      <c r="Q97" s="109"/>
      <c r="R97" s="310"/>
      <c r="S97" s="44"/>
      <c r="T97" s="304"/>
      <c r="U97" s="304"/>
      <c r="V97" s="304"/>
      <c r="W97" s="304"/>
      <c r="X97" s="304"/>
      <c r="Y97" s="304"/>
      <c r="Z97" s="304"/>
      <c r="AA97" s="304"/>
      <c r="AB97" s="304"/>
      <c r="AC97" s="304"/>
      <c r="AD97" s="149"/>
    </row>
    <row r="98" spans="1:30" s="6" customFormat="1" ht="42" x14ac:dyDescent="0.45">
      <c r="A98" s="15"/>
      <c r="B98" s="33"/>
      <c r="C98" s="310">
        <f>C92+1</f>
        <v>2</v>
      </c>
      <c r="D98" s="74"/>
      <c r="E98" s="303" t="s">
        <v>406</v>
      </c>
      <c r="F98" s="97"/>
      <c r="G98" s="293"/>
      <c r="H98" s="289"/>
      <c r="I98" s="150"/>
      <c r="J98" s="289"/>
      <c r="K98" s="378"/>
      <c r="L98" s="97"/>
      <c r="M98" s="97"/>
      <c r="N98" s="312"/>
      <c r="O98" s="5"/>
      <c r="P98" s="5"/>
      <c r="Q98" s="109"/>
      <c r="R98" s="310"/>
      <c r="S98" s="44"/>
      <c r="T98" s="304"/>
      <c r="U98" s="304"/>
      <c r="V98" s="304"/>
      <c r="W98" s="304"/>
      <c r="X98" s="304"/>
      <c r="Y98" s="304"/>
      <c r="Z98" s="304"/>
      <c r="AA98" s="304"/>
      <c r="AB98" s="304"/>
      <c r="AC98" s="304"/>
      <c r="AD98" s="149"/>
    </row>
    <row r="99" spans="1:30" s="9" customFormat="1" ht="42" x14ac:dyDescent="0.45">
      <c r="A99" s="34"/>
      <c r="B99" s="680"/>
      <c r="C99" s="310">
        <f t="shared" ref="C99:C100" si="6">C98+1</f>
        <v>3</v>
      </c>
      <c r="D99" s="74"/>
      <c r="E99" s="303" t="s">
        <v>408</v>
      </c>
      <c r="F99" s="97"/>
      <c r="G99" s="97"/>
      <c r="H99" s="97"/>
      <c r="I99" s="293"/>
      <c r="J99" s="289"/>
      <c r="K99" s="378"/>
      <c r="L99" s="289"/>
      <c r="M99" s="292"/>
      <c r="N99" s="292"/>
      <c r="O99" s="292"/>
      <c r="P99" s="292"/>
      <c r="Q99" s="109"/>
      <c r="R99" s="310"/>
      <c r="S99" s="44"/>
      <c r="T99" s="304"/>
      <c r="U99" s="304"/>
      <c r="V99" s="304"/>
      <c r="W99" s="304"/>
      <c r="X99" s="304"/>
      <c r="Y99" s="304"/>
      <c r="Z99" s="304"/>
      <c r="AA99" s="304"/>
      <c r="AB99" s="304"/>
      <c r="AC99" s="304"/>
      <c r="AD99" s="149"/>
    </row>
    <row r="100" spans="1:30" s="9" customFormat="1" ht="27.75" x14ac:dyDescent="0.45">
      <c r="A100" s="34"/>
      <c r="B100" s="680"/>
      <c r="C100" s="310">
        <f t="shared" si="6"/>
        <v>4</v>
      </c>
      <c r="D100" s="74"/>
      <c r="E100" s="308" t="s">
        <v>409</v>
      </c>
      <c r="F100" s="97"/>
      <c r="G100" s="97"/>
      <c r="H100" s="97"/>
      <c r="I100" s="293"/>
      <c r="J100" s="289"/>
      <c r="K100" s="378"/>
      <c r="L100" s="289"/>
      <c r="M100" s="292"/>
      <c r="O100" s="295"/>
      <c r="P100" s="295"/>
      <c r="Q100" s="109"/>
      <c r="R100" s="310"/>
      <c r="S100" s="44"/>
      <c r="T100" s="309"/>
      <c r="U100" s="309"/>
      <c r="V100" s="309"/>
      <c r="W100" s="309"/>
      <c r="X100" s="309"/>
      <c r="Y100" s="309"/>
      <c r="Z100" s="309"/>
      <c r="AA100" s="309"/>
      <c r="AB100" s="309"/>
      <c r="AC100" s="309"/>
      <c r="AD100" s="149"/>
    </row>
    <row r="101" spans="1:30" s="9" customFormat="1" ht="15" customHeight="1" x14ac:dyDescent="0.45">
      <c r="A101" s="15"/>
      <c r="B101" s="680"/>
      <c r="C101" s="310">
        <f>C100+1</f>
        <v>5</v>
      </c>
      <c r="D101" s="74"/>
      <c r="E101" s="303" t="s">
        <v>410</v>
      </c>
      <c r="F101" s="289"/>
      <c r="G101" s="289"/>
      <c r="H101" s="289"/>
      <c r="I101" s="289"/>
      <c r="J101" s="289"/>
      <c r="K101" s="378"/>
      <c r="L101" s="289"/>
      <c r="M101" s="289"/>
      <c r="N101" s="289"/>
      <c r="O101" s="295"/>
      <c r="P101" s="295"/>
      <c r="Q101" s="109"/>
      <c r="R101" s="310"/>
      <c r="S101" s="44"/>
      <c r="T101" s="309"/>
      <c r="U101" s="309"/>
      <c r="V101" s="309"/>
      <c r="W101" s="309"/>
      <c r="X101" s="309"/>
      <c r="Y101" s="309"/>
      <c r="Z101" s="309"/>
      <c r="AA101" s="309"/>
      <c r="AB101" s="309"/>
      <c r="AC101" s="309"/>
      <c r="AD101" s="149"/>
    </row>
    <row r="102" spans="1:30" s="9" customFormat="1" ht="15" customHeight="1" x14ac:dyDescent="0.45">
      <c r="A102" s="15"/>
      <c r="B102" s="680"/>
      <c r="C102" s="310"/>
      <c r="D102" s="177" t="str">
        <f>IF(D101="", "", "%")</f>
        <v/>
      </c>
      <c r="E102" s="359"/>
      <c r="F102" s="304"/>
      <c r="G102" s="481"/>
      <c r="H102" s="481"/>
      <c r="I102" s="481"/>
      <c r="J102" s="481"/>
      <c r="K102" s="378"/>
      <c r="L102" s="481"/>
      <c r="M102" s="481"/>
      <c r="N102" s="481"/>
      <c r="O102" s="485"/>
      <c r="P102" s="485"/>
      <c r="Q102" s="109"/>
      <c r="R102" s="310"/>
      <c r="S102" s="44"/>
      <c r="T102" s="309"/>
      <c r="U102" s="309"/>
      <c r="V102" s="309"/>
      <c r="W102" s="309"/>
      <c r="X102" s="309"/>
      <c r="Y102" s="309"/>
      <c r="Z102" s="309"/>
      <c r="AA102" s="309"/>
      <c r="AB102" s="309"/>
      <c r="AC102" s="309"/>
      <c r="AD102" s="149"/>
    </row>
    <row r="103" spans="1:30" s="6" customFormat="1" ht="16.149999999999999" customHeight="1" x14ac:dyDescent="0.45">
      <c r="A103" s="34"/>
      <c r="B103" s="675" t="str">
        <f>IF(E103="", "", "%")</f>
        <v/>
      </c>
      <c r="D103" s="177" t="str">
        <f>IF(E103="", "", "%")</f>
        <v/>
      </c>
      <c r="E103" s="412"/>
      <c r="F103" s="84"/>
      <c r="G103" s="84"/>
      <c r="H103" s="84"/>
      <c r="I103" s="148"/>
      <c r="J103" s="97"/>
      <c r="K103" s="378"/>
      <c r="L103" s="97"/>
      <c r="M103" s="97"/>
      <c r="N103" s="312"/>
      <c r="O103" s="5"/>
      <c r="P103" s="149"/>
      <c r="Q103" s="64"/>
      <c r="R103" s="310"/>
      <c r="S103" s="44"/>
      <c r="T103" s="289"/>
      <c r="U103" s="289"/>
      <c r="V103" s="289"/>
      <c r="W103" s="289"/>
      <c r="X103" s="289"/>
      <c r="Y103" s="289"/>
      <c r="Z103" s="289"/>
      <c r="AA103" s="289"/>
      <c r="AB103" s="289"/>
      <c r="AC103" s="289"/>
      <c r="AD103" s="150"/>
    </row>
    <row r="104" spans="1:30" s="6" customFormat="1" ht="35" customHeight="1" x14ac:dyDescent="0.45">
      <c r="B104" s="675" t="str">
        <f>IF(E104="", "", "%")</f>
        <v/>
      </c>
      <c r="C104" s="413" t="s">
        <v>324</v>
      </c>
      <c r="D104" s="177" t="str">
        <f>IF(E104="", "", "%")</f>
        <v/>
      </c>
      <c r="E104" s="334"/>
      <c r="F104" s="167"/>
      <c r="G104" s="167"/>
      <c r="H104" s="167"/>
      <c r="I104" s="148"/>
      <c r="J104" s="97"/>
      <c r="K104" s="378"/>
      <c r="L104" s="97"/>
      <c r="M104" s="97"/>
      <c r="N104" s="312"/>
      <c r="O104" s="5"/>
      <c r="P104" s="149"/>
      <c r="Q104" s="64"/>
      <c r="R104" s="310"/>
      <c r="S104" s="366"/>
      <c r="T104" s="289"/>
      <c r="U104" s="289"/>
      <c r="V104" s="289"/>
      <c r="W104" s="289"/>
      <c r="X104" s="289"/>
      <c r="Y104" s="289"/>
      <c r="Z104" s="289"/>
      <c r="AA104" s="289"/>
      <c r="AB104" s="289"/>
      <c r="AC104" s="289"/>
      <c r="AD104" s="150"/>
    </row>
    <row r="105" spans="1:30" s="6" customFormat="1" ht="35" customHeight="1" x14ac:dyDescent="0.45">
      <c r="B105" s="675" t="str">
        <f>IF(E105="", "", "%")</f>
        <v/>
      </c>
      <c r="C105" s="413" t="s">
        <v>327</v>
      </c>
      <c r="D105" s="177" t="str">
        <f t="shared" ref="D105:D107" si="7">IF(E105="", "", "%")</f>
        <v/>
      </c>
      <c r="E105" s="334"/>
      <c r="F105" s="392"/>
      <c r="G105" s="392"/>
      <c r="H105" s="392"/>
      <c r="I105" s="5"/>
      <c r="J105" s="97"/>
      <c r="K105" s="378"/>
      <c r="L105" s="97"/>
      <c r="M105" s="97"/>
      <c r="N105" s="312"/>
      <c r="O105" s="5"/>
      <c r="P105" s="149"/>
      <c r="Q105" s="64"/>
      <c r="R105" s="310"/>
      <c r="S105" s="366"/>
      <c r="T105" s="289"/>
      <c r="U105" s="289"/>
      <c r="V105" s="289"/>
      <c r="W105" s="289"/>
      <c r="X105" s="289"/>
      <c r="Y105" s="289"/>
      <c r="Z105" s="289"/>
      <c r="AA105" s="289"/>
      <c r="AB105" s="289"/>
      <c r="AC105" s="289"/>
      <c r="AD105" s="150"/>
    </row>
    <row r="106" spans="1:30" s="6" customFormat="1" ht="35" customHeight="1" x14ac:dyDescent="0.45">
      <c r="B106" s="675" t="str">
        <f>IF(E106="", "", "%")</f>
        <v/>
      </c>
      <c r="C106" s="413" t="s">
        <v>435</v>
      </c>
      <c r="D106" s="177" t="str">
        <f t="shared" si="7"/>
        <v/>
      </c>
      <c r="E106" s="334"/>
      <c r="F106" s="411"/>
      <c r="J106" s="97"/>
      <c r="K106" s="309" t="s">
        <v>335</v>
      </c>
      <c r="L106" s="309" t="s">
        <v>336</v>
      </c>
      <c r="M106" s="309" t="s">
        <v>337</v>
      </c>
      <c r="N106" s="312"/>
      <c r="O106" s="5"/>
      <c r="P106" s="149"/>
      <c r="Q106" s="64"/>
      <c r="R106" s="310"/>
      <c r="S106" s="366"/>
      <c r="T106" s="289"/>
      <c r="U106" s="289"/>
      <c r="V106" s="289"/>
      <c r="W106" s="289"/>
      <c r="X106" s="289"/>
      <c r="Y106" s="289"/>
      <c r="Z106" s="289"/>
      <c r="AA106" s="289"/>
      <c r="AB106" s="289"/>
      <c r="AC106" s="289"/>
      <c r="AD106" s="150"/>
    </row>
    <row r="107" spans="1:30" s="6" customFormat="1" ht="35" customHeight="1" x14ac:dyDescent="0.45">
      <c r="B107" s="675" t="str">
        <f>IF(E107="", "", "%")</f>
        <v/>
      </c>
      <c r="C107" s="413" t="s">
        <v>637</v>
      </c>
      <c r="D107" s="177" t="str">
        <f t="shared" si="7"/>
        <v/>
      </c>
      <c r="E107" s="334"/>
      <c r="F107" s="411"/>
      <c r="J107" s="97"/>
      <c r="K107" s="309" t="s">
        <v>335</v>
      </c>
      <c r="L107" s="309" t="s">
        <v>336</v>
      </c>
      <c r="M107" s="309" t="s">
        <v>337</v>
      </c>
      <c r="N107" s="312"/>
      <c r="O107" s="5"/>
      <c r="P107" s="149"/>
      <c r="Q107" s="64"/>
      <c r="R107" s="310"/>
      <c r="S107" s="366"/>
      <c r="T107" s="289"/>
      <c r="U107" s="289"/>
      <c r="V107" s="289"/>
      <c r="W107" s="289"/>
      <c r="X107" s="289"/>
      <c r="Y107" s="289"/>
      <c r="Z107" s="289"/>
      <c r="AA107" s="289"/>
      <c r="AB107" s="289"/>
      <c r="AC107" s="289"/>
      <c r="AD107" s="150"/>
    </row>
    <row r="108" spans="1:30" s="257" customFormat="1" ht="14.25" x14ac:dyDescent="0.45">
      <c r="A108" s="403"/>
      <c r="B108" s="681"/>
      <c r="D108" s="682" t="str">
        <f>IF(E107="", "", "%")</f>
        <v/>
      </c>
      <c r="E108" s="404"/>
      <c r="F108" s="405"/>
      <c r="G108" s="406"/>
      <c r="H108" s="406"/>
      <c r="I108" s="406"/>
      <c r="J108" s="260"/>
      <c r="K108" s="407"/>
      <c r="L108" s="260"/>
      <c r="M108" s="260"/>
      <c r="N108" s="256"/>
      <c r="O108" s="259"/>
      <c r="P108" s="259"/>
      <c r="Q108" s="408"/>
      <c r="R108" s="409"/>
      <c r="S108" s="410"/>
      <c r="T108" s="261"/>
      <c r="U108" s="261"/>
      <c r="V108" s="261"/>
      <c r="W108" s="261"/>
      <c r="X108" s="261"/>
      <c r="Y108" s="261"/>
      <c r="Z108" s="261"/>
      <c r="AA108" s="261"/>
      <c r="AB108" s="261"/>
      <c r="AC108" s="261"/>
    </row>
    <row r="109" spans="1:30" s="6" customFormat="1" ht="16.149999999999999" customHeight="1" x14ac:dyDescent="0.45">
      <c r="B109" s="675" t="str">
        <f>IF(E122="", "", "%")</f>
        <v>%</v>
      </c>
      <c r="C109" s="177"/>
      <c r="D109" s="177"/>
      <c r="E109" s="396" t="s">
        <v>411</v>
      </c>
      <c r="F109" s="390"/>
      <c r="G109" s="384"/>
      <c r="H109" s="384"/>
      <c r="I109" s="384"/>
      <c r="J109" s="384"/>
      <c r="K109" s="304"/>
      <c r="L109" s="289"/>
      <c r="M109" s="289"/>
      <c r="N109" s="289"/>
      <c r="O109" s="5"/>
      <c r="P109" s="5"/>
      <c r="Q109" s="109"/>
      <c r="R109" s="310"/>
      <c r="S109" s="44"/>
      <c r="T109" s="310"/>
      <c r="U109" s="310"/>
      <c r="V109" s="310"/>
      <c r="W109" s="310"/>
      <c r="X109" s="310"/>
      <c r="Y109" s="310"/>
      <c r="Z109" s="310"/>
      <c r="AA109" s="310"/>
      <c r="AB109" s="310"/>
      <c r="AC109" s="310"/>
      <c r="AD109" s="149"/>
    </row>
    <row r="110" spans="1:30" s="9" customFormat="1" ht="16.149999999999999" customHeight="1" x14ac:dyDescent="0.45">
      <c r="A110" s="6"/>
      <c r="B110" s="33"/>
      <c r="C110" s="310">
        <v>1</v>
      </c>
      <c r="D110" s="74"/>
      <c r="E110" s="303" t="s">
        <v>401</v>
      </c>
      <c r="F110" s="296"/>
      <c r="G110" s="296"/>
      <c r="H110" s="290"/>
      <c r="I110" s="289"/>
      <c r="J110" s="289"/>
      <c r="K110" s="304"/>
      <c r="L110" s="289"/>
      <c r="M110" s="292"/>
      <c r="N110" s="292"/>
      <c r="O110" s="292"/>
      <c r="P110" s="292"/>
      <c r="Q110" s="109"/>
      <c r="R110" s="310"/>
      <c r="S110" s="44"/>
      <c r="T110" s="289"/>
      <c r="U110" s="289"/>
      <c r="V110" s="289"/>
      <c r="W110" s="289"/>
      <c r="X110" s="289"/>
      <c r="Y110" s="289"/>
      <c r="Z110" s="289"/>
      <c r="AA110" s="289"/>
      <c r="AB110" s="289"/>
      <c r="AC110" s="289"/>
      <c r="AD110" s="149"/>
    </row>
    <row r="111" spans="1:30" s="9" customFormat="1" x14ac:dyDescent="0.45">
      <c r="A111" s="34"/>
      <c r="B111" s="33"/>
      <c r="C111" s="369"/>
      <c r="D111" s="44"/>
      <c r="E111" s="389" t="s">
        <v>412</v>
      </c>
      <c r="F111" s="166"/>
      <c r="G111" s="166"/>
      <c r="H111" s="166"/>
      <c r="I111" s="289"/>
      <c r="J111" s="289"/>
      <c r="K111" s="378"/>
      <c r="L111" s="289"/>
      <c r="M111" s="292"/>
      <c r="O111" s="295"/>
      <c r="P111" s="295"/>
      <c r="Q111" s="109"/>
      <c r="R111" s="310"/>
      <c r="S111" s="44"/>
      <c r="T111" s="289"/>
      <c r="U111" s="289"/>
      <c r="V111" s="289"/>
      <c r="W111" s="289"/>
      <c r="X111" s="289"/>
      <c r="Y111" s="289"/>
      <c r="Z111" s="289"/>
      <c r="AA111" s="289"/>
      <c r="AB111" s="289"/>
      <c r="AC111" s="289"/>
      <c r="AD111" s="149"/>
    </row>
    <row r="112" spans="1:30" s="33" customFormat="1" ht="16.149999999999999" customHeight="1" x14ac:dyDescent="0.4">
      <c r="A112" s="34"/>
      <c r="C112" s="369"/>
      <c r="D112" s="44"/>
      <c r="E112" s="389" t="s">
        <v>413</v>
      </c>
      <c r="F112" s="312"/>
      <c r="G112" s="312"/>
      <c r="H112" s="312"/>
      <c r="I112" s="149"/>
      <c r="J112" s="149"/>
      <c r="K112" s="375"/>
      <c r="L112" s="148"/>
      <c r="M112" s="148"/>
      <c r="N112" s="148"/>
      <c r="O112" s="148"/>
      <c r="P112" s="148"/>
      <c r="Q112" s="36"/>
      <c r="R112" s="310"/>
      <c r="S112" s="44"/>
      <c r="T112" s="149"/>
      <c r="U112" s="312"/>
      <c r="V112" s="312"/>
      <c r="W112" s="312"/>
      <c r="X112" s="149"/>
      <c r="Y112" s="149"/>
      <c r="Z112" s="149"/>
      <c r="AA112" s="149"/>
      <c r="AB112" s="149"/>
      <c r="AC112" s="149"/>
      <c r="AD112" s="149"/>
    </row>
    <row r="113" spans="1:30" s="33" customFormat="1" ht="27.75" x14ac:dyDescent="0.4">
      <c r="A113" s="34"/>
      <c r="C113" s="310">
        <f>C110+1</f>
        <v>2</v>
      </c>
      <c r="D113" s="74" t="s">
        <v>34</v>
      </c>
      <c r="E113" s="303" t="s">
        <v>414</v>
      </c>
      <c r="F113" s="289"/>
      <c r="G113" s="289"/>
      <c r="H113" s="289"/>
      <c r="I113" s="289"/>
      <c r="J113" s="289"/>
      <c r="K113" s="378"/>
      <c r="L113" s="289"/>
      <c r="M113" s="289"/>
      <c r="N113" s="289"/>
      <c r="O113" s="148"/>
      <c r="P113" s="148"/>
      <c r="Y113" s="289"/>
      <c r="Z113" s="289"/>
      <c r="AA113" s="289"/>
      <c r="AB113" s="289"/>
      <c r="AC113" s="289"/>
      <c r="AD113" s="149"/>
    </row>
    <row r="114" spans="1:30" s="33" customFormat="1" ht="41.65" x14ac:dyDescent="0.4">
      <c r="A114" s="34"/>
      <c r="B114" s="680"/>
      <c r="C114" s="310">
        <f>C113+1</f>
        <v>3</v>
      </c>
      <c r="D114" s="74" t="s">
        <v>34</v>
      </c>
      <c r="E114" s="303" t="s">
        <v>406</v>
      </c>
      <c r="F114" s="97"/>
      <c r="G114" s="97"/>
      <c r="H114" s="97"/>
      <c r="I114" s="293"/>
      <c r="J114" s="289"/>
      <c r="K114" s="378"/>
      <c r="L114" s="289"/>
      <c r="M114" s="289"/>
      <c r="N114" s="289"/>
      <c r="O114" s="148"/>
      <c r="P114" s="148"/>
      <c r="Y114" s="300"/>
      <c r="Z114" s="300"/>
      <c r="AA114" s="300"/>
      <c r="AB114" s="300"/>
      <c r="AC114" s="300"/>
      <c r="AD114" s="149"/>
    </row>
    <row r="115" spans="1:30" s="33" customFormat="1" ht="27.75" customHeight="1" x14ac:dyDescent="0.4">
      <c r="A115" s="34"/>
      <c r="B115" s="680"/>
      <c r="C115" s="310">
        <f t="shared" ref="C115:C120" si="8">C114+1</f>
        <v>4</v>
      </c>
      <c r="D115" s="74" t="s">
        <v>34</v>
      </c>
      <c r="E115" s="303" t="s">
        <v>408</v>
      </c>
      <c r="F115" s="289"/>
      <c r="G115" s="289"/>
      <c r="H115" s="289"/>
      <c r="I115" s="289"/>
      <c r="J115" s="289"/>
      <c r="K115" s="378"/>
      <c r="L115" s="289"/>
      <c r="M115" s="289"/>
      <c r="N115" s="289"/>
      <c r="O115" s="148"/>
      <c r="P115" s="148"/>
      <c r="Y115" s="289"/>
      <c r="Z115" s="289"/>
      <c r="AA115" s="289"/>
      <c r="AB115" s="289"/>
      <c r="AC115" s="289"/>
      <c r="AD115" s="149"/>
    </row>
    <row r="116" spans="1:30" s="33" customFormat="1" ht="16.149999999999999" customHeight="1" x14ac:dyDescent="0.4">
      <c r="A116" s="15"/>
      <c r="B116" s="680"/>
      <c r="C116" s="310">
        <f t="shared" si="8"/>
        <v>5</v>
      </c>
      <c r="D116" s="74" t="s">
        <v>34</v>
      </c>
      <c r="E116" s="308" t="s">
        <v>415</v>
      </c>
      <c r="F116" s="97"/>
      <c r="G116" s="97"/>
      <c r="H116" s="97"/>
      <c r="I116" s="293"/>
      <c r="J116" s="289"/>
      <c r="K116" s="378"/>
      <c r="L116" s="289"/>
      <c r="M116" s="289"/>
      <c r="N116" s="289"/>
      <c r="O116" s="148"/>
      <c r="P116" s="148"/>
      <c r="Y116" s="289"/>
      <c r="Z116" s="289"/>
      <c r="AA116" s="289"/>
      <c r="AB116" s="289"/>
      <c r="AC116" s="289"/>
      <c r="AD116" s="149"/>
    </row>
    <row r="117" spans="1:30" s="33" customFormat="1" ht="16.149999999999999" customHeight="1" x14ac:dyDescent="0.4">
      <c r="A117" s="15"/>
      <c r="B117" s="680"/>
      <c r="C117" s="310">
        <f t="shared" si="8"/>
        <v>6</v>
      </c>
      <c r="D117" s="74"/>
      <c r="E117" s="308" t="s">
        <v>416</v>
      </c>
      <c r="F117" s="97"/>
      <c r="G117" s="97"/>
      <c r="H117" s="97"/>
      <c r="I117" s="293"/>
      <c r="J117" s="289"/>
      <c r="K117" s="378"/>
      <c r="L117" s="289"/>
      <c r="M117" s="289"/>
      <c r="N117" s="289"/>
      <c r="O117" s="148"/>
      <c r="P117" s="148"/>
      <c r="Y117" s="289"/>
      <c r="Z117" s="289"/>
      <c r="AA117" s="289"/>
      <c r="AB117" s="289"/>
      <c r="AC117" s="289"/>
      <c r="AD117" s="149"/>
    </row>
    <row r="118" spans="1:30" s="33" customFormat="1" ht="15" x14ac:dyDescent="0.4">
      <c r="A118" s="15"/>
      <c r="B118" s="680"/>
      <c r="C118" s="310">
        <f t="shared" si="8"/>
        <v>7</v>
      </c>
      <c r="D118" s="74"/>
      <c r="E118" s="308" t="s">
        <v>417</v>
      </c>
      <c r="F118" s="289"/>
      <c r="G118" s="289"/>
      <c r="H118" s="289"/>
      <c r="I118" s="289"/>
      <c r="J118" s="289"/>
      <c r="K118" s="378"/>
      <c r="L118" s="289"/>
      <c r="M118" s="289"/>
      <c r="N118" s="289"/>
      <c r="O118" s="148"/>
      <c r="P118" s="148"/>
      <c r="Y118" s="289"/>
      <c r="Z118" s="289"/>
      <c r="AA118" s="289"/>
      <c r="AB118" s="289"/>
      <c r="AC118" s="289"/>
      <c r="AD118" s="149"/>
    </row>
    <row r="119" spans="1:30" s="33" customFormat="1" ht="27.75" x14ac:dyDescent="0.4">
      <c r="A119" s="15"/>
      <c r="B119" s="680"/>
      <c r="C119" s="310">
        <f t="shared" si="8"/>
        <v>8</v>
      </c>
      <c r="D119" s="74"/>
      <c r="E119" s="303" t="s">
        <v>409</v>
      </c>
      <c r="F119" s="97"/>
      <c r="G119" s="293"/>
      <c r="H119" s="97"/>
      <c r="I119" s="97"/>
      <c r="J119" s="97"/>
      <c r="K119" s="378"/>
      <c r="L119" s="97"/>
      <c r="M119" s="97"/>
      <c r="N119" s="312"/>
      <c r="O119" s="148"/>
      <c r="P119" s="148"/>
      <c r="Y119" s="289"/>
      <c r="Z119" s="289"/>
      <c r="AA119" s="289"/>
      <c r="AB119" s="289"/>
      <c r="AC119" s="289"/>
      <c r="AD119" s="149"/>
    </row>
    <row r="120" spans="1:30" s="33" customFormat="1" ht="16.149999999999999" customHeight="1" x14ac:dyDescent="0.45">
      <c r="A120" s="680"/>
      <c r="B120" s="680"/>
      <c r="C120" s="310">
        <f t="shared" si="8"/>
        <v>9</v>
      </c>
      <c r="D120" s="74"/>
      <c r="E120" s="303" t="s">
        <v>410</v>
      </c>
      <c r="F120" s="289"/>
      <c r="G120" s="289"/>
      <c r="H120" s="289"/>
      <c r="I120" s="289"/>
      <c r="J120" s="289"/>
      <c r="K120" s="378"/>
      <c r="L120" s="289"/>
      <c r="M120" s="289"/>
      <c r="N120" s="289"/>
      <c r="O120" s="148"/>
      <c r="P120" s="148"/>
      <c r="Y120" s="149"/>
      <c r="Z120" s="149"/>
      <c r="AA120" s="150"/>
      <c r="AB120" s="150"/>
      <c r="AC120" s="150"/>
      <c r="AD120" s="150"/>
    </row>
    <row r="121" spans="1:30" s="9" customFormat="1" ht="15" customHeight="1" x14ac:dyDescent="0.45">
      <c r="A121" s="680"/>
      <c r="B121" s="680"/>
      <c r="C121" s="310"/>
      <c r="D121" s="177"/>
      <c r="E121" s="359"/>
      <c r="F121" s="304"/>
      <c r="G121" s="481"/>
      <c r="H121" s="481"/>
      <c r="I121" s="481"/>
      <c r="J121" s="481"/>
      <c r="K121" s="378"/>
      <c r="L121" s="481"/>
      <c r="M121" s="481"/>
      <c r="N121" s="481"/>
      <c r="O121" s="485"/>
      <c r="P121" s="485"/>
      <c r="Q121" s="109"/>
      <c r="R121" s="310"/>
      <c r="S121" s="44"/>
      <c r="T121" s="309"/>
      <c r="U121" s="309"/>
      <c r="V121" s="309"/>
      <c r="W121" s="309"/>
      <c r="X121" s="309"/>
      <c r="Y121" s="309"/>
      <c r="Z121" s="309"/>
      <c r="AA121" s="309"/>
      <c r="AB121" s="309"/>
      <c r="AC121" s="309"/>
      <c r="AD121" s="149"/>
    </row>
    <row r="122" spans="1:30" s="6" customFormat="1" ht="16.149999999999999" customHeight="1" x14ac:dyDescent="0.45">
      <c r="A122" s="680"/>
      <c r="B122" s="675" t="str">
        <f>IF(E122="", "", "%")</f>
        <v>%</v>
      </c>
      <c r="D122" s="177"/>
      <c r="E122" s="412" t="s">
        <v>619</v>
      </c>
      <c r="F122" s="84"/>
      <c r="G122" s="84"/>
      <c r="H122" s="84"/>
      <c r="I122" s="148"/>
      <c r="J122" s="97"/>
      <c r="K122" s="378"/>
      <c r="L122" s="97"/>
      <c r="M122" s="97"/>
      <c r="N122" s="312"/>
      <c r="O122" s="5"/>
      <c r="P122" s="149"/>
      <c r="Q122" s="64"/>
      <c r="R122" s="310"/>
      <c r="S122" s="44"/>
      <c r="T122" s="289"/>
      <c r="U122" s="289"/>
      <c r="V122" s="289"/>
      <c r="W122" s="289"/>
      <c r="X122" s="289"/>
      <c r="Y122" s="289"/>
      <c r="Z122" s="289"/>
      <c r="AA122" s="289"/>
      <c r="AB122" s="289"/>
      <c r="AC122" s="289"/>
      <c r="AD122" s="150"/>
    </row>
    <row r="123" spans="1:30" s="6" customFormat="1" ht="35" customHeight="1" x14ac:dyDescent="0.45">
      <c r="A123" s="680"/>
      <c r="B123" s="675" t="str">
        <f>IF(E123="", "", "%")</f>
        <v>%</v>
      </c>
      <c r="C123" s="413" t="s">
        <v>324</v>
      </c>
      <c r="D123" s="177"/>
      <c r="E123" s="334" t="s">
        <v>450</v>
      </c>
      <c r="F123" s="167"/>
      <c r="G123" s="167"/>
      <c r="H123" s="167"/>
      <c r="I123" s="148"/>
      <c r="J123" s="97"/>
      <c r="K123" s="378"/>
      <c r="L123" s="97"/>
      <c r="M123" s="97"/>
      <c r="N123" s="312"/>
      <c r="O123" s="5"/>
      <c r="P123" s="149"/>
      <c r="Q123" s="64"/>
      <c r="R123" s="310"/>
      <c r="S123" s="366"/>
      <c r="T123" s="289"/>
      <c r="U123" s="289"/>
      <c r="V123" s="289"/>
      <c r="W123" s="289"/>
      <c r="X123" s="289"/>
      <c r="Y123" s="289"/>
      <c r="Z123" s="289"/>
      <c r="AA123" s="289"/>
      <c r="AB123" s="289"/>
      <c r="AC123" s="289"/>
      <c r="AD123" s="150"/>
    </row>
    <row r="124" spans="1:30" s="6" customFormat="1" ht="35" customHeight="1" x14ac:dyDescent="0.45">
      <c r="A124" s="680"/>
      <c r="B124" s="675" t="str">
        <f>IF(E124="", "", "%")</f>
        <v>%</v>
      </c>
      <c r="C124" s="413" t="s">
        <v>327</v>
      </c>
      <c r="D124" s="177"/>
      <c r="E124" s="334" t="s">
        <v>451</v>
      </c>
      <c r="F124" s="392"/>
      <c r="G124" s="392"/>
      <c r="H124" s="392"/>
      <c r="I124" s="5"/>
      <c r="J124" s="97"/>
      <c r="K124" s="378"/>
      <c r="L124" s="97"/>
      <c r="M124" s="97"/>
      <c r="N124" s="312"/>
      <c r="O124" s="5"/>
      <c r="P124" s="149"/>
      <c r="Q124" s="64"/>
      <c r="R124" s="310"/>
      <c r="S124" s="366"/>
      <c r="T124" s="289"/>
      <c r="U124" s="289"/>
      <c r="V124" s="289"/>
      <c r="W124" s="289"/>
      <c r="X124" s="289"/>
      <c r="Y124" s="289"/>
      <c r="Z124" s="289"/>
      <c r="AA124" s="289"/>
      <c r="AB124" s="289"/>
      <c r="AC124" s="289"/>
      <c r="AD124" s="150"/>
    </row>
    <row r="125" spans="1:30" s="6" customFormat="1" ht="41.65" customHeight="1" x14ac:dyDescent="0.45">
      <c r="A125" s="680"/>
      <c r="B125" s="675" t="str">
        <f>IF(E125="", "", "%")</f>
        <v>%</v>
      </c>
      <c r="C125" s="413" t="s">
        <v>435</v>
      </c>
      <c r="D125" s="177"/>
      <c r="E125" s="334" t="s">
        <v>453</v>
      </c>
      <c r="F125" s="411">
        <v>3</v>
      </c>
      <c r="J125" s="97"/>
      <c r="K125" s="309" t="s">
        <v>335</v>
      </c>
      <c r="L125" s="309" t="s">
        <v>336</v>
      </c>
      <c r="M125" s="309" t="s">
        <v>337</v>
      </c>
      <c r="N125" s="312"/>
      <c r="O125" s="5"/>
      <c r="P125" s="149"/>
      <c r="Q125" s="64"/>
      <c r="R125" s="310"/>
      <c r="S125" s="366"/>
      <c r="T125" s="289"/>
      <c r="U125" s="289"/>
      <c r="V125" s="289"/>
      <c r="W125" s="289"/>
      <c r="X125" s="289"/>
      <c r="Y125" s="289"/>
      <c r="Z125" s="289"/>
      <c r="AA125" s="289"/>
      <c r="AB125" s="289"/>
      <c r="AC125" s="289"/>
      <c r="AD125" s="150"/>
    </row>
    <row r="126" spans="1:30" s="6" customFormat="1" ht="35" customHeight="1" x14ac:dyDescent="0.45">
      <c r="A126" s="680"/>
      <c r="B126" s="675" t="str">
        <f>IF(E126="", "", "%")</f>
        <v>%</v>
      </c>
      <c r="C126" s="413" t="s">
        <v>637</v>
      </c>
      <c r="D126" s="177"/>
      <c r="E126" s="334" t="s">
        <v>344</v>
      </c>
      <c r="F126" s="411">
        <v>1</v>
      </c>
      <c r="J126" s="97"/>
      <c r="K126" s="309" t="s">
        <v>335</v>
      </c>
      <c r="L126" s="309" t="s">
        <v>336</v>
      </c>
      <c r="M126" s="309" t="s">
        <v>337</v>
      </c>
      <c r="N126" s="312"/>
      <c r="O126" s="5"/>
      <c r="P126" s="149"/>
      <c r="Q126" s="64"/>
      <c r="R126" s="310"/>
      <c r="S126" s="366"/>
      <c r="T126" s="289"/>
      <c r="U126" s="289"/>
      <c r="V126" s="289"/>
      <c r="W126" s="289"/>
      <c r="X126" s="289"/>
      <c r="Y126" s="289"/>
      <c r="Z126" s="289"/>
      <c r="AA126" s="289"/>
      <c r="AB126" s="289"/>
      <c r="AC126" s="289"/>
      <c r="AD126" s="150"/>
    </row>
    <row r="127" spans="1:30" s="257" customFormat="1" ht="14.25" x14ac:dyDescent="0.45">
      <c r="A127" s="403"/>
      <c r="B127" s="681"/>
      <c r="D127" s="682"/>
      <c r="E127" s="404"/>
      <c r="F127" s="405"/>
      <c r="G127" s="406"/>
      <c r="H127" s="406"/>
      <c r="I127" s="406"/>
      <c r="J127" s="260"/>
      <c r="K127" s="407"/>
      <c r="L127" s="260"/>
      <c r="M127" s="260"/>
      <c r="N127" s="256"/>
      <c r="O127" s="259"/>
      <c r="P127" s="259"/>
      <c r="Q127" s="408"/>
      <c r="R127" s="409"/>
      <c r="S127" s="410"/>
      <c r="T127" s="261"/>
      <c r="U127" s="261"/>
      <c r="V127" s="261"/>
      <c r="W127" s="261"/>
      <c r="X127" s="261"/>
      <c r="Y127" s="261"/>
      <c r="Z127" s="261"/>
      <c r="AA127" s="261"/>
      <c r="AB127" s="261"/>
      <c r="AC127" s="261"/>
    </row>
    <row r="128" spans="1:30" s="6" customFormat="1" ht="16.149999999999999" customHeight="1" x14ac:dyDescent="0.45">
      <c r="B128" s="675" t="str">
        <f>IF(E137="", "", "%")</f>
        <v/>
      </c>
      <c r="C128" s="177"/>
      <c r="D128" s="177" t="str">
        <f>IF(OR(D129="x",D131="X",D132="X",D133="X",D134="X",D135="X"),"%","")</f>
        <v/>
      </c>
      <c r="E128" s="396" t="s">
        <v>418</v>
      </c>
      <c r="F128" s="390"/>
      <c r="G128" s="384"/>
      <c r="H128" s="384"/>
      <c r="I128" s="384"/>
      <c r="J128" s="384"/>
      <c r="K128" s="304"/>
      <c r="L128" s="289"/>
      <c r="M128" s="289"/>
      <c r="N128" s="289"/>
      <c r="O128" s="5"/>
      <c r="P128" s="5"/>
      <c r="Q128" s="109"/>
      <c r="R128" s="310"/>
      <c r="S128" s="44"/>
      <c r="T128" s="310"/>
      <c r="U128" s="310"/>
      <c r="V128" s="310"/>
      <c r="W128" s="310"/>
      <c r="X128" s="310"/>
      <c r="Y128" s="310"/>
      <c r="Z128" s="310"/>
      <c r="AA128" s="310"/>
      <c r="AB128" s="310"/>
      <c r="AC128" s="310"/>
      <c r="AD128" s="149"/>
    </row>
    <row r="129" spans="1:30" s="6" customFormat="1" ht="16.149999999999999" customHeight="1" x14ac:dyDescent="0.45">
      <c r="B129" s="33"/>
      <c r="C129" s="310">
        <v>1</v>
      </c>
      <c r="D129" s="74"/>
      <c r="E129" s="304" t="s">
        <v>401</v>
      </c>
      <c r="F129" s="97"/>
      <c r="G129" s="293"/>
      <c r="H129" s="97"/>
      <c r="I129" s="97"/>
      <c r="J129" s="97"/>
      <c r="K129" s="378"/>
      <c r="L129" s="97"/>
      <c r="M129" s="97"/>
      <c r="N129" s="312"/>
      <c r="O129" s="5"/>
      <c r="P129" s="5"/>
      <c r="Y129" s="289"/>
      <c r="Z129" s="289"/>
      <c r="AA129" s="289"/>
      <c r="AB129" s="289"/>
      <c r="AC129" s="289"/>
      <c r="AD129" s="150"/>
    </row>
    <row r="130" spans="1:30" s="9" customFormat="1" x14ac:dyDescent="0.45">
      <c r="A130" s="34"/>
      <c r="B130" s="33"/>
      <c r="C130" s="310"/>
      <c r="D130" s="44"/>
      <c r="E130" s="389" t="s">
        <v>419</v>
      </c>
      <c r="F130" s="296"/>
      <c r="G130" s="296"/>
      <c r="H130" s="290"/>
      <c r="I130" s="289"/>
      <c r="J130" s="289"/>
      <c r="K130" s="304"/>
      <c r="L130" s="289"/>
      <c r="M130" s="292"/>
      <c r="N130" s="292"/>
      <c r="O130" s="292"/>
      <c r="P130" s="292"/>
      <c r="Y130" s="289"/>
      <c r="Z130" s="289"/>
      <c r="AA130" s="289"/>
      <c r="AB130" s="289"/>
      <c r="AC130" s="289"/>
      <c r="AD130" s="150"/>
    </row>
    <row r="131" spans="1:30" s="9" customFormat="1" ht="42" x14ac:dyDescent="0.45">
      <c r="A131" s="34"/>
      <c r="B131" s="33"/>
      <c r="C131" s="310">
        <f>C129+1</f>
        <v>2</v>
      </c>
      <c r="D131" s="74"/>
      <c r="E131" s="303" t="s">
        <v>406</v>
      </c>
      <c r="F131" s="166"/>
      <c r="G131" s="166"/>
      <c r="H131" s="166"/>
      <c r="I131" s="289"/>
      <c r="J131" s="289"/>
      <c r="K131" s="378"/>
      <c r="L131" s="289"/>
      <c r="M131" s="292"/>
      <c r="O131" s="295"/>
      <c r="P131" s="289"/>
      <c r="Q131" s="290"/>
      <c r="R131" s="290"/>
      <c r="S131" s="290"/>
      <c r="T131" s="290"/>
      <c r="U131" s="290"/>
      <c r="V131" s="290"/>
      <c r="W131" s="290"/>
      <c r="X131" s="290"/>
      <c r="Y131" s="289"/>
      <c r="Z131" s="289"/>
      <c r="AA131" s="289"/>
      <c r="AB131" s="289"/>
      <c r="AC131" s="289"/>
      <c r="AD131" s="150"/>
    </row>
    <row r="132" spans="1:30" s="33" customFormat="1" ht="42" x14ac:dyDescent="0.45">
      <c r="A132" s="34"/>
      <c r="C132" s="310">
        <f t="shared" ref="C132:C135" si="9">C131+1</f>
        <v>3</v>
      </c>
      <c r="D132" s="74"/>
      <c r="E132" s="303" t="s">
        <v>408</v>
      </c>
      <c r="F132" s="289"/>
      <c r="G132" s="289"/>
      <c r="H132" s="289"/>
      <c r="I132" s="289"/>
      <c r="J132" s="289"/>
      <c r="K132" s="378"/>
      <c r="L132" s="289"/>
      <c r="M132" s="289"/>
      <c r="N132" s="289"/>
      <c r="O132" s="148"/>
      <c r="P132" s="149"/>
      <c r="Q132" s="36"/>
      <c r="R132" s="36"/>
      <c r="S132" s="36"/>
      <c r="T132" s="36"/>
      <c r="U132" s="36"/>
      <c r="V132" s="36"/>
      <c r="W132" s="36"/>
      <c r="X132" s="36"/>
      <c r="Y132" s="302"/>
      <c r="Z132" s="302"/>
      <c r="AA132" s="302"/>
      <c r="AB132" s="302"/>
      <c r="AC132" s="302"/>
      <c r="AD132" s="150"/>
    </row>
    <row r="133" spans="1:30" s="33" customFormat="1" ht="28.15" x14ac:dyDescent="0.45">
      <c r="A133" s="34"/>
      <c r="C133" s="310">
        <f t="shared" si="9"/>
        <v>4</v>
      </c>
      <c r="D133" s="74"/>
      <c r="E133" s="303" t="s">
        <v>415</v>
      </c>
      <c r="F133" s="97"/>
      <c r="G133" s="97"/>
      <c r="H133" s="97"/>
      <c r="I133" s="293"/>
      <c r="J133" s="289"/>
      <c r="K133" s="378"/>
      <c r="L133" s="289"/>
      <c r="M133" s="289"/>
      <c r="N133" s="289"/>
      <c r="O133" s="5"/>
      <c r="P133" s="149"/>
      <c r="Q133" s="36"/>
      <c r="R133" s="36"/>
      <c r="S133" s="36"/>
      <c r="T133" s="36"/>
      <c r="U133" s="36"/>
      <c r="V133" s="36"/>
      <c r="W133" s="36"/>
      <c r="X133" s="36"/>
      <c r="Y133" s="304"/>
      <c r="Z133" s="304"/>
      <c r="AA133" s="304"/>
      <c r="AB133" s="304"/>
      <c r="AC133" s="304"/>
      <c r="AD133" s="150"/>
    </row>
    <row r="134" spans="1:30" s="33" customFormat="1" ht="28.15" x14ac:dyDescent="0.45">
      <c r="A134" s="34"/>
      <c r="B134" s="680"/>
      <c r="C134" s="310">
        <f t="shared" si="9"/>
        <v>5</v>
      </c>
      <c r="D134" s="74"/>
      <c r="E134" s="303" t="s">
        <v>409</v>
      </c>
      <c r="F134" s="289"/>
      <c r="G134" s="289"/>
      <c r="H134" s="289"/>
      <c r="I134" s="289"/>
      <c r="J134" s="289"/>
      <c r="K134" s="378"/>
      <c r="L134" s="289"/>
      <c r="M134" s="289"/>
      <c r="N134" s="289"/>
      <c r="O134" s="148"/>
      <c r="P134" s="149"/>
      <c r="Q134" s="36"/>
      <c r="R134" s="36"/>
      <c r="S134" s="36"/>
      <c r="T134" s="36"/>
      <c r="U134" s="36"/>
      <c r="V134" s="36"/>
      <c r="W134" s="36"/>
      <c r="X134" s="36"/>
      <c r="Y134" s="304"/>
      <c r="Z134" s="304"/>
      <c r="AA134" s="304"/>
      <c r="AB134" s="304"/>
      <c r="AC134" s="304"/>
      <c r="AD134" s="150"/>
    </row>
    <row r="135" spans="1:30" s="6" customFormat="1" ht="16.149999999999999" customHeight="1" x14ac:dyDescent="0.45">
      <c r="A135" s="34"/>
      <c r="B135" s="680"/>
      <c r="C135" s="310">
        <f t="shared" si="9"/>
        <v>6</v>
      </c>
      <c r="D135" s="74"/>
      <c r="E135" s="303" t="s">
        <v>410</v>
      </c>
      <c r="F135" s="97"/>
      <c r="G135" s="293"/>
      <c r="H135" s="97"/>
      <c r="I135" s="97"/>
      <c r="J135" s="97"/>
      <c r="K135" s="378"/>
      <c r="L135" s="97"/>
      <c r="M135" s="97"/>
      <c r="N135" s="312"/>
      <c r="O135" s="5"/>
      <c r="P135" s="149"/>
      <c r="Q135" s="64"/>
      <c r="R135" s="310"/>
      <c r="S135" s="44"/>
      <c r="T135" s="289"/>
      <c r="U135" s="289"/>
      <c r="V135" s="289"/>
      <c r="W135" s="289"/>
      <c r="X135" s="289"/>
      <c r="Y135" s="289"/>
      <c r="Z135" s="289"/>
      <c r="AA135" s="289"/>
      <c r="AB135" s="289"/>
      <c r="AC135" s="289"/>
      <c r="AD135" s="150"/>
    </row>
    <row r="136" spans="1:30" s="9" customFormat="1" ht="15" customHeight="1" x14ac:dyDescent="0.45">
      <c r="A136" s="15"/>
      <c r="B136" s="680"/>
      <c r="C136" s="310"/>
      <c r="D136" s="177" t="str">
        <f>IF(D135="", "", "%")</f>
        <v/>
      </c>
      <c r="E136" s="359"/>
      <c r="F136" s="304"/>
      <c r="G136" s="481"/>
      <c r="H136" s="481"/>
      <c r="I136" s="481"/>
      <c r="J136" s="481"/>
      <c r="K136" s="378"/>
      <c r="L136" s="481"/>
      <c r="M136" s="481"/>
      <c r="N136" s="481"/>
      <c r="O136" s="485"/>
      <c r="P136" s="485"/>
      <c r="Q136" s="109"/>
      <c r="R136" s="310"/>
      <c r="S136" s="44"/>
      <c r="T136" s="309"/>
      <c r="U136" s="309"/>
      <c r="V136" s="309"/>
      <c r="W136" s="309"/>
      <c r="X136" s="309"/>
      <c r="Y136" s="309"/>
      <c r="Z136" s="309"/>
      <c r="AA136" s="309"/>
      <c r="AB136" s="309"/>
      <c r="AC136" s="309"/>
      <c r="AD136" s="149"/>
    </row>
    <row r="137" spans="1:30" s="6" customFormat="1" ht="16.149999999999999" customHeight="1" x14ac:dyDescent="0.45">
      <c r="A137" s="34"/>
      <c r="B137" s="675" t="str">
        <f>IF(E137="", "", "%")</f>
        <v/>
      </c>
      <c r="D137" s="177" t="str">
        <f>IF(E137="", "", "%")</f>
        <v/>
      </c>
      <c r="E137" s="412"/>
      <c r="F137" s="84"/>
      <c r="G137" s="84"/>
      <c r="H137" s="84"/>
      <c r="I137" s="148"/>
      <c r="J137" s="97"/>
      <c r="K137" s="378"/>
      <c r="L137" s="97"/>
      <c r="M137" s="97"/>
      <c r="N137" s="312"/>
      <c r="O137" s="5"/>
      <c r="P137" s="149"/>
      <c r="Q137" s="64"/>
      <c r="R137" s="310"/>
      <c r="S137" s="44"/>
      <c r="T137" s="289"/>
      <c r="U137" s="289"/>
      <c r="V137" s="289"/>
      <c r="W137" s="289"/>
      <c r="X137" s="289"/>
      <c r="Y137" s="289"/>
      <c r="Z137" s="289"/>
      <c r="AA137" s="289"/>
      <c r="AB137" s="289"/>
      <c r="AC137" s="289"/>
      <c r="AD137" s="150"/>
    </row>
    <row r="138" spans="1:30" s="6" customFormat="1" ht="35" customHeight="1" x14ac:dyDescent="0.45">
      <c r="B138" s="675" t="str">
        <f>IF(E138="", "", "%")</f>
        <v/>
      </c>
      <c r="C138" s="413" t="s">
        <v>324</v>
      </c>
      <c r="D138" s="177" t="str">
        <f>IF(E138="", "", "%")</f>
        <v/>
      </c>
      <c r="E138" s="334"/>
      <c r="F138" s="167"/>
      <c r="G138" s="167"/>
      <c r="H138" s="167"/>
      <c r="I138" s="148"/>
      <c r="J138" s="97"/>
      <c r="K138" s="378"/>
      <c r="L138" s="97"/>
      <c r="M138" s="97"/>
      <c r="N138" s="312"/>
      <c r="O138" s="5"/>
      <c r="P138" s="149"/>
      <c r="Q138" s="64"/>
      <c r="R138" s="310"/>
      <c r="S138" s="366"/>
      <c r="T138" s="289"/>
      <c r="U138" s="289"/>
      <c r="V138" s="289"/>
      <c r="W138" s="289"/>
      <c r="X138" s="289"/>
      <c r="Y138" s="289"/>
      <c r="Z138" s="289"/>
      <c r="AA138" s="289"/>
      <c r="AB138" s="289"/>
      <c r="AC138" s="289"/>
      <c r="AD138" s="150"/>
    </row>
    <row r="139" spans="1:30" s="6" customFormat="1" ht="35" customHeight="1" x14ac:dyDescent="0.45">
      <c r="B139" s="675" t="str">
        <f>IF(E139="", "", "%")</f>
        <v/>
      </c>
      <c r="C139" s="413" t="s">
        <v>327</v>
      </c>
      <c r="D139" s="177" t="str">
        <f t="shared" ref="D139:D141" si="10">IF(E139="", "", "%")</f>
        <v/>
      </c>
      <c r="E139" s="334"/>
      <c r="F139" s="392"/>
      <c r="G139" s="392"/>
      <c r="H139" s="392"/>
      <c r="I139" s="5"/>
      <c r="J139" s="97"/>
      <c r="K139" s="378"/>
      <c r="L139" s="97"/>
      <c r="M139" s="97"/>
      <c r="N139" s="312"/>
      <c r="O139" s="5"/>
      <c r="P139" s="149"/>
      <c r="Q139" s="64"/>
      <c r="R139" s="310"/>
      <c r="S139" s="366"/>
      <c r="T139" s="289"/>
      <c r="U139" s="289"/>
      <c r="V139" s="289"/>
      <c r="W139" s="289"/>
      <c r="X139" s="289"/>
      <c r="Y139" s="289"/>
      <c r="Z139" s="289"/>
      <c r="AA139" s="289"/>
      <c r="AB139" s="289"/>
      <c r="AC139" s="289"/>
      <c r="AD139" s="150"/>
    </row>
    <row r="140" spans="1:30" s="6" customFormat="1" ht="35" customHeight="1" x14ac:dyDescent="0.45">
      <c r="B140" s="675" t="str">
        <f>IF(E140="", "", "%")</f>
        <v/>
      </c>
      <c r="C140" s="413" t="s">
        <v>435</v>
      </c>
      <c r="D140" s="177" t="str">
        <f t="shared" si="10"/>
        <v/>
      </c>
      <c r="E140" s="334"/>
      <c r="F140" s="411"/>
      <c r="J140" s="97"/>
      <c r="K140" s="309" t="s">
        <v>335</v>
      </c>
      <c r="L140" s="309" t="s">
        <v>336</v>
      </c>
      <c r="M140" s="309" t="s">
        <v>337</v>
      </c>
      <c r="N140" s="312"/>
      <c r="O140" s="5"/>
      <c r="P140" s="149"/>
      <c r="Q140" s="64"/>
      <c r="R140" s="310"/>
      <c r="S140" s="366"/>
      <c r="T140" s="289"/>
      <c r="U140" s="289"/>
      <c r="V140" s="289"/>
      <c r="W140" s="289"/>
      <c r="X140" s="289"/>
      <c r="Y140" s="289"/>
      <c r="Z140" s="289"/>
      <c r="AA140" s="289"/>
      <c r="AB140" s="289"/>
      <c r="AC140" s="289"/>
      <c r="AD140" s="150"/>
    </row>
    <row r="141" spans="1:30" s="6" customFormat="1" ht="35" customHeight="1" x14ac:dyDescent="0.45">
      <c r="B141" s="675" t="str">
        <f>IF(E141="", "", "%")</f>
        <v/>
      </c>
      <c r="C141" s="413" t="s">
        <v>637</v>
      </c>
      <c r="D141" s="177" t="str">
        <f t="shared" si="10"/>
        <v/>
      </c>
      <c r="E141" s="334"/>
      <c r="F141" s="411"/>
      <c r="J141" s="97"/>
      <c r="K141" s="309" t="s">
        <v>335</v>
      </c>
      <c r="L141" s="309" t="s">
        <v>336</v>
      </c>
      <c r="M141" s="309" t="s">
        <v>337</v>
      </c>
      <c r="N141" s="312"/>
      <c r="O141" s="5"/>
      <c r="P141" s="149"/>
      <c r="Q141" s="64"/>
      <c r="R141" s="310"/>
      <c r="S141" s="366"/>
      <c r="T141" s="289"/>
      <c r="U141" s="289"/>
      <c r="V141" s="289"/>
      <c r="W141" s="289"/>
      <c r="X141" s="289"/>
      <c r="Y141" s="289"/>
      <c r="Z141" s="289"/>
      <c r="AA141" s="289"/>
      <c r="AB141" s="289"/>
      <c r="AC141" s="289"/>
      <c r="AD141" s="150"/>
    </row>
    <row r="142" spans="1:30" s="6" customFormat="1" ht="16.149999999999999" customHeight="1" x14ac:dyDescent="0.45">
      <c r="A142" s="258" t="s">
        <v>597</v>
      </c>
      <c r="B142" s="675" t="str">
        <f>IF(E155="", "", "%")</f>
        <v/>
      </c>
      <c r="C142" s="177"/>
      <c r="D142" s="177"/>
      <c r="E142" s="326" t="s">
        <v>440</v>
      </c>
      <c r="G142" s="388" t="str">
        <f>'04_dati_costrutt_ORIZZ'!E217</f>
        <v>c</v>
      </c>
      <c r="H142" s="384"/>
      <c r="I142" s="384"/>
      <c r="J142" s="384"/>
      <c r="K142" s="304"/>
      <c r="L142" s="481"/>
      <c r="M142" s="481"/>
      <c r="N142" s="481"/>
      <c r="O142" s="5"/>
      <c r="P142" s="5"/>
      <c r="Q142" s="5"/>
      <c r="R142" s="5"/>
    </row>
    <row r="143" spans="1:30" s="6" customFormat="1" ht="16.149999999999999" customHeight="1" x14ac:dyDescent="0.45">
      <c r="B143" s="675" t="str">
        <f>IF(E155="", "", "%")</f>
        <v/>
      </c>
      <c r="C143" s="177"/>
      <c r="D143" s="177"/>
      <c r="E143" s="396" t="s">
        <v>596</v>
      </c>
      <c r="F143" s="390"/>
      <c r="G143" s="384"/>
      <c r="H143" s="384"/>
      <c r="I143" s="384"/>
      <c r="J143" s="384"/>
      <c r="K143" s="304"/>
      <c r="L143" s="481"/>
      <c r="M143" s="481"/>
      <c r="N143" s="481"/>
      <c r="O143" s="5"/>
      <c r="P143" s="5"/>
      <c r="Q143" s="109"/>
      <c r="R143" s="310"/>
      <c r="S143" s="44"/>
      <c r="T143" s="310"/>
      <c r="U143" s="310"/>
      <c r="V143" s="310"/>
      <c r="W143" s="310"/>
      <c r="X143" s="310"/>
      <c r="Y143" s="310"/>
      <c r="Z143" s="310"/>
      <c r="AA143" s="310"/>
      <c r="AB143" s="310"/>
      <c r="AC143" s="310"/>
      <c r="AD143" s="149"/>
    </row>
    <row r="144" spans="1:30" s="6" customFormat="1" ht="16.149999999999999" customHeight="1" x14ac:dyDescent="0.45">
      <c r="B144"/>
      <c r="C144" s="310">
        <v>1</v>
      </c>
      <c r="D144" s="29"/>
      <c r="E144" s="304" t="s">
        <v>401</v>
      </c>
      <c r="F144" s="97"/>
      <c r="G144" s="97"/>
      <c r="H144" s="97"/>
      <c r="I144" s="478"/>
      <c r="J144" s="481"/>
      <c r="K144" s="378"/>
      <c r="L144" s="481"/>
      <c r="M144" s="481"/>
      <c r="N144" s="481"/>
      <c r="O144" s="481"/>
      <c r="P144" s="481"/>
      <c r="Q144" s="109"/>
      <c r="R144" s="310"/>
      <c r="S144" s="44"/>
      <c r="T144" s="481"/>
      <c r="U144" s="481"/>
      <c r="V144" s="481"/>
      <c r="W144" s="481"/>
      <c r="X144" s="481"/>
      <c r="Y144" s="481"/>
      <c r="Z144" s="481"/>
      <c r="AA144" s="481"/>
      <c r="AB144" s="481"/>
      <c r="AC144" s="481"/>
      <c r="AD144" s="149"/>
    </row>
    <row r="145" spans="1:30" s="6" customFormat="1" ht="16.149999999999999" customHeight="1" x14ac:dyDescent="0.45">
      <c r="A145" s="15"/>
      <c r="B145" s="680"/>
      <c r="E145" s="389" t="s">
        <v>402</v>
      </c>
      <c r="F145" s="481"/>
      <c r="G145" s="481"/>
      <c r="H145" s="481"/>
      <c r="I145" s="481"/>
      <c r="J145" s="481"/>
      <c r="K145" s="378"/>
      <c r="L145" s="481"/>
      <c r="M145" s="481"/>
      <c r="N145" s="481"/>
      <c r="O145" s="5"/>
      <c r="P145" s="5"/>
      <c r="Q145" s="109"/>
      <c r="R145" s="310"/>
      <c r="S145" s="44"/>
      <c r="T145" s="150"/>
      <c r="U145" s="312"/>
      <c r="V145" s="312"/>
      <c r="W145" s="312"/>
      <c r="X145" s="149"/>
      <c r="Y145" s="149"/>
      <c r="Z145" s="149"/>
      <c r="AA145" s="149"/>
      <c r="AB145" s="149"/>
      <c r="AC145" s="149"/>
      <c r="AD145" s="149"/>
    </row>
    <row r="146" spans="1:30" s="6" customFormat="1" ht="16.149999999999999" customHeight="1" x14ac:dyDescent="0.45">
      <c r="A146" s="150"/>
      <c r="B146" s="680"/>
      <c r="E146" s="389" t="s">
        <v>403</v>
      </c>
      <c r="F146" s="97"/>
      <c r="G146" s="478"/>
      <c r="H146" s="481"/>
      <c r="I146" s="150"/>
      <c r="J146" s="481"/>
      <c r="K146" s="378"/>
      <c r="L146" s="481"/>
      <c r="M146" s="481"/>
      <c r="N146" s="481"/>
      <c r="O146" s="5"/>
      <c r="P146" s="5"/>
      <c r="Q146" s="64"/>
      <c r="R146" s="310"/>
      <c r="S146" s="44"/>
      <c r="T146" s="481"/>
      <c r="U146" s="481"/>
      <c r="V146" s="481"/>
      <c r="W146" s="481"/>
      <c r="X146" s="481"/>
      <c r="Y146" s="481"/>
      <c r="Z146" s="481"/>
      <c r="AA146" s="481"/>
      <c r="AB146" s="481"/>
      <c r="AC146" s="481"/>
      <c r="AD146" s="149"/>
    </row>
    <row r="147" spans="1:30" s="6" customFormat="1" ht="16.149999999999999" customHeight="1" x14ac:dyDescent="0.45">
      <c r="A147" s="15"/>
      <c r="B147" s="680"/>
      <c r="E147" s="389" t="s">
        <v>404</v>
      </c>
      <c r="F147" s="97"/>
      <c r="G147" s="97"/>
      <c r="H147" s="97"/>
      <c r="I147" s="478"/>
      <c r="J147" s="481"/>
      <c r="K147" s="378"/>
      <c r="L147" s="481"/>
      <c r="M147" s="481"/>
      <c r="N147" s="481"/>
      <c r="O147" s="5"/>
      <c r="P147" s="5"/>
      <c r="Q147" s="110"/>
      <c r="R147" s="310"/>
      <c r="S147" s="44"/>
      <c r="T147" s="300"/>
      <c r="U147" s="300"/>
      <c r="V147" s="300"/>
      <c r="W147" s="300"/>
      <c r="X147" s="300"/>
      <c r="Y147" s="300"/>
      <c r="Z147" s="300"/>
      <c r="AA147" s="300"/>
      <c r="AB147" s="300"/>
      <c r="AC147" s="300"/>
      <c r="AD147" s="149"/>
    </row>
    <row r="148" spans="1:30" s="6" customFormat="1" ht="16.149999999999999" customHeight="1" x14ac:dyDescent="0.45">
      <c r="A148" s="15"/>
      <c r="B148" s="680"/>
      <c r="E148" s="389" t="s">
        <v>405</v>
      </c>
      <c r="F148" s="97"/>
      <c r="G148" s="97"/>
      <c r="H148" s="97"/>
      <c r="I148" s="478"/>
      <c r="J148" s="481"/>
      <c r="K148" s="378"/>
      <c r="L148" s="481"/>
      <c r="M148" s="481"/>
      <c r="N148" s="481"/>
      <c r="O148" s="5"/>
      <c r="P148" s="5"/>
      <c r="Q148" s="109"/>
      <c r="R148" s="310"/>
      <c r="S148" s="44"/>
      <c r="T148" s="300"/>
      <c r="U148" s="300"/>
      <c r="V148" s="300"/>
      <c r="W148" s="300"/>
      <c r="X148" s="300"/>
      <c r="Y148" s="300"/>
      <c r="Z148" s="300"/>
      <c r="AA148" s="300"/>
      <c r="AB148" s="300"/>
      <c r="AC148" s="300"/>
      <c r="AD148" s="149"/>
    </row>
    <row r="149" spans="1:30" s="6" customFormat="1" ht="27.75" x14ac:dyDescent="0.45">
      <c r="A149" s="15"/>
      <c r="B149" s="33"/>
      <c r="E149" s="389" t="s">
        <v>595</v>
      </c>
      <c r="F149" s="481"/>
      <c r="G149" s="481"/>
      <c r="H149" s="481"/>
      <c r="I149" s="481"/>
      <c r="J149" s="481"/>
      <c r="K149" s="378"/>
      <c r="L149" s="481"/>
      <c r="M149" s="481"/>
      <c r="N149" s="481"/>
      <c r="O149" s="5"/>
      <c r="P149" s="5"/>
      <c r="Q149" s="109"/>
      <c r="R149" s="310"/>
      <c r="S149" s="44"/>
      <c r="T149" s="304"/>
      <c r="U149" s="304"/>
      <c r="V149" s="304"/>
      <c r="W149" s="304"/>
      <c r="X149" s="304"/>
      <c r="Y149" s="304"/>
      <c r="Z149" s="304"/>
      <c r="AA149" s="304"/>
      <c r="AB149" s="304"/>
      <c r="AC149" s="304"/>
      <c r="AD149" s="149"/>
    </row>
    <row r="150" spans="1:30" s="6" customFormat="1" ht="42" x14ac:dyDescent="0.45">
      <c r="A150" s="15"/>
      <c r="B150" s="33"/>
      <c r="C150" s="310">
        <f>C144+1</f>
        <v>2</v>
      </c>
      <c r="D150" s="74"/>
      <c r="E150" s="303" t="s">
        <v>406</v>
      </c>
      <c r="F150" s="97"/>
      <c r="G150" s="478"/>
      <c r="H150" s="481"/>
      <c r="I150" s="150"/>
      <c r="J150" s="481"/>
      <c r="K150" s="378"/>
      <c r="L150" s="97"/>
      <c r="M150" s="97"/>
      <c r="N150" s="312"/>
      <c r="O150" s="5"/>
      <c r="P150" s="5"/>
      <c r="Q150" s="109"/>
      <c r="R150" s="310"/>
      <c r="S150" s="44"/>
      <c r="T150" s="304"/>
      <c r="U150" s="304"/>
      <c r="V150" s="304"/>
      <c r="W150" s="304"/>
      <c r="X150" s="304"/>
      <c r="Y150" s="304"/>
      <c r="Z150" s="304"/>
      <c r="AA150" s="304"/>
      <c r="AB150" s="304"/>
      <c r="AC150" s="304"/>
      <c r="AD150" s="149"/>
    </row>
    <row r="151" spans="1:30" s="9" customFormat="1" ht="42" x14ac:dyDescent="0.45">
      <c r="A151" s="34"/>
      <c r="B151" s="680"/>
      <c r="C151" s="310">
        <f t="shared" ref="C151:C152" si="11">C150+1</f>
        <v>3</v>
      </c>
      <c r="D151" s="74"/>
      <c r="E151" s="303" t="s">
        <v>408</v>
      </c>
      <c r="F151" s="97"/>
      <c r="G151" s="97"/>
      <c r="H151" s="97"/>
      <c r="I151" s="478"/>
      <c r="J151" s="481"/>
      <c r="K151" s="378"/>
      <c r="L151" s="481"/>
      <c r="M151" s="483"/>
      <c r="N151" s="483"/>
      <c r="O151" s="483"/>
      <c r="P151" s="483"/>
      <c r="Q151" s="109"/>
      <c r="R151" s="310"/>
      <c r="S151" s="44"/>
      <c r="T151" s="304"/>
      <c r="U151" s="304"/>
      <c r="V151" s="304"/>
      <c r="W151" s="304"/>
      <c r="X151" s="304"/>
      <c r="Y151" s="304"/>
      <c r="Z151" s="304"/>
      <c r="AA151" s="304"/>
      <c r="AB151" s="304"/>
      <c r="AC151" s="304"/>
      <c r="AD151" s="149"/>
    </row>
    <row r="152" spans="1:30" s="9" customFormat="1" ht="27.75" x14ac:dyDescent="0.45">
      <c r="A152" s="34"/>
      <c r="B152" s="680"/>
      <c r="C152" s="310">
        <f t="shared" si="11"/>
        <v>4</v>
      </c>
      <c r="D152" s="74"/>
      <c r="E152" s="308" t="s">
        <v>409</v>
      </c>
      <c r="F152" s="97"/>
      <c r="G152" s="97"/>
      <c r="H152" s="97"/>
      <c r="I152" s="478"/>
      <c r="J152" s="481"/>
      <c r="K152" s="378"/>
      <c r="L152" s="481"/>
      <c r="M152" s="483"/>
      <c r="O152" s="485"/>
      <c r="P152" s="485"/>
      <c r="Q152" s="109"/>
      <c r="R152" s="310"/>
      <c r="S152" s="44"/>
      <c r="T152" s="309"/>
      <c r="U152" s="309"/>
      <c r="V152" s="309"/>
      <c r="W152" s="309"/>
      <c r="X152" s="309"/>
      <c r="Y152" s="309"/>
      <c r="Z152" s="309"/>
      <c r="AA152" s="309"/>
      <c r="AB152" s="309"/>
      <c r="AC152" s="309"/>
      <c r="AD152" s="149"/>
    </row>
    <row r="153" spans="1:30" s="9" customFormat="1" ht="15" customHeight="1" x14ac:dyDescent="0.45">
      <c r="A153" s="15"/>
      <c r="B153" s="680"/>
      <c r="C153" s="310">
        <f>C152+1</f>
        <v>5</v>
      </c>
      <c r="D153" s="74"/>
      <c r="E153" s="303" t="s">
        <v>410</v>
      </c>
      <c r="F153" s="481"/>
      <c r="G153" s="481"/>
      <c r="H153" s="481"/>
      <c r="I153" s="481"/>
      <c r="J153" s="481"/>
      <c r="K153" s="378"/>
      <c r="L153" s="481"/>
      <c r="M153" s="481"/>
      <c r="N153" s="481"/>
      <c r="O153" s="485"/>
      <c r="P153" s="485"/>
      <c r="Q153" s="109"/>
      <c r="R153" s="310"/>
      <c r="S153" s="44"/>
      <c r="T153" s="309"/>
      <c r="U153" s="309"/>
      <c r="V153" s="309"/>
      <c r="W153" s="309"/>
      <c r="X153" s="309"/>
      <c r="Y153" s="309"/>
      <c r="Z153" s="309"/>
      <c r="AA153" s="309"/>
      <c r="AB153" s="309"/>
      <c r="AC153" s="309"/>
      <c r="AD153" s="149"/>
    </row>
    <row r="154" spans="1:30" s="9" customFormat="1" ht="15" customHeight="1" x14ac:dyDescent="0.45">
      <c r="A154" s="15"/>
      <c r="B154" s="680"/>
      <c r="C154" s="310"/>
      <c r="D154" s="177" t="str">
        <f>IF(D153="", "", "%")</f>
        <v/>
      </c>
      <c r="E154" s="359"/>
      <c r="F154" s="304"/>
      <c r="G154" s="481"/>
      <c r="H154" s="481"/>
      <c r="I154" s="481"/>
      <c r="J154" s="481"/>
      <c r="K154" s="378"/>
      <c r="L154" s="481"/>
      <c r="M154" s="481"/>
      <c r="N154" s="481"/>
      <c r="O154" s="485"/>
      <c r="P154" s="485"/>
      <c r="Q154" s="109"/>
      <c r="R154" s="310"/>
      <c r="S154" s="44"/>
      <c r="T154" s="309"/>
      <c r="U154" s="309"/>
      <c r="V154" s="309"/>
      <c r="W154" s="309"/>
      <c r="X154" s="309"/>
      <c r="Y154" s="309"/>
      <c r="Z154" s="309"/>
      <c r="AA154" s="309"/>
      <c r="AB154" s="309"/>
      <c r="AC154" s="309"/>
      <c r="AD154" s="149"/>
    </row>
    <row r="155" spans="1:30" s="6" customFormat="1" ht="16.149999999999999" customHeight="1" x14ac:dyDescent="0.45">
      <c r="A155" s="34"/>
      <c r="B155" s="675" t="str">
        <f>IF(E155="", "", "%")</f>
        <v/>
      </c>
      <c r="D155" s="177" t="str">
        <f>IF(E155="", "", "%")</f>
        <v/>
      </c>
      <c r="E155" s="412"/>
      <c r="F155" s="84"/>
      <c r="G155" s="84"/>
      <c r="H155" s="84"/>
      <c r="I155" s="148"/>
      <c r="J155" s="97"/>
      <c r="K155" s="378"/>
      <c r="L155" s="97"/>
      <c r="M155" s="97"/>
      <c r="N155" s="312"/>
      <c r="O155" s="5"/>
      <c r="P155" s="149"/>
      <c r="Q155" s="64"/>
      <c r="R155" s="310"/>
      <c r="S155" s="44"/>
      <c r="T155" s="481"/>
      <c r="U155" s="481"/>
      <c r="V155" s="481"/>
      <c r="W155" s="481"/>
      <c r="X155" s="481"/>
      <c r="Y155" s="481"/>
      <c r="Z155" s="481"/>
      <c r="AA155" s="481"/>
      <c r="AB155" s="481"/>
      <c r="AC155" s="481"/>
      <c r="AD155" s="150"/>
    </row>
    <row r="156" spans="1:30" s="6" customFormat="1" ht="35" customHeight="1" x14ac:dyDescent="0.45">
      <c r="B156" s="675" t="str">
        <f>IF(E156="", "", "%")</f>
        <v/>
      </c>
      <c r="C156" s="413" t="s">
        <v>324</v>
      </c>
      <c r="D156" s="177" t="str">
        <f>IF(E156="", "", "%")</f>
        <v/>
      </c>
      <c r="E156" s="334"/>
      <c r="F156" s="167"/>
      <c r="G156" s="167"/>
      <c r="H156" s="167"/>
      <c r="I156" s="148"/>
      <c r="J156" s="97"/>
      <c r="K156" s="378"/>
      <c r="L156" s="97"/>
      <c r="M156" s="97"/>
      <c r="N156" s="312"/>
      <c r="O156" s="5"/>
      <c r="P156" s="149"/>
      <c r="Q156" s="64"/>
      <c r="R156" s="310"/>
      <c r="S156" s="366"/>
      <c r="T156" s="481"/>
      <c r="U156" s="481"/>
      <c r="V156" s="481"/>
      <c r="W156" s="481"/>
      <c r="X156" s="481"/>
      <c r="Y156" s="481"/>
      <c r="Z156" s="481"/>
      <c r="AA156" s="481"/>
      <c r="AB156" s="481"/>
      <c r="AC156" s="481"/>
      <c r="AD156" s="150"/>
    </row>
    <row r="157" spans="1:30" s="6" customFormat="1" ht="35" customHeight="1" x14ac:dyDescent="0.45">
      <c r="B157" s="675" t="str">
        <f>IF(E157="", "", "%")</f>
        <v/>
      </c>
      <c r="C157" s="413" t="s">
        <v>327</v>
      </c>
      <c r="D157" s="177" t="str">
        <f t="shared" ref="D157:D159" si="12">IF(E157="", "", "%")</f>
        <v/>
      </c>
      <c r="E157" s="334"/>
      <c r="F157" s="392"/>
      <c r="G157" s="392"/>
      <c r="H157" s="392"/>
      <c r="I157" s="5"/>
      <c r="J157" s="97"/>
      <c r="K157" s="378"/>
      <c r="L157" s="97"/>
      <c r="M157" s="97"/>
      <c r="N157" s="312"/>
      <c r="O157" s="5"/>
      <c r="P157" s="149"/>
      <c r="Q157" s="64"/>
      <c r="R157" s="310"/>
      <c r="S157" s="366"/>
      <c r="T157" s="481"/>
      <c r="U157" s="481"/>
      <c r="V157" s="481"/>
      <c r="W157" s="481"/>
      <c r="X157" s="481"/>
      <c r="Y157" s="481"/>
      <c r="Z157" s="481"/>
      <c r="AA157" s="481"/>
      <c r="AB157" s="481"/>
      <c r="AC157" s="481"/>
      <c r="AD157" s="150"/>
    </row>
    <row r="158" spans="1:30" s="6" customFormat="1" ht="35" customHeight="1" x14ac:dyDescent="0.45">
      <c r="B158" s="675" t="str">
        <f>IF(E158="", "", "%")</f>
        <v/>
      </c>
      <c r="C158" s="413" t="s">
        <v>435</v>
      </c>
      <c r="D158" s="177" t="str">
        <f t="shared" si="12"/>
        <v/>
      </c>
      <c r="E158" s="334"/>
      <c r="F158" s="411"/>
      <c r="J158" s="97"/>
      <c r="K158" s="309" t="s">
        <v>335</v>
      </c>
      <c r="L158" s="309" t="s">
        <v>336</v>
      </c>
      <c r="M158" s="309" t="s">
        <v>337</v>
      </c>
      <c r="N158" s="312"/>
      <c r="O158" s="5"/>
      <c r="P158" s="149"/>
      <c r="Q158" s="64"/>
      <c r="R158" s="310"/>
      <c r="S158" s="366"/>
      <c r="T158" s="481"/>
      <c r="U158" s="481"/>
      <c r="V158" s="481"/>
      <c r="W158" s="481"/>
      <c r="X158" s="481"/>
      <c r="Y158" s="481"/>
      <c r="Z158" s="481"/>
      <c r="AA158" s="481"/>
      <c r="AB158" s="481"/>
      <c r="AC158" s="481"/>
      <c r="AD158" s="150"/>
    </row>
    <row r="159" spans="1:30" s="6" customFormat="1" ht="35" customHeight="1" x14ac:dyDescent="0.45">
      <c r="B159" s="675" t="str">
        <f>IF(E159="", "", "%")</f>
        <v/>
      </c>
      <c r="C159" s="413" t="s">
        <v>637</v>
      </c>
      <c r="D159" s="177" t="str">
        <f t="shared" si="12"/>
        <v/>
      </c>
      <c r="E159" s="334"/>
      <c r="F159" s="411"/>
      <c r="J159" s="97"/>
      <c r="K159" s="309" t="s">
        <v>335</v>
      </c>
      <c r="L159" s="309" t="s">
        <v>336</v>
      </c>
      <c r="M159" s="309" t="s">
        <v>337</v>
      </c>
      <c r="N159" s="312"/>
      <c r="O159" s="5"/>
      <c r="P159" s="149"/>
      <c r="Q159" s="64"/>
      <c r="R159" s="310"/>
      <c r="S159" s="366"/>
      <c r="T159" s="481"/>
      <c r="U159" s="481"/>
      <c r="V159" s="481"/>
      <c r="W159" s="481"/>
      <c r="X159" s="481"/>
      <c r="Y159" s="481"/>
      <c r="Z159" s="481"/>
      <c r="AA159" s="481"/>
      <c r="AB159" s="481"/>
      <c r="AC159" s="481"/>
      <c r="AD159" s="150"/>
    </row>
    <row r="160" spans="1:30" s="257" customFormat="1" ht="14.25" x14ac:dyDescent="0.45">
      <c r="A160" s="403"/>
      <c r="B160" s="681"/>
      <c r="D160" s="682" t="str">
        <f>IF(E159="", "", "%")</f>
        <v/>
      </c>
      <c r="E160" s="404"/>
      <c r="F160" s="405"/>
      <c r="G160" s="406"/>
      <c r="H160" s="406"/>
      <c r="I160" s="406"/>
      <c r="J160" s="260"/>
      <c r="K160" s="407"/>
      <c r="L160" s="260"/>
      <c r="M160" s="260"/>
      <c r="N160" s="256"/>
      <c r="O160" s="259"/>
      <c r="P160" s="259"/>
      <c r="Q160" s="408"/>
      <c r="R160" s="409"/>
      <c r="S160" s="410"/>
      <c r="T160" s="261"/>
      <c r="U160" s="261"/>
      <c r="V160" s="261"/>
      <c r="W160" s="261"/>
      <c r="X160" s="261"/>
      <c r="Y160" s="261"/>
      <c r="Z160" s="261"/>
      <c r="AA160" s="261"/>
      <c r="AB160" s="261"/>
      <c r="AC160" s="261"/>
    </row>
    <row r="161" spans="1:30" s="6" customFormat="1" ht="16.149999999999999" customHeight="1" x14ac:dyDescent="0.45">
      <c r="B161" s="675" t="str">
        <f>IF(E174="", "", "%")</f>
        <v/>
      </c>
      <c r="C161" s="177"/>
      <c r="D161" s="177"/>
      <c r="E161" s="396" t="s">
        <v>411</v>
      </c>
      <c r="F161" s="390"/>
      <c r="G161" s="384"/>
      <c r="H161" s="384"/>
      <c r="I161" s="384"/>
      <c r="J161" s="384"/>
      <c r="K161" s="304"/>
      <c r="L161" s="481"/>
      <c r="M161" s="481"/>
      <c r="N161" s="481"/>
      <c r="O161" s="5"/>
      <c r="P161" s="5"/>
      <c r="Q161" s="109"/>
      <c r="R161" s="310"/>
      <c r="S161" s="44"/>
      <c r="T161" s="310"/>
      <c r="U161" s="310"/>
      <c r="V161" s="310"/>
      <c r="W161" s="310"/>
      <c r="X161" s="310"/>
      <c r="Y161" s="310"/>
      <c r="Z161" s="310"/>
      <c r="AA161" s="310"/>
      <c r="AB161" s="310"/>
      <c r="AC161" s="310"/>
      <c r="AD161" s="149"/>
    </row>
    <row r="162" spans="1:30" s="9" customFormat="1" ht="16.149999999999999" customHeight="1" x14ac:dyDescent="0.45">
      <c r="A162" s="6"/>
      <c r="B162" s="33"/>
      <c r="C162" s="310">
        <v>1</v>
      </c>
      <c r="D162" s="74"/>
      <c r="E162" s="303" t="s">
        <v>401</v>
      </c>
      <c r="F162" s="490"/>
      <c r="G162" s="490"/>
      <c r="H162" s="482"/>
      <c r="I162" s="481"/>
      <c r="J162" s="481"/>
      <c r="K162" s="304"/>
      <c r="L162" s="481"/>
      <c r="M162" s="483"/>
      <c r="N162" s="483"/>
      <c r="O162" s="483"/>
      <c r="P162" s="483"/>
      <c r="Q162" s="109"/>
      <c r="R162" s="310"/>
      <c r="S162" s="44"/>
      <c r="T162" s="481"/>
      <c r="U162" s="481"/>
      <c r="V162" s="481"/>
      <c r="W162" s="481"/>
      <c r="X162" s="481"/>
      <c r="Y162" s="481"/>
      <c r="Z162" s="481"/>
      <c r="AA162" s="481"/>
      <c r="AB162" s="481"/>
      <c r="AC162" s="481"/>
      <c r="AD162" s="149"/>
    </row>
    <row r="163" spans="1:30" s="9" customFormat="1" x14ac:dyDescent="0.45">
      <c r="A163" s="34"/>
      <c r="B163" s="33"/>
      <c r="C163" s="369"/>
      <c r="D163" s="44"/>
      <c r="E163" s="389" t="s">
        <v>412</v>
      </c>
      <c r="F163" s="166"/>
      <c r="G163" s="166"/>
      <c r="H163" s="166"/>
      <c r="I163" s="481"/>
      <c r="J163" s="481"/>
      <c r="K163" s="378"/>
      <c r="L163" s="481"/>
      <c r="M163" s="483"/>
      <c r="O163" s="485"/>
      <c r="P163" s="485"/>
      <c r="Q163" s="109"/>
      <c r="R163" s="310"/>
      <c r="S163" s="44"/>
      <c r="T163" s="481"/>
      <c r="U163" s="481"/>
      <c r="V163" s="481"/>
      <c r="W163" s="481"/>
      <c r="X163" s="481"/>
      <c r="Y163" s="481"/>
      <c r="Z163" s="481"/>
      <c r="AA163" s="481"/>
      <c r="AB163" s="481"/>
      <c r="AC163" s="481"/>
      <c r="AD163" s="149"/>
    </row>
    <row r="164" spans="1:30" s="33" customFormat="1" ht="16.149999999999999" customHeight="1" x14ac:dyDescent="0.4">
      <c r="A164" s="34"/>
      <c r="C164" s="369"/>
      <c r="D164" s="44"/>
      <c r="E164" s="389" t="s">
        <v>413</v>
      </c>
      <c r="F164" s="312"/>
      <c r="G164" s="312"/>
      <c r="H164" s="312"/>
      <c r="I164" s="149"/>
      <c r="J164" s="149"/>
      <c r="K164" s="375"/>
      <c r="L164" s="148"/>
      <c r="M164" s="148"/>
      <c r="N164" s="148"/>
      <c r="O164" s="148"/>
      <c r="P164" s="148"/>
      <c r="Q164" s="36"/>
      <c r="R164" s="310"/>
      <c r="S164" s="44"/>
      <c r="T164" s="149"/>
      <c r="U164" s="312"/>
      <c r="V164" s="312"/>
      <c r="W164" s="312"/>
      <c r="X164" s="149"/>
      <c r="Y164" s="149"/>
      <c r="Z164" s="149"/>
      <c r="AA164" s="149"/>
      <c r="AB164" s="149"/>
      <c r="AC164" s="149"/>
      <c r="AD164" s="149"/>
    </row>
    <row r="165" spans="1:30" s="33" customFormat="1" ht="27.75" x14ac:dyDescent="0.4">
      <c r="A165" s="34"/>
      <c r="C165" s="310">
        <f>C162+1</f>
        <v>2</v>
      </c>
      <c r="D165" s="74"/>
      <c r="E165" s="303" t="s">
        <v>414</v>
      </c>
      <c r="F165" s="481"/>
      <c r="G165" s="481"/>
      <c r="H165" s="481"/>
      <c r="I165" s="481"/>
      <c r="J165" s="481"/>
      <c r="K165" s="378"/>
      <c r="L165" s="481"/>
      <c r="M165" s="481"/>
      <c r="N165" s="481"/>
      <c r="O165" s="148"/>
      <c r="P165" s="148"/>
      <c r="Y165" s="481"/>
      <c r="Z165" s="481"/>
      <c r="AA165" s="481"/>
      <c r="AB165" s="481"/>
      <c r="AC165" s="481"/>
      <c r="AD165" s="149"/>
    </row>
    <row r="166" spans="1:30" s="33" customFormat="1" ht="41.65" x14ac:dyDescent="0.4">
      <c r="A166" s="34"/>
      <c r="B166" s="680"/>
      <c r="C166" s="310">
        <f>C165+1</f>
        <v>3</v>
      </c>
      <c r="D166" s="74"/>
      <c r="E166" s="303" t="s">
        <v>406</v>
      </c>
      <c r="F166" s="97"/>
      <c r="G166" s="97"/>
      <c r="H166" s="97"/>
      <c r="I166" s="478"/>
      <c r="J166" s="481"/>
      <c r="K166" s="378"/>
      <c r="L166" s="481"/>
      <c r="M166" s="481"/>
      <c r="N166" s="481"/>
      <c r="O166" s="148"/>
      <c r="P166" s="148"/>
      <c r="Y166" s="300"/>
      <c r="Z166" s="300"/>
      <c r="AA166" s="300"/>
      <c r="AB166" s="300"/>
      <c r="AC166" s="300"/>
      <c r="AD166" s="149"/>
    </row>
    <row r="167" spans="1:30" s="33" customFormat="1" ht="27.75" customHeight="1" x14ac:dyDescent="0.4">
      <c r="A167" s="34"/>
      <c r="B167" s="680"/>
      <c r="C167" s="310">
        <f t="shared" ref="C167:C172" si="13">C166+1</f>
        <v>4</v>
      </c>
      <c r="D167" s="74"/>
      <c r="E167" s="303" t="s">
        <v>408</v>
      </c>
      <c r="F167" s="481"/>
      <c r="G167" s="481"/>
      <c r="H167" s="481"/>
      <c r="I167" s="481"/>
      <c r="J167" s="481"/>
      <c r="K167" s="378"/>
      <c r="L167" s="481"/>
      <c r="M167" s="481"/>
      <c r="N167" s="481"/>
      <c r="O167" s="148"/>
      <c r="P167" s="148"/>
      <c r="Y167" s="481"/>
      <c r="Z167" s="481"/>
      <c r="AA167" s="481"/>
      <c r="AB167" s="481"/>
      <c r="AC167" s="481"/>
      <c r="AD167" s="149"/>
    </row>
    <row r="168" spans="1:30" s="33" customFormat="1" ht="16.149999999999999" customHeight="1" x14ac:dyDescent="0.4">
      <c r="A168" s="15"/>
      <c r="B168" s="680"/>
      <c r="C168" s="310">
        <f t="shared" si="13"/>
        <v>5</v>
      </c>
      <c r="D168" s="74"/>
      <c r="E168" s="308" t="s">
        <v>415</v>
      </c>
      <c r="F168" s="97"/>
      <c r="G168" s="97"/>
      <c r="H168" s="97"/>
      <c r="I168" s="478"/>
      <c r="J168" s="481"/>
      <c r="K168" s="378"/>
      <c r="L168" s="481"/>
      <c r="M168" s="481"/>
      <c r="N168" s="481"/>
      <c r="O168" s="148"/>
      <c r="P168" s="148"/>
      <c r="Y168" s="481"/>
      <c r="Z168" s="481"/>
      <c r="AA168" s="481"/>
      <c r="AB168" s="481"/>
      <c r="AC168" s="481"/>
      <c r="AD168" s="149"/>
    </row>
    <row r="169" spans="1:30" s="33" customFormat="1" ht="16.149999999999999" customHeight="1" x14ac:dyDescent="0.4">
      <c r="A169" s="15"/>
      <c r="B169" s="680"/>
      <c r="C169" s="310">
        <f t="shared" si="13"/>
        <v>6</v>
      </c>
      <c r="D169" s="74"/>
      <c r="E169" s="308" t="s">
        <v>416</v>
      </c>
      <c r="F169" s="97"/>
      <c r="G169" s="97"/>
      <c r="H169" s="97"/>
      <c r="I169" s="478"/>
      <c r="J169" s="481"/>
      <c r="K169" s="378"/>
      <c r="L169" s="481"/>
      <c r="M169" s="481"/>
      <c r="N169" s="481"/>
      <c r="O169" s="148"/>
      <c r="P169" s="148"/>
      <c r="Y169" s="481"/>
      <c r="Z169" s="481"/>
      <c r="AA169" s="481"/>
      <c r="AB169" s="481"/>
      <c r="AC169" s="481"/>
      <c r="AD169" s="149"/>
    </row>
    <row r="170" spans="1:30" s="33" customFormat="1" ht="15" x14ac:dyDescent="0.4">
      <c r="A170" s="15"/>
      <c r="B170" s="680"/>
      <c r="C170" s="310">
        <f t="shared" si="13"/>
        <v>7</v>
      </c>
      <c r="D170" s="74"/>
      <c r="E170" s="308" t="s">
        <v>417</v>
      </c>
      <c r="F170" s="481"/>
      <c r="G170" s="481"/>
      <c r="H170" s="481"/>
      <c r="I170" s="481"/>
      <c r="J170" s="481"/>
      <c r="K170" s="378"/>
      <c r="L170" s="481"/>
      <c r="M170" s="481"/>
      <c r="N170" s="481"/>
      <c r="O170" s="148"/>
      <c r="P170" s="148"/>
      <c r="Y170" s="481"/>
      <c r="Z170" s="481"/>
      <c r="AA170" s="481"/>
      <c r="AB170" s="481"/>
      <c r="AC170" s="481"/>
      <c r="AD170" s="149"/>
    </row>
    <row r="171" spans="1:30" s="33" customFormat="1" ht="27.75" x14ac:dyDescent="0.4">
      <c r="A171" s="15"/>
      <c r="B171" s="680"/>
      <c r="C171" s="310">
        <f t="shared" si="13"/>
        <v>8</v>
      </c>
      <c r="D171" s="74"/>
      <c r="E171" s="303" t="s">
        <v>409</v>
      </c>
      <c r="F171" s="97"/>
      <c r="G171" s="478"/>
      <c r="H171" s="97"/>
      <c r="I171" s="97"/>
      <c r="J171" s="97"/>
      <c r="K171" s="378"/>
      <c r="L171" s="97"/>
      <c r="M171" s="97"/>
      <c r="N171" s="312"/>
      <c r="O171" s="148"/>
      <c r="P171" s="148"/>
      <c r="Y171" s="481"/>
      <c r="Z171" s="481"/>
      <c r="AA171" s="481"/>
      <c r="AB171" s="481"/>
      <c r="AC171" s="481"/>
      <c r="AD171" s="149"/>
    </row>
    <row r="172" spans="1:30" s="33" customFormat="1" ht="16.149999999999999" customHeight="1" x14ac:dyDescent="0.45">
      <c r="A172" s="680"/>
      <c r="B172" s="680"/>
      <c r="C172" s="310">
        <f t="shared" si="13"/>
        <v>9</v>
      </c>
      <c r="D172" s="74"/>
      <c r="E172" s="303" t="s">
        <v>410</v>
      </c>
      <c r="F172" s="481"/>
      <c r="G172" s="481"/>
      <c r="H172" s="481"/>
      <c r="I172" s="481"/>
      <c r="J172" s="481"/>
      <c r="K172" s="378"/>
      <c r="L172" s="481"/>
      <c r="M172" s="481"/>
      <c r="N172" s="481"/>
      <c r="O172" s="148"/>
      <c r="P172" s="148"/>
      <c r="Y172" s="149"/>
      <c r="Z172" s="149"/>
      <c r="AA172" s="150"/>
      <c r="AB172" s="150"/>
      <c r="AC172" s="150"/>
      <c r="AD172" s="150"/>
    </row>
    <row r="173" spans="1:30" s="9" customFormat="1" ht="15" customHeight="1" x14ac:dyDescent="0.45">
      <c r="A173" s="680"/>
      <c r="B173" s="680"/>
      <c r="C173" s="310"/>
      <c r="D173" s="177"/>
      <c r="E173" s="359"/>
      <c r="F173" s="304"/>
      <c r="G173" s="481"/>
      <c r="H173" s="481"/>
      <c r="I173" s="481"/>
      <c r="J173" s="481"/>
      <c r="K173" s="378"/>
      <c r="L173" s="481"/>
      <c r="M173" s="481"/>
      <c r="N173" s="481"/>
      <c r="O173" s="485"/>
      <c r="P173" s="485"/>
      <c r="Q173" s="109"/>
      <c r="R173" s="310"/>
      <c r="S173" s="44"/>
      <c r="T173" s="309"/>
      <c r="U173" s="309"/>
      <c r="V173" s="309"/>
      <c r="W173" s="309"/>
      <c r="X173" s="309"/>
      <c r="Y173" s="309"/>
      <c r="Z173" s="309"/>
      <c r="AA173" s="309"/>
      <c r="AB173" s="309"/>
      <c r="AC173" s="309"/>
      <c r="AD173" s="149"/>
    </row>
    <row r="174" spans="1:30" s="6" customFormat="1" ht="16.149999999999999" customHeight="1" x14ac:dyDescent="0.45">
      <c r="A174" s="680"/>
      <c r="B174" s="675" t="str">
        <f>IF(E174="", "", "%")</f>
        <v/>
      </c>
      <c r="D174" s="177"/>
      <c r="E174" s="412"/>
      <c r="F174" s="84"/>
      <c r="G174" s="84"/>
      <c r="H174" s="84"/>
      <c r="I174" s="148"/>
      <c r="J174" s="97"/>
      <c r="K174" s="378"/>
      <c r="L174" s="97"/>
      <c r="M174" s="97"/>
      <c r="N174" s="312"/>
      <c r="O174" s="5"/>
      <c r="P174" s="149"/>
      <c r="Q174" s="64"/>
      <c r="R174" s="310"/>
      <c r="S174" s="44"/>
      <c r="T174" s="481"/>
      <c r="U174" s="481"/>
      <c r="V174" s="481"/>
      <c r="W174" s="481"/>
      <c r="X174" s="481"/>
      <c r="Y174" s="481"/>
      <c r="Z174" s="481"/>
      <c r="AA174" s="481"/>
      <c r="AB174" s="481"/>
      <c r="AC174" s="481"/>
      <c r="AD174" s="150"/>
    </row>
    <row r="175" spans="1:30" s="6" customFormat="1" ht="35" customHeight="1" x14ac:dyDescent="0.45">
      <c r="A175" s="680"/>
      <c r="B175" s="675" t="str">
        <f>IF(E175="", "", "%")</f>
        <v/>
      </c>
      <c r="C175" s="413" t="s">
        <v>324</v>
      </c>
      <c r="D175" s="177"/>
      <c r="E175" s="334"/>
      <c r="F175" s="167"/>
      <c r="G175" s="167"/>
      <c r="H175" s="167"/>
      <c r="I175" s="148"/>
      <c r="J175" s="97"/>
      <c r="K175" s="378"/>
      <c r="L175" s="97"/>
      <c r="M175" s="97"/>
      <c r="N175" s="312"/>
      <c r="O175" s="5"/>
      <c r="P175" s="149"/>
      <c r="Q175" s="64"/>
      <c r="R175" s="310"/>
      <c r="S175" s="366"/>
      <c r="T175" s="481"/>
      <c r="U175" s="481"/>
      <c r="V175" s="481"/>
      <c r="W175" s="481"/>
      <c r="X175" s="481"/>
      <c r="Y175" s="481"/>
      <c r="Z175" s="481"/>
      <c r="AA175" s="481"/>
      <c r="AB175" s="481"/>
      <c r="AC175" s="481"/>
      <c r="AD175" s="150"/>
    </row>
    <row r="176" spans="1:30" s="6" customFormat="1" ht="35" customHeight="1" x14ac:dyDescent="0.45">
      <c r="A176" s="680"/>
      <c r="B176" s="675" t="str">
        <f>IF(E176="", "", "%")</f>
        <v/>
      </c>
      <c r="C176" s="413" t="s">
        <v>327</v>
      </c>
      <c r="D176" s="177"/>
      <c r="E176" s="334"/>
      <c r="F176" s="392"/>
      <c r="G176" s="392"/>
      <c r="H176" s="392"/>
      <c r="I176" s="5"/>
      <c r="J176" s="97"/>
      <c r="K176" s="378"/>
      <c r="L176" s="97"/>
      <c r="M176" s="97"/>
      <c r="N176" s="312"/>
      <c r="O176" s="5"/>
      <c r="P176" s="149"/>
      <c r="Q176" s="64"/>
      <c r="R176" s="310"/>
      <c r="S176" s="366"/>
      <c r="T176" s="481"/>
      <c r="U176" s="481"/>
      <c r="V176" s="481"/>
      <c r="W176" s="481"/>
      <c r="X176" s="481"/>
      <c r="Y176" s="481"/>
      <c r="Z176" s="481"/>
      <c r="AA176" s="481"/>
      <c r="AB176" s="481"/>
      <c r="AC176" s="481"/>
      <c r="AD176" s="150"/>
    </row>
    <row r="177" spans="1:30" s="6" customFormat="1" ht="41.65" customHeight="1" x14ac:dyDescent="0.45">
      <c r="A177" s="680"/>
      <c r="B177" s="675" t="str">
        <f>IF(E177="", "", "%")</f>
        <v/>
      </c>
      <c r="C177" s="413" t="s">
        <v>435</v>
      </c>
      <c r="D177" s="177"/>
      <c r="E177" s="334"/>
      <c r="F177" s="411"/>
      <c r="J177" s="97"/>
      <c r="K177" s="309" t="s">
        <v>335</v>
      </c>
      <c r="L177" s="309" t="s">
        <v>336</v>
      </c>
      <c r="M177" s="309" t="s">
        <v>337</v>
      </c>
      <c r="N177" s="312"/>
      <c r="O177" s="5"/>
      <c r="P177" s="149"/>
      <c r="Q177" s="64"/>
      <c r="R177" s="310"/>
      <c r="S177" s="366"/>
      <c r="T177" s="481"/>
      <c r="U177" s="481"/>
      <c r="V177" s="481"/>
      <c r="W177" s="481"/>
      <c r="X177" s="481"/>
      <c r="Y177" s="481"/>
      <c r="Z177" s="481"/>
      <c r="AA177" s="481"/>
      <c r="AB177" s="481"/>
      <c r="AC177" s="481"/>
      <c r="AD177" s="150"/>
    </row>
    <row r="178" spans="1:30" s="6" customFormat="1" ht="35" customHeight="1" x14ac:dyDescent="0.45">
      <c r="A178" s="680"/>
      <c r="B178" s="675" t="str">
        <f>IF(E178="", "", "%")</f>
        <v/>
      </c>
      <c r="C178" s="413" t="s">
        <v>637</v>
      </c>
      <c r="D178" s="177"/>
      <c r="E178" s="334"/>
      <c r="F178" s="411"/>
      <c r="J178" s="97"/>
      <c r="K178" s="309" t="s">
        <v>335</v>
      </c>
      <c r="L178" s="309" t="s">
        <v>336</v>
      </c>
      <c r="M178" s="309" t="s">
        <v>337</v>
      </c>
      <c r="N178" s="312"/>
      <c r="O178" s="5"/>
      <c r="P178" s="149"/>
      <c r="Q178" s="64"/>
      <c r="R178" s="310"/>
      <c r="S178" s="366"/>
      <c r="T178" s="481"/>
      <c r="U178" s="481"/>
      <c r="V178" s="481"/>
      <c r="W178" s="481"/>
      <c r="X178" s="481"/>
      <c r="Y178" s="481"/>
      <c r="Z178" s="481"/>
      <c r="AA178" s="481"/>
      <c r="AB178" s="481"/>
      <c r="AC178" s="481"/>
      <c r="AD178" s="150"/>
    </row>
    <row r="179" spans="1:30" s="257" customFormat="1" ht="14.25" x14ac:dyDescent="0.45">
      <c r="A179" s="403"/>
      <c r="B179" s="681"/>
      <c r="D179" s="682"/>
      <c r="E179" s="404"/>
      <c r="F179" s="405"/>
      <c r="G179" s="406"/>
      <c r="H179" s="406"/>
      <c r="I179" s="406"/>
      <c r="J179" s="260"/>
      <c r="K179" s="407"/>
      <c r="L179" s="260"/>
      <c r="M179" s="260"/>
      <c r="N179" s="256"/>
      <c r="O179" s="259"/>
      <c r="P179" s="259"/>
      <c r="Q179" s="408"/>
      <c r="R179" s="409"/>
      <c r="S179" s="410"/>
      <c r="T179" s="261"/>
      <c r="U179" s="261"/>
      <c r="V179" s="261"/>
      <c r="W179" s="261"/>
      <c r="X179" s="261"/>
      <c r="Y179" s="261"/>
      <c r="Z179" s="261"/>
      <c r="AA179" s="261"/>
      <c r="AB179" s="261"/>
      <c r="AC179" s="261"/>
    </row>
    <row r="180" spans="1:30" s="6" customFormat="1" ht="16.149999999999999" customHeight="1" x14ac:dyDescent="0.45">
      <c r="B180" s="675" t="str">
        <f>IF(E189="", "", "%")</f>
        <v/>
      </c>
      <c r="C180" s="177"/>
      <c r="D180" s="177" t="str">
        <f>IF(OR(D181="x",D183="X",D184="X",D185="X",D186="X",D187="X"),"%","")</f>
        <v/>
      </c>
      <c r="E180" s="396" t="s">
        <v>418</v>
      </c>
      <c r="F180" s="390"/>
      <c r="G180" s="384"/>
      <c r="H180" s="384"/>
      <c r="I180" s="384"/>
      <c r="J180" s="384"/>
      <c r="K180" s="304"/>
      <c r="L180" s="481"/>
      <c r="M180" s="481"/>
      <c r="N180" s="481"/>
      <c r="O180" s="5"/>
      <c r="P180" s="5"/>
      <c r="Q180" s="109"/>
      <c r="R180" s="310"/>
      <c r="S180" s="44"/>
      <c r="T180" s="310"/>
      <c r="U180" s="310"/>
      <c r="V180" s="310"/>
      <c r="W180" s="310"/>
      <c r="X180" s="310"/>
      <c r="Y180" s="310"/>
      <c r="Z180" s="310"/>
      <c r="AA180" s="310"/>
      <c r="AB180" s="310"/>
      <c r="AC180" s="310"/>
      <c r="AD180" s="149"/>
    </row>
    <row r="181" spans="1:30" s="6" customFormat="1" ht="16.149999999999999" customHeight="1" x14ac:dyDescent="0.45">
      <c r="B181" s="33"/>
      <c r="C181" s="310">
        <v>1</v>
      </c>
      <c r="D181" s="74"/>
      <c r="E181" s="304" t="s">
        <v>401</v>
      </c>
      <c r="F181" s="97"/>
      <c r="G181" s="478"/>
      <c r="H181" s="97"/>
      <c r="I181" s="97"/>
      <c r="J181" s="97"/>
      <c r="K181" s="378"/>
      <c r="L181" s="97"/>
      <c r="M181" s="97"/>
      <c r="N181" s="312"/>
      <c r="O181" s="5"/>
      <c r="P181" s="5"/>
      <c r="Y181" s="481"/>
      <c r="Z181" s="481"/>
      <c r="AA181" s="481"/>
      <c r="AB181" s="481"/>
      <c r="AC181" s="481"/>
      <c r="AD181" s="150"/>
    </row>
    <row r="182" spans="1:30" s="9" customFormat="1" x14ac:dyDescent="0.45">
      <c r="A182" s="34"/>
      <c r="B182" s="33"/>
      <c r="C182" s="310"/>
      <c r="D182" s="44"/>
      <c r="E182" s="389" t="s">
        <v>419</v>
      </c>
      <c r="F182" s="490"/>
      <c r="G182" s="490"/>
      <c r="H182" s="482"/>
      <c r="I182" s="481"/>
      <c r="J182" s="481"/>
      <c r="K182" s="304"/>
      <c r="L182" s="481"/>
      <c r="M182" s="483"/>
      <c r="N182" s="483"/>
      <c r="O182" s="483"/>
      <c r="P182" s="483"/>
      <c r="Y182" s="481"/>
      <c r="Z182" s="481"/>
      <c r="AA182" s="481"/>
      <c r="AB182" s="481"/>
      <c r="AC182" s="481"/>
      <c r="AD182" s="150"/>
    </row>
    <row r="183" spans="1:30" s="9" customFormat="1" ht="42" x14ac:dyDescent="0.45">
      <c r="A183" s="34"/>
      <c r="B183" s="33"/>
      <c r="C183" s="310">
        <f>C181+1</f>
        <v>2</v>
      </c>
      <c r="D183" s="74"/>
      <c r="E183" s="303" t="s">
        <v>406</v>
      </c>
      <c r="F183" s="166"/>
      <c r="G183" s="166"/>
      <c r="H183" s="166"/>
      <c r="I183" s="481"/>
      <c r="J183" s="481"/>
      <c r="K183" s="378"/>
      <c r="L183" s="481"/>
      <c r="M183" s="483"/>
      <c r="O183" s="485"/>
      <c r="P183" s="481"/>
      <c r="Q183" s="482"/>
      <c r="R183" s="482"/>
      <c r="S183" s="482"/>
      <c r="T183" s="482"/>
      <c r="U183" s="482"/>
      <c r="V183" s="482"/>
      <c r="W183" s="482"/>
      <c r="X183" s="482"/>
      <c r="Y183" s="481"/>
      <c r="Z183" s="481"/>
      <c r="AA183" s="481"/>
      <c r="AB183" s="481"/>
      <c r="AC183" s="481"/>
      <c r="AD183" s="150"/>
    </row>
    <row r="184" spans="1:30" s="33" customFormat="1" ht="42" x14ac:dyDescent="0.45">
      <c r="A184" s="34"/>
      <c r="C184" s="310">
        <f t="shared" ref="C184:C187" si="14">C183+1</f>
        <v>3</v>
      </c>
      <c r="D184" s="74"/>
      <c r="E184" s="303" t="s">
        <v>408</v>
      </c>
      <c r="F184" s="481"/>
      <c r="G184" s="481"/>
      <c r="H184" s="481"/>
      <c r="I184" s="481"/>
      <c r="J184" s="481"/>
      <c r="K184" s="378"/>
      <c r="L184" s="481"/>
      <c r="M184" s="481"/>
      <c r="N184" s="481"/>
      <c r="O184" s="148"/>
      <c r="P184" s="149"/>
      <c r="Q184" s="36"/>
      <c r="R184" s="36"/>
      <c r="S184" s="36"/>
      <c r="T184" s="36"/>
      <c r="U184" s="36"/>
      <c r="V184" s="36"/>
      <c r="W184" s="36"/>
      <c r="X184" s="36"/>
      <c r="Y184" s="302"/>
      <c r="Z184" s="302"/>
      <c r="AA184" s="302"/>
      <c r="AB184" s="302"/>
      <c r="AC184" s="302"/>
      <c r="AD184" s="150"/>
    </row>
    <row r="185" spans="1:30" s="33" customFormat="1" ht="28.15" x14ac:dyDescent="0.45">
      <c r="A185" s="34"/>
      <c r="C185" s="310">
        <f t="shared" si="14"/>
        <v>4</v>
      </c>
      <c r="D185" s="74"/>
      <c r="E185" s="303" t="s">
        <v>415</v>
      </c>
      <c r="F185" s="97"/>
      <c r="G185" s="97"/>
      <c r="H185" s="97"/>
      <c r="I185" s="478"/>
      <c r="J185" s="481"/>
      <c r="K185" s="378"/>
      <c r="L185" s="481"/>
      <c r="M185" s="481"/>
      <c r="N185" s="481"/>
      <c r="O185" s="5"/>
      <c r="P185" s="149"/>
      <c r="Q185" s="36"/>
      <c r="R185" s="36"/>
      <c r="S185" s="36"/>
      <c r="T185" s="36"/>
      <c r="U185" s="36"/>
      <c r="V185" s="36"/>
      <c r="W185" s="36"/>
      <c r="X185" s="36"/>
      <c r="Y185" s="304"/>
      <c r="Z185" s="304"/>
      <c r="AA185" s="304"/>
      <c r="AB185" s="304"/>
      <c r="AC185" s="304"/>
      <c r="AD185" s="150"/>
    </row>
    <row r="186" spans="1:30" s="33" customFormat="1" ht="28.15" x14ac:dyDescent="0.45">
      <c r="A186" s="34"/>
      <c r="B186" s="680"/>
      <c r="C186" s="310">
        <f t="shared" si="14"/>
        <v>5</v>
      </c>
      <c r="D186" s="74"/>
      <c r="E186" s="303" t="s">
        <v>409</v>
      </c>
      <c r="F186" s="481"/>
      <c r="G186" s="481"/>
      <c r="H186" s="481"/>
      <c r="I186" s="481"/>
      <c r="J186" s="481"/>
      <c r="K186" s="378"/>
      <c r="L186" s="481"/>
      <c r="M186" s="481"/>
      <c r="N186" s="481"/>
      <c r="O186" s="148"/>
      <c r="P186" s="149"/>
      <c r="Q186" s="36"/>
      <c r="R186" s="36"/>
      <c r="S186" s="36"/>
      <c r="T186" s="36"/>
      <c r="U186" s="36"/>
      <c r="V186" s="36"/>
      <c r="W186" s="36"/>
      <c r="X186" s="36"/>
      <c r="Y186" s="304"/>
      <c r="Z186" s="304"/>
      <c r="AA186" s="304"/>
      <c r="AB186" s="304"/>
      <c r="AC186" s="304"/>
      <c r="AD186" s="150"/>
    </row>
    <row r="187" spans="1:30" s="6" customFormat="1" ht="16.149999999999999" customHeight="1" x14ac:dyDescent="0.45">
      <c r="A187" s="34"/>
      <c r="B187" s="680"/>
      <c r="C187" s="310">
        <f t="shared" si="14"/>
        <v>6</v>
      </c>
      <c r="D187" s="74"/>
      <c r="E187" s="303" t="s">
        <v>410</v>
      </c>
      <c r="F187" s="97"/>
      <c r="G187" s="478"/>
      <c r="H187" s="97"/>
      <c r="I187" s="97"/>
      <c r="J187" s="97"/>
      <c r="K187" s="378"/>
      <c r="L187" s="97"/>
      <c r="M187" s="97"/>
      <c r="N187" s="312"/>
      <c r="O187" s="5"/>
      <c r="P187" s="149"/>
      <c r="Q187" s="64"/>
      <c r="R187" s="310"/>
      <c r="S187" s="44"/>
      <c r="T187" s="481"/>
      <c r="U187" s="481"/>
      <c r="V187" s="481"/>
      <c r="W187" s="481"/>
      <c r="X187" s="481"/>
      <c r="Y187" s="481"/>
      <c r="Z187" s="481"/>
      <c r="AA187" s="481"/>
      <c r="AB187" s="481"/>
      <c r="AC187" s="481"/>
      <c r="AD187" s="150"/>
    </row>
    <row r="188" spans="1:30" s="9" customFormat="1" ht="15" customHeight="1" x14ac:dyDescent="0.45">
      <c r="A188" s="15"/>
      <c r="B188" s="680"/>
      <c r="C188" s="310"/>
      <c r="D188" s="177" t="str">
        <f>IF(D187="", "", "%")</f>
        <v/>
      </c>
      <c r="E188" s="359"/>
      <c r="F188" s="304"/>
      <c r="G188" s="481"/>
      <c r="H188" s="481"/>
      <c r="I188" s="481"/>
      <c r="J188" s="481"/>
      <c r="K188" s="378"/>
      <c r="L188" s="481"/>
      <c r="M188" s="481"/>
      <c r="N188" s="481"/>
      <c r="O188" s="485"/>
      <c r="P188" s="485"/>
      <c r="Q188" s="109"/>
      <c r="R188" s="310"/>
      <c r="S188" s="44"/>
      <c r="T188" s="309"/>
      <c r="U188" s="309"/>
      <c r="V188" s="309"/>
      <c r="W188" s="309"/>
      <c r="X188" s="309"/>
      <c r="Y188" s="309"/>
      <c r="Z188" s="309"/>
      <c r="AA188" s="309"/>
      <c r="AB188" s="309"/>
      <c r="AC188" s="309"/>
      <c r="AD188" s="149"/>
    </row>
    <row r="189" spans="1:30" s="6" customFormat="1" ht="16.149999999999999" customHeight="1" x14ac:dyDescent="0.45">
      <c r="A189" s="34"/>
      <c r="B189" s="675" t="str">
        <f>IF(E189="", "", "%")</f>
        <v/>
      </c>
      <c r="D189" s="177" t="str">
        <f>IF(E189="", "", "%")</f>
        <v/>
      </c>
      <c r="E189" s="412"/>
      <c r="F189" s="84"/>
      <c r="G189" s="84"/>
      <c r="H189" s="84"/>
      <c r="I189" s="148"/>
      <c r="J189" s="97"/>
      <c r="K189" s="378"/>
      <c r="L189" s="97"/>
      <c r="M189" s="97"/>
      <c r="N189" s="312"/>
      <c r="O189" s="5"/>
      <c r="P189" s="149"/>
      <c r="Q189" s="64"/>
      <c r="R189" s="310"/>
      <c r="S189" s="44"/>
      <c r="T189" s="481"/>
      <c r="U189" s="481"/>
      <c r="V189" s="481"/>
      <c r="W189" s="481"/>
      <c r="X189" s="481"/>
      <c r="Y189" s="481"/>
      <c r="Z189" s="481"/>
      <c r="AA189" s="481"/>
      <c r="AB189" s="481"/>
      <c r="AC189" s="481"/>
      <c r="AD189" s="150"/>
    </row>
    <row r="190" spans="1:30" s="6" customFormat="1" ht="35" customHeight="1" x14ac:dyDescent="0.45">
      <c r="B190" s="675" t="str">
        <f>IF(E190="", "", "%")</f>
        <v/>
      </c>
      <c r="C190" s="413" t="s">
        <v>324</v>
      </c>
      <c r="D190" s="177" t="str">
        <f>IF(E190="", "", "%")</f>
        <v/>
      </c>
      <c r="E190" s="334"/>
      <c r="F190" s="167"/>
      <c r="G190" s="167"/>
      <c r="H190" s="167"/>
      <c r="I190" s="148"/>
      <c r="J190" s="97"/>
      <c r="K190" s="378"/>
      <c r="L190" s="97"/>
      <c r="M190" s="97"/>
      <c r="N190" s="312"/>
      <c r="O190" s="5"/>
      <c r="P190" s="149"/>
      <c r="Q190" s="64"/>
      <c r="R190" s="310"/>
      <c r="S190" s="366"/>
      <c r="T190" s="481"/>
      <c r="U190" s="481"/>
      <c r="V190" s="481"/>
      <c r="W190" s="481"/>
      <c r="X190" s="481"/>
      <c r="Y190" s="481"/>
      <c r="Z190" s="481"/>
      <c r="AA190" s="481"/>
      <c r="AB190" s="481"/>
      <c r="AC190" s="481"/>
      <c r="AD190" s="150"/>
    </row>
    <row r="191" spans="1:30" s="6" customFormat="1" ht="35" customHeight="1" x14ac:dyDescent="0.45">
      <c r="B191" s="675" t="str">
        <f>IF(E191="", "", "%")</f>
        <v/>
      </c>
      <c r="C191" s="413" t="s">
        <v>327</v>
      </c>
      <c r="D191" s="177" t="str">
        <f t="shared" ref="D191:D193" si="15">IF(E191="", "", "%")</f>
        <v/>
      </c>
      <c r="E191" s="334"/>
      <c r="F191" s="392"/>
      <c r="G191" s="392"/>
      <c r="H191" s="392"/>
      <c r="I191" s="5"/>
      <c r="J191" s="97"/>
      <c r="K191" s="378"/>
      <c r="L191" s="97"/>
      <c r="M191" s="97"/>
      <c r="N191" s="312"/>
      <c r="O191" s="5"/>
      <c r="P191" s="149"/>
      <c r="Q191" s="64"/>
      <c r="R191" s="310"/>
      <c r="S191" s="366"/>
      <c r="T191" s="481"/>
      <c r="U191" s="481"/>
      <c r="V191" s="481"/>
      <c r="W191" s="481"/>
      <c r="X191" s="481"/>
      <c r="Y191" s="481"/>
      <c r="Z191" s="481"/>
      <c r="AA191" s="481"/>
      <c r="AB191" s="481"/>
      <c r="AC191" s="481"/>
      <c r="AD191" s="150"/>
    </row>
    <row r="192" spans="1:30" s="6" customFormat="1" ht="35" customHeight="1" x14ac:dyDescent="0.45">
      <c r="B192" s="675" t="str">
        <f>IF(E192="", "", "%")</f>
        <v/>
      </c>
      <c r="C192" s="413" t="s">
        <v>435</v>
      </c>
      <c r="D192" s="177" t="str">
        <f t="shared" si="15"/>
        <v/>
      </c>
      <c r="E192" s="334"/>
      <c r="F192" s="411"/>
      <c r="J192" s="97"/>
      <c r="K192" s="309" t="s">
        <v>335</v>
      </c>
      <c r="L192" s="309" t="s">
        <v>336</v>
      </c>
      <c r="M192" s="309" t="s">
        <v>337</v>
      </c>
      <c r="N192" s="312"/>
      <c r="O192" s="5"/>
      <c r="P192" s="149"/>
      <c r="Q192" s="64"/>
      <c r="R192" s="310"/>
      <c r="S192" s="366"/>
      <c r="T192" s="481"/>
      <c r="U192" s="481"/>
      <c r="V192" s="481"/>
      <c r="W192" s="481"/>
      <c r="X192" s="481"/>
      <c r="Y192" s="481"/>
      <c r="Z192" s="481"/>
      <c r="AA192" s="481"/>
      <c r="AB192" s="481"/>
      <c r="AC192" s="481"/>
      <c r="AD192" s="150"/>
    </row>
    <row r="193" spans="2:30" s="6" customFormat="1" ht="35" customHeight="1" x14ac:dyDescent="0.45">
      <c r="B193" s="675" t="str">
        <f>IF(E193="", "", "%")</f>
        <v/>
      </c>
      <c r="C193" s="413" t="s">
        <v>637</v>
      </c>
      <c r="D193" s="177" t="str">
        <f t="shared" si="15"/>
        <v/>
      </c>
      <c r="E193" s="334"/>
      <c r="F193" s="411"/>
      <c r="J193" s="97"/>
      <c r="K193" s="309" t="s">
        <v>335</v>
      </c>
      <c r="L193" s="309" t="s">
        <v>336</v>
      </c>
      <c r="M193" s="309" t="s">
        <v>337</v>
      </c>
      <c r="N193" s="312"/>
      <c r="O193" s="5"/>
      <c r="P193" s="149"/>
      <c r="Q193" s="64"/>
      <c r="R193" s="310"/>
      <c r="S193" s="366"/>
      <c r="T193" s="481"/>
      <c r="U193" s="481"/>
      <c r="V193" s="481"/>
      <c r="W193" s="481"/>
      <c r="X193" s="481"/>
      <c r="Y193" s="481"/>
      <c r="Z193" s="481"/>
      <c r="AA193" s="481"/>
      <c r="AB193" s="481"/>
      <c r="AC193" s="481"/>
      <c r="AD193" s="150"/>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DAABC-9F7A-4359-B46A-E44ACFD5C99B}">
  <dimension ref="A1:AC82"/>
  <sheetViews>
    <sheetView topLeftCell="A32" zoomScale="80" zoomScaleNormal="80" workbookViewId="0">
      <selection activeCell="A12" sqref="A12:XFD12"/>
    </sheetView>
  </sheetViews>
  <sheetFormatPr defaultRowHeight="15.4" x14ac:dyDescent="0.45"/>
  <cols>
    <col min="1" max="1" width="6.265625" style="34" bestFit="1" customWidth="1"/>
    <col min="2" max="2" width="7.19921875" style="2" bestFit="1" customWidth="1"/>
    <col min="3" max="3" width="3.06640625" style="73" bestFit="1" customWidth="1"/>
    <col min="4" max="4" width="46.53125" style="291" customWidth="1"/>
    <col min="5" max="7" width="6.59765625" style="312" customWidth="1"/>
    <col min="8" max="9" width="6.59765625" style="149" customWidth="1"/>
    <col min="10" max="10" width="6.59765625" style="375" customWidth="1"/>
    <col min="11" max="11" width="6.59765625" style="149" customWidth="1"/>
    <col min="12" max="13" width="6.59765625" style="148" customWidth="1"/>
    <col min="14" max="14" width="3.59765625" style="148" customWidth="1"/>
    <col min="15" max="15" width="8.3984375" style="148" customWidth="1"/>
    <col min="16" max="17" width="7.59765625" style="148" customWidth="1"/>
  </cols>
  <sheetData>
    <row r="1" spans="1:29" s="12" customFormat="1" ht="48.4" customHeight="1" x14ac:dyDescent="0.7">
      <c r="A1" s="32" t="s">
        <v>554</v>
      </c>
      <c r="B1" s="177" t="s">
        <v>553</v>
      </c>
      <c r="C1" s="177" t="s">
        <v>553</v>
      </c>
      <c r="D1" s="393" t="str">
        <f>'01_id_edificio'!C1</f>
        <v>A02</v>
      </c>
      <c r="E1" s="288"/>
      <c r="F1" s="288"/>
      <c r="G1" s="288"/>
      <c r="H1" s="288"/>
      <c r="I1" s="288"/>
      <c r="J1" s="397"/>
      <c r="K1" s="288"/>
      <c r="L1" s="288"/>
      <c r="M1" s="288"/>
      <c r="N1" s="11"/>
      <c r="O1" s="11"/>
      <c r="P1" s="11"/>
      <c r="Q1" s="11"/>
    </row>
    <row r="2" spans="1:29" s="12" customFormat="1" ht="16.149999999999999" customHeight="1" x14ac:dyDescent="0.45">
      <c r="A2" s="32"/>
      <c r="B2" s="177" t="s">
        <v>553</v>
      </c>
      <c r="C2" s="177" t="s">
        <v>553</v>
      </c>
      <c r="D2" s="394"/>
      <c r="E2" s="287"/>
      <c r="F2" s="287"/>
      <c r="G2" s="287"/>
      <c r="H2" s="287"/>
      <c r="I2" s="287"/>
      <c r="J2" s="398"/>
      <c r="K2" s="287"/>
      <c r="L2" s="287"/>
      <c r="M2" s="287"/>
      <c r="N2" s="11"/>
      <c r="O2" s="11"/>
      <c r="P2" s="11"/>
      <c r="Q2" s="11"/>
    </row>
    <row r="3" spans="1:29" s="6" customFormat="1" x14ac:dyDescent="0.45">
      <c r="A3" s="71">
        <v>5</v>
      </c>
      <c r="B3" s="177" t="s">
        <v>553</v>
      </c>
      <c r="C3" s="177" t="s">
        <v>553</v>
      </c>
      <c r="D3" s="72" t="s">
        <v>455</v>
      </c>
      <c r="E3" s="72"/>
      <c r="F3" s="72"/>
      <c r="G3" s="72"/>
      <c r="H3" s="72"/>
      <c r="I3" s="72"/>
      <c r="J3" s="356"/>
      <c r="K3" s="72"/>
      <c r="L3" s="72"/>
      <c r="M3" s="72"/>
      <c r="N3" s="72"/>
      <c r="O3" s="72"/>
      <c r="P3" s="64"/>
      <c r="Q3" s="310"/>
      <c r="R3" s="44"/>
      <c r="S3" s="150"/>
      <c r="T3" s="289"/>
      <c r="U3" s="289"/>
      <c r="V3" s="289"/>
      <c r="W3" s="289"/>
      <c r="X3" s="289"/>
      <c r="Y3" s="289"/>
      <c r="Z3" s="289"/>
      <c r="AA3" s="289"/>
      <c r="AB3" s="289"/>
      <c r="AC3" s="150"/>
    </row>
    <row r="4" spans="1:29" s="6" customFormat="1" ht="27.75" x14ac:dyDescent="0.45">
      <c r="A4" s="36" t="s">
        <v>456</v>
      </c>
      <c r="B4" s="177" t="s">
        <v>553</v>
      </c>
      <c r="C4" s="177" t="s">
        <v>553</v>
      </c>
      <c r="D4" s="70" t="s">
        <v>457</v>
      </c>
      <c r="E4" s="289"/>
      <c r="F4" s="289"/>
      <c r="G4" s="289"/>
      <c r="H4" s="289"/>
      <c r="I4" s="289"/>
      <c r="J4" s="375"/>
      <c r="K4" s="289"/>
      <c r="L4" s="289"/>
      <c r="M4" s="289"/>
      <c r="N4" s="289"/>
      <c r="O4" s="289"/>
      <c r="P4" s="110"/>
      <c r="Q4" s="310"/>
      <c r="R4" s="44"/>
      <c r="S4" s="150"/>
      <c r="T4" s="300"/>
      <c r="U4" s="300"/>
      <c r="V4" s="300"/>
      <c r="W4" s="300"/>
      <c r="X4" s="300"/>
      <c r="Y4" s="300"/>
      <c r="Z4" s="300"/>
      <c r="AA4" s="300"/>
      <c r="AB4" s="300"/>
      <c r="AC4" s="300"/>
    </row>
    <row r="5" spans="1:29" s="419" customFormat="1" ht="16.149999999999999" customHeight="1" x14ac:dyDescent="0.45">
      <c r="A5" s="414"/>
      <c r="B5" s="177" t="s">
        <v>553</v>
      </c>
      <c r="C5" s="177" t="s">
        <v>553</v>
      </c>
      <c r="D5" s="416"/>
      <c r="E5" s="415"/>
      <c r="F5" s="415"/>
      <c r="G5" s="415"/>
      <c r="H5" s="415"/>
      <c r="I5" s="415"/>
      <c r="J5" s="417"/>
      <c r="K5" s="415"/>
      <c r="L5" s="415"/>
      <c r="M5" s="415"/>
      <c r="N5" s="418"/>
      <c r="O5" s="418"/>
      <c r="P5" s="418"/>
      <c r="Q5" s="418"/>
    </row>
    <row r="6" spans="1:29" s="12" customFormat="1" ht="89.25" x14ac:dyDescent="0.45">
      <c r="A6" s="32"/>
      <c r="B6" s="472"/>
      <c r="C6" s="287"/>
      <c r="D6" s="473" t="s">
        <v>459</v>
      </c>
      <c r="E6" s="287"/>
      <c r="F6" s="287"/>
      <c r="G6" s="287"/>
      <c r="H6" s="287"/>
      <c r="I6" s="287"/>
      <c r="J6" s="398"/>
      <c r="K6" s="287"/>
      <c r="L6" s="287"/>
      <c r="M6" s="287"/>
      <c r="N6" s="11"/>
      <c r="O6" s="11"/>
      <c r="P6" s="11"/>
      <c r="Q6" s="11"/>
    </row>
    <row r="7" spans="1:29" s="6" customFormat="1" ht="43.5" x14ac:dyDescent="0.65">
      <c r="A7" s="119"/>
      <c r="B7" s="323"/>
      <c r="C7" s="114">
        <v>1</v>
      </c>
      <c r="D7" s="320" t="s">
        <v>612</v>
      </c>
      <c r="E7" s="316" t="s">
        <v>216</v>
      </c>
      <c r="F7" s="298"/>
      <c r="G7" s="148"/>
      <c r="H7" s="116">
        <f>IF(AND(B7="x",E7="a"),1,0)</f>
        <v>0</v>
      </c>
      <c r="I7" s="116">
        <f>IF(AND(B7="x",F7="b"),1,0)</f>
        <v>0</v>
      </c>
      <c r="J7" s="378"/>
      <c r="K7" s="289"/>
      <c r="L7" s="289"/>
      <c r="M7" s="289"/>
      <c r="N7" s="289"/>
      <c r="O7" s="289"/>
      <c r="P7" s="36"/>
      <c r="Q7" s="310"/>
      <c r="R7" s="44"/>
      <c r="S7" s="150"/>
      <c r="T7" s="300"/>
      <c r="U7" s="300"/>
      <c r="V7" s="300"/>
      <c r="W7" s="300"/>
      <c r="X7" s="300"/>
      <c r="Y7" s="300"/>
      <c r="Z7" s="300"/>
      <c r="AA7" s="300"/>
      <c r="AB7" s="300"/>
      <c r="AC7" s="300"/>
    </row>
    <row r="8" spans="1:29" s="6" customFormat="1" ht="43.5" x14ac:dyDescent="0.65">
      <c r="A8" s="119"/>
      <c r="B8" s="29"/>
      <c r="C8" s="114">
        <f>C7+1</f>
        <v>2</v>
      </c>
      <c r="D8" s="320" t="s">
        <v>613</v>
      </c>
      <c r="E8" s="115"/>
      <c r="F8" s="317" t="s">
        <v>117</v>
      </c>
      <c r="G8" s="148"/>
      <c r="H8" s="116">
        <f t="shared" ref="H8:H11" si="0">IF(AND(B8="x",E8="a"),1,0)</f>
        <v>0</v>
      </c>
      <c r="I8" s="116">
        <f t="shared" ref="I8:I11" si="1">IF(AND(B8="x",F8="b"),1,0)</f>
        <v>0</v>
      </c>
      <c r="J8" s="378"/>
      <c r="K8" s="289"/>
      <c r="L8" s="289"/>
      <c r="M8" s="289"/>
      <c r="N8" s="5"/>
      <c r="O8" s="5"/>
      <c r="P8" s="36"/>
      <c r="Q8" s="310"/>
      <c r="R8" s="44"/>
      <c r="S8" s="300"/>
      <c r="T8" s="300"/>
      <c r="U8" s="300"/>
      <c r="V8" s="300"/>
      <c r="W8" s="300"/>
      <c r="X8" s="300"/>
      <c r="Y8" s="300"/>
      <c r="Z8" s="300"/>
      <c r="AA8" s="300"/>
      <c r="AB8" s="300"/>
      <c r="AC8" s="300"/>
    </row>
    <row r="9" spans="1:29" s="6" customFormat="1" ht="71.25" x14ac:dyDescent="0.65">
      <c r="A9" s="150"/>
      <c r="B9" s="29"/>
      <c r="C9" s="114">
        <f t="shared" ref="C9:C12" si="2">C8+1</f>
        <v>3</v>
      </c>
      <c r="D9" s="320" t="s">
        <v>614</v>
      </c>
      <c r="E9" s="115"/>
      <c r="F9" s="317" t="s">
        <v>117</v>
      </c>
      <c r="G9" s="148"/>
      <c r="H9" s="116">
        <f t="shared" si="0"/>
        <v>0</v>
      </c>
      <c r="I9" s="116">
        <f t="shared" si="1"/>
        <v>0</v>
      </c>
      <c r="J9" s="378"/>
      <c r="K9" s="289"/>
      <c r="L9" s="289"/>
      <c r="M9" s="289"/>
      <c r="N9" s="5"/>
      <c r="O9" s="5"/>
      <c r="P9" s="36"/>
      <c r="Q9" s="310"/>
      <c r="R9" s="44"/>
      <c r="S9" s="300"/>
      <c r="T9" s="300"/>
      <c r="U9" s="300"/>
      <c r="V9" s="300"/>
      <c r="W9" s="300"/>
      <c r="X9" s="300"/>
      <c r="Y9" s="300"/>
      <c r="Z9" s="300"/>
      <c r="AA9" s="300"/>
      <c r="AB9" s="300"/>
      <c r="AC9" s="300"/>
    </row>
    <row r="10" spans="1:29" s="6" customFormat="1" ht="57.4" x14ac:dyDescent="0.65">
      <c r="A10" s="15"/>
      <c r="B10" s="29" t="s">
        <v>34</v>
      </c>
      <c r="C10" s="114">
        <f t="shared" si="2"/>
        <v>4</v>
      </c>
      <c r="D10" s="318" t="s">
        <v>615</v>
      </c>
      <c r="E10" s="316" t="s">
        <v>216</v>
      </c>
      <c r="F10" s="317"/>
      <c r="G10" s="148"/>
      <c r="H10" s="116">
        <f t="shared" si="0"/>
        <v>1</v>
      </c>
      <c r="I10" s="116">
        <f t="shared" si="1"/>
        <v>0</v>
      </c>
      <c r="J10" s="378"/>
      <c r="K10" s="289"/>
      <c r="L10" s="289"/>
      <c r="M10" s="289"/>
      <c r="N10" s="5"/>
      <c r="O10" s="5"/>
      <c r="P10" s="109"/>
      <c r="Q10" s="310"/>
      <c r="R10" s="44"/>
      <c r="S10" s="304"/>
      <c r="T10" s="304"/>
      <c r="U10" s="304"/>
      <c r="V10" s="304"/>
      <c r="W10" s="304"/>
      <c r="X10" s="304"/>
      <c r="Y10" s="304"/>
      <c r="Z10" s="304"/>
      <c r="AA10" s="304"/>
      <c r="AB10" s="304"/>
      <c r="AC10" s="149"/>
    </row>
    <row r="11" spans="1:29" s="6" customFormat="1" ht="57.4" x14ac:dyDescent="0.65">
      <c r="A11" s="15"/>
      <c r="B11" s="29"/>
      <c r="C11" s="114">
        <f t="shared" si="2"/>
        <v>5</v>
      </c>
      <c r="D11" s="318" t="s">
        <v>463</v>
      </c>
      <c r="E11" s="115"/>
      <c r="F11" s="317" t="s">
        <v>117</v>
      </c>
      <c r="G11" s="148"/>
      <c r="H11" s="116">
        <f t="shared" si="0"/>
        <v>0</v>
      </c>
      <c r="I11" s="116">
        <f t="shared" si="1"/>
        <v>0</v>
      </c>
      <c r="J11" s="378"/>
      <c r="K11" s="289"/>
      <c r="L11" s="289"/>
      <c r="M11" s="289"/>
      <c r="N11" s="5"/>
      <c r="O11" s="5"/>
      <c r="P11" s="109"/>
      <c r="Q11" s="310"/>
      <c r="R11" s="44"/>
      <c r="S11" s="304"/>
      <c r="T11" s="289"/>
      <c r="U11" s="289"/>
      <c r="V11" s="289"/>
      <c r="W11" s="289"/>
      <c r="X11" s="289"/>
      <c r="Y11" s="289"/>
      <c r="Z11" s="289"/>
      <c r="AA11" s="289"/>
      <c r="AB11" s="289"/>
      <c r="AC11" s="149"/>
    </row>
    <row r="12" spans="1:29" s="6" customFormat="1" ht="43.5" x14ac:dyDescent="0.65">
      <c r="A12" s="34"/>
      <c r="B12" s="322" t="s">
        <v>34</v>
      </c>
      <c r="C12" s="421">
        <f t="shared" si="2"/>
        <v>6</v>
      </c>
      <c r="D12" s="319" t="s">
        <v>465</v>
      </c>
      <c r="E12" s="423" t="s">
        <v>216</v>
      </c>
      <c r="F12" s="262"/>
      <c r="G12" s="148"/>
      <c r="H12" s="116">
        <f t="shared" ref="H12:H16" si="3">IF(AND(B12="x",E12="a"),1,0)</f>
        <v>1</v>
      </c>
      <c r="I12" s="116">
        <f t="shared" ref="I12:I16" si="4">IF(AND(B12="x",F12="b"),1,0)</f>
        <v>0</v>
      </c>
      <c r="J12" s="378"/>
      <c r="K12" s="97"/>
      <c r="L12" s="97"/>
      <c r="M12" s="312"/>
      <c r="N12" s="5"/>
      <c r="O12" s="149"/>
      <c r="P12" s="64"/>
      <c r="Q12" s="310"/>
      <c r="R12" s="44"/>
      <c r="S12" s="289"/>
      <c r="T12" s="289"/>
      <c r="U12" s="289"/>
      <c r="V12" s="289"/>
      <c r="W12" s="289"/>
      <c r="X12" s="289"/>
      <c r="Y12" s="289"/>
      <c r="Z12" s="289"/>
      <c r="AA12" s="289"/>
      <c r="AB12" s="289"/>
      <c r="AC12" s="150"/>
    </row>
    <row r="13" spans="1:29" s="6" customFormat="1" ht="57.4" x14ac:dyDescent="0.65">
      <c r="B13" s="29"/>
      <c r="C13" s="114">
        <f>C12+1</f>
        <v>7</v>
      </c>
      <c r="D13" s="318" t="s">
        <v>616</v>
      </c>
      <c r="E13" s="316" t="s">
        <v>216</v>
      </c>
      <c r="F13" s="298"/>
      <c r="G13" s="309"/>
      <c r="H13" s="116">
        <f t="shared" si="3"/>
        <v>0</v>
      </c>
      <c r="I13" s="116">
        <f t="shared" si="4"/>
        <v>0</v>
      </c>
      <c r="J13" s="378"/>
      <c r="K13" s="97"/>
      <c r="L13" s="97"/>
      <c r="M13" s="312"/>
      <c r="N13" s="5"/>
      <c r="O13" s="149"/>
      <c r="P13" s="64"/>
      <c r="Q13" s="310"/>
      <c r="R13" s="366"/>
      <c r="S13" s="289"/>
      <c r="T13" s="289"/>
      <c r="U13" s="289"/>
      <c r="V13" s="289"/>
      <c r="W13" s="289"/>
      <c r="X13" s="289"/>
      <c r="Y13" s="289"/>
      <c r="Z13" s="289"/>
      <c r="AA13" s="289"/>
      <c r="AB13" s="289"/>
      <c r="AC13" s="150"/>
    </row>
    <row r="14" spans="1:29" s="6" customFormat="1" ht="29.65" x14ac:dyDescent="0.65">
      <c r="B14" s="29" t="s">
        <v>34</v>
      </c>
      <c r="C14" s="114">
        <f t="shared" ref="C14:C23" si="5">C13+1</f>
        <v>8</v>
      </c>
      <c r="D14" s="318" t="s">
        <v>468</v>
      </c>
      <c r="E14" s="316" t="s">
        <v>216</v>
      </c>
      <c r="F14" s="298"/>
      <c r="G14" s="309"/>
      <c r="H14" s="116">
        <f t="shared" si="3"/>
        <v>1</v>
      </c>
      <c r="I14" s="116">
        <f t="shared" si="4"/>
        <v>0</v>
      </c>
      <c r="J14" s="378"/>
      <c r="K14" s="97"/>
      <c r="L14" s="97"/>
      <c r="M14" s="312"/>
      <c r="N14" s="5"/>
      <c r="O14" s="149"/>
      <c r="P14" s="64"/>
      <c r="Q14" s="310"/>
      <c r="R14" s="366"/>
      <c r="S14" s="289"/>
      <c r="T14" s="289"/>
      <c r="U14" s="289"/>
      <c r="V14" s="289"/>
      <c r="W14" s="289"/>
      <c r="X14" s="289"/>
      <c r="Y14" s="289"/>
      <c r="Z14" s="289"/>
      <c r="AA14" s="289"/>
      <c r="AB14" s="289"/>
      <c r="AC14" s="150"/>
    </row>
    <row r="15" spans="1:29" s="150" customFormat="1" ht="57.4" x14ac:dyDescent="0.65">
      <c r="A15" s="401"/>
      <c r="B15" s="29"/>
      <c r="C15" s="420">
        <f t="shared" si="5"/>
        <v>9</v>
      </c>
      <c r="D15" s="320" t="s">
        <v>470</v>
      </c>
      <c r="E15" s="115"/>
      <c r="F15" s="317" t="s">
        <v>117</v>
      </c>
      <c r="G15" s="309"/>
      <c r="H15" s="116">
        <f t="shared" si="3"/>
        <v>0</v>
      </c>
      <c r="I15" s="116">
        <f t="shared" si="4"/>
        <v>0</v>
      </c>
      <c r="J15" s="378"/>
      <c r="K15" s="97"/>
      <c r="L15" s="97"/>
      <c r="M15" s="312"/>
      <c r="N15" s="149"/>
      <c r="O15" s="149"/>
      <c r="P15" s="64"/>
      <c r="Q15" s="310"/>
      <c r="R15" s="44"/>
      <c r="S15" s="289"/>
      <c r="T15" s="289"/>
      <c r="U15" s="289"/>
      <c r="V15" s="289"/>
      <c r="W15" s="289"/>
      <c r="X15" s="289"/>
      <c r="Y15" s="289"/>
      <c r="Z15" s="289"/>
      <c r="AA15" s="289"/>
      <c r="AB15" s="289"/>
    </row>
    <row r="16" spans="1:29" s="150" customFormat="1" ht="57.4" x14ac:dyDescent="0.65">
      <c r="A16" s="36"/>
      <c r="B16" s="29" t="s">
        <v>34</v>
      </c>
      <c r="C16" s="420">
        <f t="shared" si="5"/>
        <v>10</v>
      </c>
      <c r="D16" s="320" t="s">
        <v>617</v>
      </c>
      <c r="E16" s="115"/>
      <c r="F16" s="317" t="s">
        <v>117</v>
      </c>
      <c r="G16" s="390"/>
      <c r="H16" s="116">
        <f t="shared" si="3"/>
        <v>0</v>
      </c>
      <c r="I16" s="116">
        <f t="shared" si="4"/>
        <v>1</v>
      </c>
      <c r="J16" s="304"/>
      <c r="K16" s="289"/>
      <c r="L16" s="289"/>
      <c r="M16" s="289"/>
      <c r="N16" s="149"/>
      <c r="O16" s="149"/>
      <c r="P16" s="109"/>
      <c r="Q16" s="310"/>
      <c r="R16" s="44"/>
      <c r="S16" s="310"/>
      <c r="T16" s="310"/>
      <c r="U16" s="310"/>
      <c r="V16" s="310"/>
      <c r="W16" s="310"/>
      <c r="X16" s="310"/>
      <c r="Y16" s="310"/>
      <c r="Z16" s="310"/>
      <c r="AA16" s="310"/>
      <c r="AB16" s="310"/>
      <c r="AC16" s="149"/>
    </row>
    <row r="17" spans="1:29" s="6" customFormat="1" ht="43.5" x14ac:dyDescent="0.65">
      <c r="B17" s="29" t="s">
        <v>34</v>
      </c>
      <c r="C17" s="114">
        <f t="shared" si="5"/>
        <v>11</v>
      </c>
      <c r="D17" s="318" t="s">
        <v>473</v>
      </c>
      <c r="E17" s="316" t="s">
        <v>216</v>
      </c>
      <c r="F17" s="298"/>
      <c r="G17" s="390"/>
      <c r="H17" s="116">
        <f t="shared" ref="H17:H23" si="6">IF(AND(B17="x",E17="a"),1,0)</f>
        <v>1</v>
      </c>
      <c r="I17" s="116">
        <f t="shared" ref="I17:I23" si="7">IF(AND(B17="x",F17="b"),1,0)</f>
        <v>0</v>
      </c>
      <c r="J17" s="390"/>
      <c r="K17" s="289"/>
      <c r="L17" s="289"/>
      <c r="M17" s="289"/>
      <c r="N17" s="5"/>
      <c r="O17" s="5"/>
      <c r="P17" s="109"/>
      <c r="Q17" s="310"/>
      <c r="R17" s="44"/>
      <c r="S17" s="310"/>
      <c r="T17" s="310"/>
      <c r="U17" s="310"/>
      <c r="V17" s="310"/>
      <c r="W17" s="310"/>
      <c r="X17" s="310"/>
      <c r="Y17" s="310"/>
      <c r="Z17" s="310"/>
      <c r="AA17" s="310"/>
      <c r="AB17" s="310"/>
      <c r="AC17" s="149"/>
    </row>
    <row r="18" spans="1:29" s="6" customFormat="1" ht="43.5" x14ac:dyDescent="0.65">
      <c r="B18" s="29"/>
      <c r="C18" s="114">
        <f t="shared" si="5"/>
        <v>12</v>
      </c>
      <c r="D18" s="318" t="s">
        <v>475</v>
      </c>
      <c r="E18" s="115"/>
      <c r="F18" s="317" t="s">
        <v>117</v>
      </c>
      <c r="G18" s="97"/>
      <c r="H18" s="116">
        <f t="shared" si="6"/>
        <v>0</v>
      </c>
      <c r="I18" s="116">
        <f t="shared" si="7"/>
        <v>0</v>
      </c>
      <c r="J18" s="378"/>
      <c r="K18" s="289"/>
      <c r="L18" s="289"/>
      <c r="M18" s="289"/>
      <c r="N18" s="289"/>
      <c r="O18" s="289"/>
      <c r="P18" s="109"/>
      <c r="Q18" s="310"/>
      <c r="R18" s="44"/>
      <c r="S18" s="289"/>
      <c r="T18" s="289"/>
      <c r="U18" s="289"/>
      <c r="V18" s="289"/>
      <c r="W18" s="289"/>
      <c r="X18" s="289"/>
      <c r="Y18" s="289"/>
      <c r="Z18" s="289"/>
      <c r="AA18" s="289"/>
      <c r="AB18" s="289"/>
      <c r="AC18" s="149"/>
    </row>
    <row r="19" spans="1:29" s="6" customFormat="1" ht="29.65" x14ac:dyDescent="0.65">
      <c r="A19" s="15"/>
      <c r="B19" s="29"/>
      <c r="C19" s="114">
        <f t="shared" si="5"/>
        <v>13</v>
      </c>
      <c r="D19" s="318" t="s">
        <v>477</v>
      </c>
      <c r="E19" s="115"/>
      <c r="F19" s="317" t="s">
        <v>117</v>
      </c>
      <c r="G19" s="289"/>
      <c r="H19" s="116">
        <f t="shared" si="6"/>
        <v>0</v>
      </c>
      <c r="I19" s="116">
        <f t="shared" si="7"/>
        <v>0</v>
      </c>
      <c r="J19" s="378"/>
      <c r="K19" s="289"/>
      <c r="L19" s="289"/>
      <c r="M19" s="289"/>
      <c r="N19" s="5"/>
      <c r="O19" s="5"/>
      <c r="P19" s="109"/>
      <c r="Q19" s="310"/>
      <c r="R19" s="44"/>
      <c r="S19" s="150"/>
      <c r="T19" s="312"/>
      <c r="U19" s="312"/>
      <c r="V19" s="312"/>
      <c r="W19" s="149"/>
      <c r="X19" s="149"/>
      <c r="Y19" s="149"/>
      <c r="Z19" s="149"/>
      <c r="AA19" s="149"/>
      <c r="AB19" s="149"/>
      <c r="AC19" s="149"/>
    </row>
    <row r="20" spans="1:29" s="6" customFormat="1" ht="29.65" x14ac:dyDescent="0.65">
      <c r="A20" s="150"/>
      <c r="B20" s="29"/>
      <c r="C20" s="114">
        <f t="shared" si="5"/>
        <v>14</v>
      </c>
      <c r="D20" s="318" t="s">
        <v>479</v>
      </c>
      <c r="E20" s="316" t="s">
        <v>216</v>
      </c>
      <c r="F20" s="298"/>
      <c r="G20" s="289"/>
      <c r="H20" s="116">
        <f t="shared" si="6"/>
        <v>0</v>
      </c>
      <c r="I20" s="116">
        <f t="shared" si="7"/>
        <v>0</v>
      </c>
      <c r="J20" s="378"/>
      <c r="K20" s="289"/>
      <c r="L20" s="289"/>
      <c r="M20" s="289"/>
      <c r="N20" s="5"/>
      <c r="O20" s="5"/>
      <c r="P20" s="64"/>
      <c r="Q20" s="310"/>
      <c r="R20" s="44"/>
      <c r="S20" s="289"/>
      <c r="T20" s="289"/>
      <c r="U20" s="289"/>
      <c r="V20" s="289"/>
      <c r="W20" s="289"/>
      <c r="X20" s="289"/>
      <c r="Y20" s="289"/>
      <c r="Z20" s="289"/>
      <c r="AA20" s="289"/>
      <c r="AB20" s="289"/>
      <c r="AC20" s="149"/>
    </row>
    <row r="21" spans="1:29" s="6" customFormat="1" ht="43.5" x14ac:dyDescent="0.65">
      <c r="A21" s="15"/>
      <c r="B21" s="29"/>
      <c r="C21" s="114">
        <f t="shared" si="5"/>
        <v>15</v>
      </c>
      <c r="D21" s="318" t="s">
        <v>480</v>
      </c>
      <c r="E21" s="115"/>
      <c r="F21" s="317" t="s">
        <v>117</v>
      </c>
      <c r="G21" s="97"/>
      <c r="H21" s="116">
        <f t="shared" si="6"/>
        <v>0</v>
      </c>
      <c r="I21" s="116">
        <f t="shared" si="7"/>
        <v>0</v>
      </c>
      <c r="J21" s="378"/>
      <c r="K21" s="289"/>
      <c r="L21" s="289"/>
      <c r="M21" s="289"/>
      <c r="N21" s="5"/>
      <c r="O21" s="5"/>
      <c r="P21" s="110"/>
      <c r="Q21" s="310"/>
      <c r="R21" s="44"/>
      <c r="S21" s="300"/>
      <c r="T21" s="300"/>
      <c r="U21" s="300"/>
      <c r="V21" s="300"/>
      <c r="W21" s="300"/>
      <c r="X21" s="300"/>
      <c r="Y21" s="300"/>
      <c r="Z21" s="300"/>
      <c r="AA21" s="300"/>
      <c r="AB21" s="300"/>
      <c r="AC21" s="149"/>
    </row>
    <row r="22" spans="1:29" s="6" customFormat="1" ht="57.4" x14ac:dyDescent="0.65">
      <c r="A22" s="15"/>
      <c r="B22" s="29"/>
      <c r="C22" s="114">
        <f t="shared" si="5"/>
        <v>16</v>
      </c>
      <c r="D22" s="318" t="s">
        <v>481</v>
      </c>
      <c r="E22" s="316" t="s">
        <v>216</v>
      </c>
      <c r="F22" s="298"/>
      <c r="G22" s="97"/>
      <c r="H22" s="116">
        <f t="shared" si="6"/>
        <v>0</v>
      </c>
      <c r="I22" s="116">
        <f t="shared" si="7"/>
        <v>0</v>
      </c>
      <c r="J22" s="378"/>
      <c r="K22" s="289"/>
      <c r="L22" s="289"/>
      <c r="M22" s="289"/>
      <c r="N22" s="5"/>
      <c r="O22" s="5"/>
      <c r="P22" s="109"/>
      <c r="Q22" s="310"/>
      <c r="R22" s="44"/>
      <c r="S22" s="300"/>
      <c r="T22" s="300"/>
      <c r="U22" s="300"/>
      <c r="V22" s="300"/>
      <c r="W22" s="300"/>
      <c r="X22" s="300"/>
      <c r="Y22" s="300"/>
      <c r="Z22" s="300"/>
      <c r="AA22" s="300"/>
      <c r="AB22" s="300"/>
      <c r="AC22" s="149"/>
    </row>
    <row r="23" spans="1:29" s="6" customFormat="1" ht="29.65" x14ac:dyDescent="0.65">
      <c r="A23" s="15"/>
      <c r="B23" s="29"/>
      <c r="C23" s="26">
        <f t="shared" si="5"/>
        <v>17</v>
      </c>
      <c r="D23" s="425" t="s">
        <v>472</v>
      </c>
      <c r="E23" s="115"/>
      <c r="F23" s="317" t="s">
        <v>117</v>
      </c>
      <c r="G23" s="289"/>
      <c r="H23" s="116">
        <f t="shared" si="6"/>
        <v>0</v>
      </c>
      <c r="I23" s="116">
        <f t="shared" si="7"/>
        <v>0</v>
      </c>
      <c r="J23" s="378"/>
      <c r="K23" s="289"/>
      <c r="L23" s="289"/>
      <c r="M23" s="289"/>
      <c r="N23" s="5"/>
      <c r="O23" s="5"/>
      <c r="P23" s="109"/>
      <c r="Q23" s="310"/>
      <c r="R23" s="44"/>
      <c r="S23" s="304"/>
      <c r="T23" s="304"/>
      <c r="U23" s="304"/>
      <c r="V23" s="304"/>
      <c r="W23" s="304"/>
      <c r="X23" s="304"/>
      <c r="Y23" s="304"/>
      <c r="Z23" s="304"/>
      <c r="AA23" s="304"/>
      <c r="AB23" s="304"/>
      <c r="AC23" s="149"/>
    </row>
    <row r="24" spans="1:29" s="6" customFormat="1" ht="16.149999999999999" x14ac:dyDescent="0.65">
      <c r="A24" s="15"/>
      <c r="B24" s="177" t="s">
        <v>553</v>
      </c>
      <c r="C24" s="117"/>
      <c r="D24" s="117"/>
      <c r="G24" s="117"/>
      <c r="H24" s="424" t="s">
        <v>216</v>
      </c>
      <c r="I24" s="424" t="s">
        <v>117</v>
      </c>
      <c r="J24" s="117"/>
      <c r="K24" s="117"/>
      <c r="L24" s="117"/>
      <c r="M24" s="117"/>
      <c r="N24" s="5"/>
      <c r="O24" s="5"/>
      <c r="P24" s="109"/>
      <c r="Q24" s="310"/>
      <c r="R24" s="44"/>
      <c r="S24" s="304"/>
      <c r="T24" s="304"/>
      <c r="U24" s="304"/>
      <c r="V24" s="304"/>
      <c r="W24" s="304"/>
      <c r="X24" s="304"/>
      <c r="Y24" s="304"/>
      <c r="Z24" s="304"/>
      <c r="AA24" s="304"/>
      <c r="AB24" s="304"/>
      <c r="AC24" s="149"/>
    </row>
    <row r="25" spans="1:29" s="9" customFormat="1" ht="15.75" thickBot="1" x14ac:dyDescent="0.5">
      <c r="A25" s="36"/>
      <c r="B25" s="177" t="s">
        <v>553</v>
      </c>
      <c r="C25" s="118"/>
      <c r="D25" s="118"/>
      <c r="G25" s="118"/>
      <c r="H25" s="315">
        <f>SUM(H7:H23)</f>
        <v>4</v>
      </c>
      <c r="I25" s="315">
        <f>SUM(I7:I23)</f>
        <v>1</v>
      </c>
      <c r="J25" s="118"/>
      <c r="K25" s="118"/>
      <c r="L25" s="118"/>
      <c r="M25" s="118"/>
      <c r="N25" s="292"/>
      <c r="O25" s="292"/>
      <c r="P25" s="109"/>
      <c r="Q25" s="310"/>
      <c r="R25" s="44"/>
      <c r="S25" s="304"/>
      <c r="T25" s="304"/>
      <c r="U25" s="304"/>
      <c r="V25" s="304"/>
      <c r="W25" s="304"/>
      <c r="X25" s="304"/>
      <c r="Y25" s="304"/>
      <c r="Z25" s="304"/>
      <c r="AA25" s="304"/>
      <c r="AB25" s="304"/>
      <c r="AC25" s="149"/>
    </row>
    <row r="26" spans="1:29" s="290" customFormat="1" ht="46.15" x14ac:dyDescent="0.45">
      <c r="A26" s="36"/>
      <c r="B26" s="177" t="s">
        <v>553</v>
      </c>
      <c r="C26" s="458" t="str">
        <f>IF(OR($H$25&gt;=2,AND(($H$25+$I$25)&gt;=6,H25&gt;=1)), "x", "")</f>
        <v>x</v>
      </c>
      <c r="D26" s="459" t="s">
        <v>607</v>
      </c>
      <c r="E26" s="97"/>
      <c r="F26" s="97"/>
      <c r="G26" s="97"/>
      <c r="H26" s="293"/>
      <c r="I26" s="289"/>
      <c r="J26" s="378"/>
      <c r="K26" s="289"/>
      <c r="L26" s="289"/>
      <c r="N26" s="289"/>
      <c r="O26" s="289"/>
      <c r="P26" s="109"/>
      <c r="Q26" s="310"/>
      <c r="R26" s="44"/>
      <c r="S26" s="309"/>
      <c r="T26" s="309"/>
      <c r="U26" s="309"/>
      <c r="V26" s="309"/>
      <c r="W26" s="309"/>
      <c r="X26" s="309"/>
      <c r="Y26" s="309"/>
      <c r="Z26" s="309"/>
      <c r="AA26" s="309"/>
      <c r="AB26" s="309"/>
      <c r="AC26" s="149"/>
    </row>
    <row r="27" spans="1:29" s="290" customFormat="1" ht="46.15" x14ac:dyDescent="0.45">
      <c r="A27" s="15"/>
      <c r="B27" s="177" t="s">
        <v>553</v>
      </c>
      <c r="C27" s="460" t="str">
        <f>IF(OR($H$25=1,$I$25&gt;=5), "x", "")</f>
        <v/>
      </c>
      <c r="D27" s="461" t="s">
        <v>606</v>
      </c>
      <c r="E27" s="304"/>
      <c r="F27" s="289"/>
      <c r="G27" s="289"/>
      <c r="H27" s="289"/>
      <c r="I27" s="289"/>
      <c r="J27" s="378"/>
      <c r="K27" s="289"/>
      <c r="L27" s="289"/>
      <c r="M27" s="289"/>
      <c r="N27" s="289"/>
      <c r="O27" s="289"/>
      <c r="P27" s="109"/>
      <c r="Q27" s="310"/>
      <c r="R27" s="44"/>
      <c r="S27" s="309"/>
      <c r="T27" s="309"/>
      <c r="U27" s="309"/>
      <c r="V27" s="309"/>
      <c r="W27" s="309"/>
      <c r="X27" s="309"/>
      <c r="Y27" s="309"/>
      <c r="Z27" s="309"/>
      <c r="AA27" s="309"/>
      <c r="AB27" s="309"/>
      <c r="AC27" s="149"/>
    </row>
    <row r="28" spans="1:29" s="150" customFormat="1" ht="46.5" thickBot="1" x14ac:dyDescent="0.5">
      <c r="A28" s="36"/>
      <c r="B28" s="177" t="s">
        <v>553</v>
      </c>
      <c r="C28" s="462" t="str">
        <f>IF(AND($C$27="",$C$26="", I25&gt;0, OR($H$25=0,$I$25&lt;5)), "x", "")</f>
        <v/>
      </c>
      <c r="D28" s="463" t="s">
        <v>482</v>
      </c>
      <c r="E28" s="84"/>
      <c r="F28" s="84"/>
      <c r="G28" s="84"/>
      <c r="H28" s="149"/>
      <c r="I28" s="97"/>
      <c r="J28" s="378"/>
      <c r="K28" s="97"/>
      <c r="L28" s="97"/>
      <c r="M28" s="312"/>
      <c r="N28" s="149"/>
      <c r="O28" s="149"/>
      <c r="P28" s="64"/>
      <c r="Q28" s="310"/>
      <c r="R28" s="44"/>
      <c r="S28" s="289"/>
      <c r="T28" s="289"/>
      <c r="U28" s="289"/>
      <c r="V28" s="289"/>
      <c r="W28" s="289"/>
      <c r="X28" s="289"/>
      <c r="Y28" s="289"/>
      <c r="Z28" s="289"/>
      <c r="AA28" s="289"/>
      <c r="AB28" s="289"/>
    </row>
    <row r="29" spans="1:29" s="150" customFormat="1" ht="14.65" thickBot="1" x14ac:dyDescent="0.5">
      <c r="B29" s="177" t="s">
        <v>553</v>
      </c>
      <c r="C29" s="386"/>
      <c r="D29" s="366"/>
      <c r="E29" s="167"/>
      <c r="F29" s="167"/>
      <c r="G29" s="167"/>
      <c r="H29" s="149"/>
      <c r="I29" s="97"/>
      <c r="J29" s="378"/>
      <c r="K29" s="97"/>
      <c r="L29" s="97"/>
      <c r="M29" s="312"/>
      <c r="N29" s="149"/>
      <c r="O29" s="149"/>
      <c r="P29" s="64"/>
      <c r="Q29" s="310"/>
      <c r="R29" s="366"/>
      <c r="S29" s="289"/>
      <c r="T29" s="289"/>
      <c r="U29" s="289"/>
      <c r="V29" s="289"/>
      <c r="W29" s="289"/>
      <c r="X29" s="289"/>
      <c r="Y29" s="289"/>
      <c r="Z29" s="289"/>
      <c r="AA29" s="289"/>
      <c r="AB29" s="289"/>
    </row>
    <row r="30" spans="1:29" s="150" customFormat="1" ht="14.65" thickBot="1" x14ac:dyDescent="0.5">
      <c r="B30" s="386" t="s">
        <v>553</v>
      </c>
      <c r="C30" s="486"/>
      <c r="D30" s="432" t="s">
        <v>483</v>
      </c>
      <c r="E30" s="428"/>
      <c r="F30" s="428"/>
      <c r="G30" s="428"/>
      <c r="H30" s="428"/>
      <c r="I30" s="428"/>
      <c r="J30" s="428"/>
      <c r="K30" s="428"/>
      <c r="L30" s="428"/>
      <c r="M30" s="429"/>
      <c r="N30" s="149"/>
      <c r="O30" s="149"/>
      <c r="P30" s="64"/>
      <c r="Q30" s="310"/>
      <c r="R30" s="366"/>
      <c r="S30" s="289"/>
      <c r="T30" s="289"/>
      <c r="U30" s="289"/>
      <c r="V30" s="289"/>
      <c r="W30" s="289"/>
      <c r="X30" s="289"/>
      <c r="Y30" s="289"/>
      <c r="Z30" s="289"/>
      <c r="AA30" s="289"/>
      <c r="AB30" s="289"/>
    </row>
    <row r="31" spans="1:29" s="150" customFormat="1" ht="14.25" x14ac:dyDescent="0.45">
      <c r="B31" s="177" t="s">
        <v>553</v>
      </c>
      <c r="C31" s="438"/>
      <c r="D31" s="448" t="s">
        <v>608</v>
      </c>
      <c r="E31" s="422" t="s">
        <v>484</v>
      </c>
      <c r="F31" s="436"/>
      <c r="G31" s="435"/>
      <c r="H31" s="437" t="s">
        <v>485</v>
      </c>
      <c r="I31" s="436"/>
      <c r="J31" s="435"/>
      <c r="K31" s="437" t="s">
        <v>486</v>
      </c>
      <c r="L31" s="436"/>
      <c r="M31" s="435"/>
      <c r="N31" s="149"/>
      <c r="O31" s="149"/>
      <c r="P31" s="64"/>
      <c r="Q31" s="310"/>
      <c r="R31" s="366"/>
      <c r="S31" s="289"/>
      <c r="T31" s="289"/>
      <c r="U31" s="289"/>
      <c r="V31" s="289"/>
      <c r="W31" s="289"/>
      <c r="X31" s="289"/>
      <c r="Y31" s="289"/>
      <c r="Z31" s="289"/>
      <c r="AA31" s="289"/>
      <c r="AB31" s="289"/>
    </row>
    <row r="32" spans="1:29" s="150" customFormat="1" ht="42" thickBot="1" x14ac:dyDescent="0.5">
      <c r="B32" s="177" t="s">
        <v>553</v>
      </c>
      <c r="C32" s="439"/>
      <c r="D32" s="449" t="s">
        <v>487</v>
      </c>
      <c r="E32" s="440" t="s">
        <v>488</v>
      </c>
      <c r="F32" s="441" t="s">
        <v>489</v>
      </c>
      <c r="G32" s="442" t="s">
        <v>490</v>
      </c>
      <c r="H32" s="443" t="s">
        <v>488</v>
      </c>
      <c r="I32" s="441" t="s">
        <v>489</v>
      </c>
      <c r="J32" s="442" t="s">
        <v>490</v>
      </c>
      <c r="K32" s="443" t="s">
        <v>488</v>
      </c>
      <c r="L32" s="441" t="s">
        <v>489</v>
      </c>
      <c r="M32" s="442" t="s">
        <v>490</v>
      </c>
      <c r="N32" s="149"/>
      <c r="O32" s="149"/>
      <c r="P32" s="64"/>
      <c r="Q32" s="310"/>
      <c r="R32" s="366"/>
      <c r="S32" s="289"/>
      <c r="T32" s="289"/>
      <c r="U32" s="289"/>
      <c r="V32" s="289"/>
      <c r="W32" s="289"/>
      <c r="X32" s="289"/>
      <c r="Y32" s="289"/>
      <c r="Z32" s="289"/>
      <c r="AA32" s="289"/>
      <c r="AB32" s="289"/>
    </row>
    <row r="33" spans="1:29" s="150" customFormat="1" ht="14.25" x14ac:dyDescent="0.45">
      <c r="A33" s="401"/>
      <c r="B33" s="177" t="str">
        <f>IF(OR(E33="x",F33="X",G33="x", H33="x", I33="X",J33="X",K33="x",L33="x",M33="x"),"%","")</f>
        <v>%</v>
      </c>
      <c r="C33" s="444">
        <v>1</v>
      </c>
      <c r="D33" s="431" t="s">
        <v>491</v>
      </c>
      <c r="E33" s="172"/>
      <c r="F33" s="29"/>
      <c r="G33" s="133" t="s">
        <v>34</v>
      </c>
      <c r="H33" s="132"/>
      <c r="I33" s="29"/>
      <c r="J33" s="133"/>
      <c r="K33" s="132"/>
      <c r="L33" s="29"/>
      <c r="M33" s="133"/>
      <c r="N33" s="149"/>
      <c r="O33" s="149"/>
      <c r="P33" s="64"/>
      <c r="Q33" s="310"/>
      <c r="R33" s="44"/>
      <c r="S33" s="289"/>
      <c r="T33" s="289"/>
      <c r="U33" s="289"/>
      <c r="V33" s="289"/>
      <c r="W33" s="289"/>
      <c r="X33" s="289"/>
      <c r="Y33" s="289"/>
      <c r="Z33" s="289"/>
      <c r="AA33" s="289"/>
      <c r="AB33" s="289"/>
    </row>
    <row r="34" spans="1:29" s="6" customFormat="1" ht="16.149999999999999" customHeight="1" x14ac:dyDescent="0.45">
      <c r="B34" s="177" t="str">
        <f t="shared" ref="B34:B37" si="8">IF(OR(E34="x",F34="X",G34="x", H34="x", I34="X",J34="X",K34="x",L34="x",M34="x"),"%","")</f>
        <v>%</v>
      </c>
      <c r="C34" s="138">
        <v>2</v>
      </c>
      <c r="D34" s="426" t="s">
        <v>351</v>
      </c>
      <c r="E34" s="172"/>
      <c r="F34" s="29"/>
      <c r="G34" s="133" t="s">
        <v>34</v>
      </c>
      <c r="H34" s="132"/>
      <c r="I34" s="29"/>
      <c r="J34" s="133"/>
      <c r="K34" s="132"/>
      <c r="L34" s="29"/>
      <c r="M34" s="133"/>
      <c r="N34" s="5"/>
      <c r="O34" s="5"/>
      <c r="P34" s="109"/>
      <c r="Q34" s="310"/>
      <c r="R34" s="44"/>
      <c r="S34" s="310"/>
      <c r="T34" s="310"/>
      <c r="U34" s="310"/>
      <c r="V34" s="310"/>
      <c r="W34" s="310"/>
      <c r="X34" s="310"/>
      <c r="Y34" s="310"/>
      <c r="Z34" s="310"/>
      <c r="AA34" s="310"/>
      <c r="AB34" s="310"/>
      <c r="AC34" s="149"/>
    </row>
    <row r="35" spans="1:29" s="9" customFormat="1" ht="16.149999999999999" customHeight="1" x14ac:dyDescent="0.45">
      <c r="A35" s="6"/>
      <c r="B35" s="177" t="str">
        <f t="shared" si="8"/>
        <v/>
      </c>
      <c r="C35" s="138">
        <v>3</v>
      </c>
      <c r="D35" s="426" t="s">
        <v>492</v>
      </c>
      <c r="E35" s="172"/>
      <c r="F35" s="29"/>
      <c r="G35" s="133"/>
      <c r="H35" s="132"/>
      <c r="I35" s="29"/>
      <c r="J35" s="133"/>
      <c r="K35" s="132"/>
      <c r="L35" s="29"/>
      <c r="M35" s="133"/>
      <c r="N35" s="292"/>
      <c r="O35" s="292"/>
      <c r="P35" s="109"/>
      <c r="Q35" s="310"/>
      <c r="R35" s="44"/>
      <c r="S35" s="289"/>
      <c r="T35" s="289"/>
      <c r="U35" s="289"/>
      <c r="V35" s="289"/>
      <c r="W35" s="289"/>
      <c r="X35" s="289"/>
      <c r="Y35" s="289"/>
      <c r="Z35" s="289"/>
      <c r="AA35" s="289"/>
      <c r="AB35" s="289"/>
      <c r="AC35" s="149"/>
    </row>
    <row r="36" spans="1:29" s="9" customFormat="1" x14ac:dyDescent="0.45">
      <c r="A36" s="34"/>
      <c r="B36" s="177" t="str">
        <f t="shared" si="8"/>
        <v/>
      </c>
      <c r="C36" s="138">
        <v>4</v>
      </c>
      <c r="D36" s="426" t="s">
        <v>493</v>
      </c>
      <c r="E36" s="172"/>
      <c r="F36" s="29"/>
      <c r="G36" s="133"/>
      <c r="H36" s="132"/>
      <c r="I36" s="29"/>
      <c r="J36" s="133"/>
      <c r="K36" s="132"/>
      <c r="L36" s="29"/>
      <c r="M36" s="133"/>
      <c r="N36" s="295"/>
      <c r="O36" s="295"/>
      <c r="P36" s="109"/>
      <c r="Q36" s="310"/>
      <c r="R36" s="44"/>
      <c r="S36" s="289"/>
      <c r="T36" s="289"/>
      <c r="U36" s="289"/>
      <c r="V36" s="289"/>
      <c r="W36" s="289"/>
      <c r="X36" s="289"/>
      <c r="Y36" s="289"/>
      <c r="Z36" s="289"/>
      <c r="AA36" s="289"/>
      <c r="AB36" s="289"/>
      <c r="AC36" s="149"/>
    </row>
    <row r="37" spans="1:29" s="33" customFormat="1" ht="16.149999999999999" customHeight="1" thickBot="1" x14ac:dyDescent="0.45">
      <c r="A37" s="34"/>
      <c r="B37" s="177" t="str">
        <f t="shared" si="8"/>
        <v/>
      </c>
      <c r="C37" s="139">
        <v>5</v>
      </c>
      <c r="D37" s="430" t="s">
        <v>494</v>
      </c>
      <c r="E37" s="137"/>
      <c r="F37" s="135"/>
      <c r="G37" s="136"/>
      <c r="H37" s="134"/>
      <c r="I37" s="135"/>
      <c r="J37" s="136"/>
      <c r="K37" s="134"/>
      <c r="L37" s="135"/>
      <c r="M37" s="136"/>
      <c r="N37" s="148"/>
      <c r="O37" s="148"/>
      <c r="P37" s="36"/>
      <c r="Q37" s="310"/>
      <c r="R37" s="44"/>
      <c r="S37" s="149"/>
      <c r="T37" s="312"/>
      <c r="U37" s="312"/>
      <c r="V37" s="312"/>
      <c r="W37" s="149"/>
      <c r="X37" s="149"/>
      <c r="Y37" s="149"/>
      <c r="Z37" s="149"/>
      <c r="AA37" s="149"/>
      <c r="AB37" s="149"/>
      <c r="AC37" s="149"/>
    </row>
    <row r="38" spans="1:29" s="33" customFormat="1" thickBot="1" x14ac:dyDescent="0.45">
      <c r="A38" s="34"/>
      <c r="B38" s="148"/>
      <c r="C38" s="73"/>
      <c r="D38" s="148"/>
      <c r="E38" s="2"/>
      <c r="F38" s="445"/>
      <c r="G38" s="2"/>
      <c r="H38" s="148"/>
      <c r="I38" s="148"/>
      <c r="J38" s="148"/>
      <c r="K38" s="148"/>
      <c r="L38" s="19"/>
      <c r="M38" s="19"/>
      <c r="N38" s="148"/>
      <c r="O38" s="148"/>
      <c r="X38" s="289"/>
      <c r="Y38" s="289"/>
      <c r="Z38" s="289"/>
      <c r="AA38" s="289"/>
      <c r="AB38" s="289"/>
      <c r="AC38" s="149"/>
    </row>
    <row r="39" spans="1:29" s="33" customFormat="1" thickBot="1" x14ac:dyDescent="0.45">
      <c r="A39" s="34"/>
      <c r="B39" s="177" t="s">
        <v>553</v>
      </c>
      <c r="D39" s="432" t="s">
        <v>495</v>
      </c>
      <c r="E39" s="429"/>
      <c r="F39" s="306"/>
      <c r="G39" s="306"/>
      <c r="H39" s="306"/>
      <c r="I39" s="306"/>
      <c r="J39" s="306"/>
      <c r="K39" s="306"/>
      <c r="L39" s="306"/>
      <c r="M39" s="37"/>
      <c r="N39" s="148"/>
      <c r="O39" s="148"/>
      <c r="X39" s="300"/>
      <c r="Y39" s="300"/>
      <c r="Z39" s="300"/>
      <c r="AA39" s="300"/>
      <c r="AB39" s="300"/>
      <c r="AC39" s="149"/>
    </row>
    <row r="40" spans="1:29" s="33" customFormat="1" ht="15" x14ac:dyDescent="0.4">
      <c r="A40" s="34"/>
      <c r="B40" s="177" t="str">
        <f>IF(E40="x","%","")</f>
        <v/>
      </c>
      <c r="C40" s="140">
        <v>1</v>
      </c>
      <c r="D40" s="434" t="s">
        <v>496</v>
      </c>
      <c r="E40" s="141"/>
      <c r="F40" s="447"/>
      <c r="G40" s="289"/>
      <c r="H40" s="289"/>
      <c r="I40" s="289"/>
      <c r="J40" s="289"/>
      <c r="K40" s="289"/>
      <c r="L40" s="289"/>
      <c r="M40" s="37"/>
      <c r="N40" s="148"/>
      <c r="O40" s="148"/>
      <c r="X40" s="289"/>
      <c r="Y40" s="289"/>
      <c r="Z40" s="289"/>
      <c r="AA40" s="289"/>
      <c r="AB40" s="289"/>
      <c r="AC40" s="149"/>
    </row>
    <row r="41" spans="1:29" s="33" customFormat="1" ht="16.149999999999999" customHeight="1" x14ac:dyDescent="0.4">
      <c r="A41" s="15"/>
      <c r="B41" s="177" t="str">
        <f t="shared" ref="B41:B45" si="9">IF(E41="x","%","")</f>
        <v/>
      </c>
      <c r="C41" s="142">
        <v>2</v>
      </c>
      <c r="D41" s="297" t="s">
        <v>497</v>
      </c>
      <c r="E41" s="133"/>
      <c r="F41" s="301"/>
      <c r="G41" s="289"/>
      <c r="H41" s="289"/>
      <c r="I41" s="289"/>
      <c r="J41" s="289"/>
      <c r="K41" s="289"/>
      <c r="L41" s="289"/>
      <c r="M41" s="37"/>
      <c r="N41" s="148"/>
      <c r="O41" s="148"/>
      <c r="X41" s="289"/>
      <c r="Y41" s="289"/>
      <c r="Z41" s="289"/>
      <c r="AA41" s="289"/>
      <c r="AB41" s="289"/>
      <c r="AC41" s="149"/>
    </row>
    <row r="42" spans="1:29" s="33" customFormat="1" ht="16.149999999999999" customHeight="1" x14ac:dyDescent="0.4">
      <c r="A42" s="15"/>
      <c r="B42" s="177" t="str">
        <f t="shared" si="9"/>
        <v/>
      </c>
      <c r="C42" s="142">
        <v>3</v>
      </c>
      <c r="D42" s="297" t="s">
        <v>498</v>
      </c>
      <c r="E42" s="133"/>
      <c r="F42" s="447"/>
      <c r="G42" s="289"/>
      <c r="H42" s="289"/>
      <c r="I42" s="289"/>
      <c r="J42" s="289"/>
      <c r="K42" s="289"/>
      <c r="L42" s="289"/>
      <c r="M42" s="37"/>
      <c r="N42" s="148"/>
      <c r="O42" s="148"/>
      <c r="X42" s="289"/>
      <c r="Y42" s="289"/>
      <c r="Z42" s="289"/>
      <c r="AA42" s="289"/>
      <c r="AB42" s="289"/>
      <c r="AC42" s="149"/>
    </row>
    <row r="43" spans="1:29" s="33" customFormat="1" ht="15" x14ac:dyDescent="0.4">
      <c r="A43" s="15"/>
      <c r="B43" s="177" t="str">
        <f t="shared" si="9"/>
        <v>%</v>
      </c>
      <c r="C43" s="142">
        <v>4</v>
      </c>
      <c r="D43" s="297" t="s">
        <v>499</v>
      </c>
      <c r="E43" s="133" t="s">
        <v>34</v>
      </c>
      <c r="F43" s="301"/>
      <c r="G43" s="289"/>
      <c r="H43" s="289"/>
      <c r="I43" s="289"/>
      <c r="J43" s="289"/>
      <c r="K43" s="289"/>
      <c r="L43" s="289"/>
      <c r="M43" s="37"/>
      <c r="N43" s="148"/>
      <c r="O43" s="148"/>
      <c r="X43" s="289"/>
      <c r="Y43" s="289"/>
      <c r="Z43" s="289"/>
      <c r="AA43" s="289"/>
      <c r="AB43" s="289"/>
      <c r="AC43" s="149"/>
    </row>
    <row r="44" spans="1:29" s="33" customFormat="1" ht="15" x14ac:dyDescent="0.4">
      <c r="A44" s="15"/>
      <c r="B44" s="177" t="str">
        <f t="shared" si="9"/>
        <v/>
      </c>
      <c r="C44" s="143">
        <v>5</v>
      </c>
      <c r="D44" s="297" t="s">
        <v>500</v>
      </c>
      <c r="E44" s="133"/>
      <c r="F44" s="447"/>
      <c r="G44" s="289"/>
      <c r="H44" s="289"/>
      <c r="I44" s="289"/>
      <c r="J44" s="289"/>
      <c r="K44" s="289"/>
      <c r="L44" s="289"/>
      <c r="M44" s="37"/>
      <c r="N44" s="148"/>
      <c r="O44" s="148"/>
      <c r="X44" s="289"/>
      <c r="Y44" s="289"/>
      <c r="Z44" s="289"/>
      <c r="AA44" s="289"/>
      <c r="AB44" s="289"/>
      <c r="AC44" s="149"/>
    </row>
    <row r="45" spans="1:29" s="33" customFormat="1" ht="16.149999999999999" customHeight="1" thickBot="1" x14ac:dyDescent="0.5">
      <c r="A45" s="15"/>
      <c r="B45" s="177" t="str">
        <f t="shared" si="9"/>
        <v/>
      </c>
      <c r="C45" s="144">
        <v>6</v>
      </c>
      <c r="D45" s="321" t="s">
        <v>501</v>
      </c>
      <c r="E45" s="136"/>
      <c r="F45" s="301"/>
      <c r="G45" s="289"/>
      <c r="H45" s="289"/>
      <c r="I45" s="289"/>
      <c r="J45" s="289"/>
      <c r="K45" s="289"/>
      <c r="L45" s="289"/>
      <c r="M45" s="37"/>
      <c r="N45" s="148"/>
      <c r="O45" s="148"/>
      <c r="X45" s="149"/>
      <c r="Y45" s="149"/>
      <c r="Z45" s="150"/>
      <c r="AA45" s="150"/>
      <c r="AB45" s="150"/>
      <c r="AC45" s="150"/>
    </row>
    <row r="46" spans="1:29" s="6" customFormat="1" ht="16.149999999999999" customHeight="1" thickBot="1" x14ac:dyDescent="0.5">
      <c r="A46" s="34"/>
      <c r="B46" s="149"/>
      <c r="C46" s="289"/>
      <c r="D46" s="289"/>
      <c r="E46" s="312"/>
      <c r="F46" s="312"/>
      <c r="G46" s="312"/>
      <c r="H46" s="312"/>
      <c r="I46" s="312"/>
      <c r="J46" s="312"/>
      <c r="K46" s="312"/>
      <c r="L46" s="312"/>
      <c r="M46" s="312"/>
      <c r="N46" s="5"/>
      <c r="O46" s="149"/>
      <c r="P46" s="64"/>
      <c r="Q46" s="310"/>
      <c r="R46" s="44"/>
      <c r="S46" s="289"/>
      <c r="T46" s="289"/>
      <c r="U46" s="289"/>
      <c r="V46" s="289"/>
      <c r="W46" s="289"/>
      <c r="X46" s="289"/>
      <c r="Y46" s="289"/>
      <c r="Z46" s="289"/>
      <c r="AA46" s="289"/>
      <c r="AB46" s="289"/>
      <c r="AC46" s="150"/>
    </row>
    <row r="47" spans="1:29" s="6" customFormat="1" ht="14.65" thickBot="1" x14ac:dyDescent="0.5">
      <c r="B47" s="177" t="s">
        <v>553</v>
      </c>
      <c r="D47" s="432" t="s">
        <v>502</v>
      </c>
      <c r="E47" s="433"/>
      <c r="F47" s="306"/>
      <c r="G47" s="311"/>
      <c r="H47" s="311"/>
      <c r="I47" s="311"/>
      <c r="J47" s="311"/>
      <c r="K47" s="311"/>
      <c r="L47" s="311"/>
      <c r="N47" s="5"/>
      <c r="O47" s="149"/>
      <c r="P47" s="64"/>
      <c r="Q47" s="310"/>
      <c r="R47" s="366"/>
      <c r="S47" s="289"/>
      <c r="T47" s="289"/>
      <c r="U47" s="289"/>
      <c r="V47" s="289"/>
      <c r="W47" s="289"/>
      <c r="X47" s="289"/>
      <c r="Y47" s="289"/>
      <c r="Z47" s="289"/>
      <c r="AA47" s="289"/>
      <c r="AB47" s="289"/>
      <c r="AC47" s="150"/>
    </row>
    <row r="48" spans="1:29" s="6" customFormat="1" ht="14.25" x14ac:dyDescent="0.45">
      <c r="B48" s="177" t="str">
        <f>IF(E48="x","%","")</f>
        <v/>
      </c>
      <c r="C48" s="140">
        <v>1</v>
      </c>
      <c r="D48" s="434" t="s">
        <v>503</v>
      </c>
      <c r="E48" s="141"/>
      <c r="F48" s="150"/>
      <c r="G48" s="289"/>
      <c r="H48" s="289"/>
      <c r="I48" s="289"/>
      <c r="J48" s="289"/>
      <c r="K48" s="289"/>
      <c r="L48" s="289"/>
      <c r="N48" s="5"/>
      <c r="O48" s="149"/>
      <c r="P48" s="64"/>
      <c r="Q48" s="310"/>
      <c r="R48" s="366"/>
      <c r="S48" s="289"/>
      <c r="T48" s="289"/>
      <c r="U48" s="289"/>
      <c r="V48" s="289"/>
      <c r="W48" s="289"/>
      <c r="X48" s="289"/>
      <c r="Y48" s="289"/>
      <c r="Z48" s="289"/>
      <c r="AA48" s="289"/>
      <c r="AB48" s="289"/>
      <c r="AC48" s="150"/>
    </row>
    <row r="49" spans="1:29" s="6" customFormat="1" ht="14.25" x14ac:dyDescent="0.45">
      <c r="B49" s="177" t="str">
        <f>IF(D49="(note)","","%")</f>
        <v/>
      </c>
      <c r="C49" s="446"/>
      <c r="D49" s="465" t="s">
        <v>36</v>
      </c>
      <c r="E49" s="469"/>
      <c r="F49" s="466"/>
      <c r="G49" s="289"/>
      <c r="H49" s="289"/>
      <c r="I49" s="289"/>
      <c r="J49" s="289"/>
      <c r="K49" s="289"/>
      <c r="L49" s="289"/>
      <c r="N49" s="5"/>
      <c r="O49" s="149"/>
      <c r="P49" s="64"/>
      <c r="Q49" s="310"/>
      <c r="R49" s="366"/>
      <c r="S49" s="289"/>
      <c r="T49" s="289"/>
      <c r="U49" s="289"/>
      <c r="V49" s="289"/>
      <c r="W49" s="289"/>
      <c r="X49" s="289"/>
      <c r="Y49" s="289"/>
      <c r="Z49" s="289"/>
      <c r="AA49" s="289"/>
      <c r="AB49" s="289"/>
      <c r="AC49" s="150"/>
    </row>
    <row r="50" spans="1:29" s="6" customFormat="1" ht="14.25" x14ac:dyDescent="0.45">
      <c r="B50" s="177" t="str">
        <f t="shared" ref="B50:B54" si="10">IF(E50="x","%","")</f>
        <v/>
      </c>
      <c r="C50" s="142">
        <v>2</v>
      </c>
      <c r="D50" s="313" t="s">
        <v>81</v>
      </c>
      <c r="E50" s="133"/>
      <c r="F50" s="150"/>
      <c r="G50" s="450"/>
      <c r="H50" s="450"/>
      <c r="I50" s="450"/>
      <c r="J50" s="450"/>
      <c r="K50" s="450"/>
      <c r="L50" s="450"/>
      <c r="N50" s="5"/>
      <c r="O50" s="149"/>
      <c r="P50" s="64"/>
      <c r="Q50" s="310"/>
      <c r="R50" s="366"/>
      <c r="S50" s="289"/>
      <c r="T50" s="289"/>
      <c r="U50" s="289"/>
      <c r="V50" s="289"/>
      <c r="W50" s="289"/>
      <c r="X50" s="289"/>
      <c r="Y50" s="289"/>
      <c r="Z50" s="289"/>
      <c r="AA50" s="289"/>
      <c r="AB50" s="289"/>
      <c r="AC50" s="150"/>
    </row>
    <row r="51" spans="1:29" s="6" customFormat="1" ht="14.25" x14ac:dyDescent="0.45">
      <c r="B51" s="177" t="str">
        <f>IF(D51="(note)","","%")</f>
        <v/>
      </c>
      <c r="C51" s="142"/>
      <c r="D51" s="465" t="s">
        <v>36</v>
      </c>
      <c r="E51" s="469"/>
      <c r="F51" s="466"/>
      <c r="G51" s="450"/>
      <c r="H51" s="450"/>
      <c r="I51" s="450"/>
      <c r="J51" s="450"/>
      <c r="K51" s="450"/>
      <c r="L51" s="450"/>
      <c r="N51" s="5"/>
      <c r="O51" s="149"/>
      <c r="P51" s="64"/>
      <c r="Q51" s="310"/>
      <c r="R51" s="366"/>
      <c r="S51" s="289"/>
      <c r="T51" s="289"/>
      <c r="U51" s="289"/>
      <c r="V51" s="289"/>
      <c r="W51" s="289"/>
      <c r="X51" s="289"/>
      <c r="Y51" s="289"/>
      <c r="Z51" s="289"/>
      <c r="AA51" s="289"/>
      <c r="AB51" s="289"/>
      <c r="AC51" s="150"/>
    </row>
    <row r="52" spans="1:29" s="6" customFormat="1" ht="14.25" x14ac:dyDescent="0.45">
      <c r="B52" s="177" t="str">
        <f t="shared" si="10"/>
        <v/>
      </c>
      <c r="C52" s="142">
        <v>3</v>
      </c>
      <c r="D52" s="313" t="s">
        <v>81</v>
      </c>
      <c r="E52" s="133"/>
      <c r="F52" s="466"/>
      <c r="G52" s="450"/>
      <c r="H52" s="450"/>
      <c r="I52" s="450"/>
      <c r="J52" s="450"/>
      <c r="K52" s="450"/>
      <c r="L52" s="450"/>
      <c r="N52" s="5"/>
      <c r="O52" s="149"/>
      <c r="P52" s="64"/>
      <c r="Q52" s="310"/>
      <c r="R52" s="366"/>
      <c r="S52" s="289"/>
      <c r="T52" s="289"/>
      <c r="U52" s="289"/>
      <c r="V52" s="289"/>
      <c r="W52" s="289"/>
      <c r="X52" s="289"/>
      <c r="Y52" s="289"/>
      <c r="Z52" s="289"/>
      <c r="AA52" s="289"/>
      <c r="AB52" s="289"/>
      <c r="AC52" s="150"/>
    </row>
    <row r="53" spans="1:29" s="6" customFormat="1" ht="14.25" x14ac:dyDescent="0.45">
      <c r="B53" s="177" t="str">
        <f>IF(D53="(note)","","%")</f>
        <v/>
      </c>
      <c r="C53" s="446"/>
      <c r="D53" s="465" t="s">
        <v>36</v>
      </c>
      <c r="E53" s="469"/>
      <c r="F53" s="466"/>
      <c r="G53" s="289"/>
      <c r="H53" s="289"/>
      <c r="I53" s="289"/>
      <c r="J53" s="289"/>
      <c r="K53" s="289"/>
      <c r="L53" s="289"/>
      <c r="N53" s="5"/>
      <c r="O53" s="149"/>
      <c r="P53" s="64"/>
      <c r="Q53" s="310"/>
      <c r="R53" s="366"/>
      <c r="S53" s="289"/>
      <c r="T53" s="289"/>
      <c r="U53" s="289"/>
      <c r="V53" s="289"/>
      <c r="W53" s="289"/>
      <c r="X53" s="289"/>
      <c r="Y53" s="289"/>
      <c r="Z53" s="289"/>
      <c r="AA53" s="289"/>
      <c r="AB53" s="289"/>
      <c r="AC53" s="150"/>
    </row>
    <row r="54" spans="1:29" s="6" customFormat="1" ht="14.25" x14ac:dyDescent="0.45">
      <c r="B54" s="177" t="str">
        <f t="shared" si="10"/>
        <v/>
      </c>
      <c r="C54" s="142">
        <v>4</v>
      </c>
      <c r="D54" s="313" t="s">
        <v>81</v>
      </c>
      <c r="E54" s="133"/>
      <c r="F54" s="466"/>
      <c r="G54" s="450"/>
      <c r="H54" s="450"/>
      <c r="I54" s="450"/>
      <c r="J54" s="450"/>
      <c r="K54" s="450"/>
      <c r="L54" s="450"/>
      <c r="N54" s="5"/>
      <c r="O54" s="149"/>
      <c r="P54" s="64"/>
      <c r="Q54" s="310"/>
      <c r="R54" s="366"/>
      <c r="S54" s="289"/>
      <c r="T54" s="289"/>
      <c r="U54" s="289"/>
      <c r="V54" s="289"/>
      <c r="W54" s="289"/>
      <c r="X54" s="289"/>
      <c r="Y54" s="289"/>
      <c r="Z54" s="289"/>
      <c r="AA54" s="289"/>
      <c r="AB54" s="289"/>
      <c r="AC54" s="150"/>
    </row>
    <row r="55" spans="1:29" s="6" customFormat="1" ht="14.65" thickBot="1" x14ac:dyDescent="0.5">
      <c r="B55" s="177" t="str">
        <f>IF(D55="(note)","","%")</f>
        <v/>
      </c>
      <c r="C55" s="467"/>
      <c r="D55" s="468" t="s">
        <v>36</v>
      </c>
      <c r="E55" s="451"/>
      <c r="F55" s="466"/>
      <c r="G55" s="289"/>
      <c r="H55" s="289"/>
      <c r="I55" s="289"/>
      <c r="J55" s="289"/>
      <c r="K55" s="289"/>
      <c r="L55" s="289"/>
      <c r="N55" s="5"/>
      <c r="O55" s="149"/>
      <c r="P55" s="64"/>
      <c r="Q55" s="310"/>
      <c r="R55" s="366"/>
      <c r="S55" s="289"/>
      <c r="T55" s="289"/>
      <c r="U55" s="289"/>
      <c r="V55" s="289"/>
      <c r="W55" s="289"/>
      <c r="X55" s="289"/>
      <c r="Y55" s="289"/>
      <c r="Z55" s="289"/>
      <c r="AA55" s="289"/>
      <c r="AB55" s="289"/>
      <c r="AC55" s="150"/>
    </row>
    <row r="56" spans="1:29" s="6" customFormat="1" ht="16.149999999999999" customHeight="1" thickBot="1" x14ac:dyDescent="0.5">
      <c r="B56" s="149"/>
      <c r="C56" s="289"/>
      <c r="D56" s="289"/>
      <c r="E56" s="312"/>
      <c r="F56" s="312"/>
      <c r="G56" s="312"/>
      <c r="H56" s="312"/>
      <c r="I56" s="312"/>
      <c r="J56" s="312"/>
      <c r="K56" s="312"/>
      <c r="L56" s="312"/>
      <c r="M56" s="312"/>
      <c r="P56" s="109"/>
      <c r="Q56" s="310"/>
      <c r="R56" s="44"/>
      <c r="S56" s="310"/>
      <c r="T56" s="310"/>
      <c r="U56" s="310"/>
      <c r="V56" s="310"/>
      <c r="W56" s="310"/>
      <c r="X56" s="310"/>
      <c r="Y56" s="310"/>
      <c r="Z56" s="310"/>
      <c r="AA56" s="310"/>
      <c r="AB56" s="310"/>
      <c r="AC56" s="149"/>
    </row>
    <row r="57" spans="1:29" s="6" customFormat="1" ht="16.149999999999999" customHeight="1" thickBot="1" x14ac:dyDescent="0.5">
      <c r="B57" s="177" t="s">
        <v>553</v>
      </c>
      <c r="D57" s="432" t="s">
        <v>504</v>
      </c>
      <c r="E57" s="433"/>
      <c r="F57" s="311"/>
      <c r="G57" s="289"/>
      <c r="H57" s="289"/>
      <c r="I57" s="289"/>
      <c r="J57" s="289"/>
      <c r="K57" s="289"/>
      <c r="L57" s="289"/>
      <c r="N57" s="289"/>
      <c r="X57" s="289"/>
      <c r="Y57" s="289"/>
      <c r="Z57" s="289"/>
      <c r="AA57" s="289"/>
      <c r="AB57" s="289"/>
      <c r="AC57" s="150"/>
    </row>
    <row r="58" spans="1:29" s="9" customFormat="1" ht="15.75" thickBot="1" x14ac:dyDescent="0.5">
      <c r="A58" s="34"/>
      <c r="B58" s="177" t="s">
        <v>553</v>
      </c>
      <c r="D58" s="427" t="s">
        <v>505</v>
      </c>
      <c r="E58" s="429"/>
      <c r="F58" s="311"/>
      <c r="G58" s="311"/>
      <c r="H58" s="311"/>
      <c r="I58" s="311"/>
      <c r="J58" s="311"/>
      <c r="K58" s="311"/>
      <c r="L58" s="311"/>
      <c r="M58" s="6"/>
      <c r="X58" s="289"/>
      <c r="Y58" s="289"/>
      <c r="Z58" s="289"/>
      <c r="AA58" s="289"/>
      <c r="AB58" s="289"/>
      <c r="AC58" s="150"/>
    </row>
    <row r="59" spans="1:29" s="9" customFormat="1" x14ac:dyDescent="0.45">
      <c r="A59" s="34"/>
      <c r="B59" s="177" t="str">
        <f>IF(E59="x","%","")</f>
        <v/>
      </c>
      <c r="C59" s="140">
        <v>1</v>
      </c>
      <c r="D59" s="434" t="s">
        <v>506</v>
      </c>
      <c r="E59" s="141"/>
      <c r="F59" s="466"/>
      <c r="G59" s="289"/>
      <c r="H59" s="289"/>
      <c r="I59" s="289"/>
      <c r="J59" s="289"/>
      <c r="K59" s="289"/>
      <c r="L59" s="289"/>
      <c r="M59" s="6"/>
      <c r="P59" s="290"/>
      <c r="Q59" s="290"/>
      <c r="R59" s="290"/>
      <c r="S59" s="290"/>
      <c r="T59" s="290"/>
      <c r="U59" s="290"/>
      <c r="V59" s="290"/>
      <c r="W59" s="290"/>
      <c r="X59" s="289"/>
      <c r="Y59" s="289"/>
      <c r="Z59" s="289"/>
      <c r="AA59" s="289"/>
      <c r="AB59" s="289"/>
      <c r="AC59" s="150"/>
    </row>
    <row r="60" spans="1:29" s="6" customFormat="1" ht="14.25" x14ac:dyDescent="0.45">
      <c r="B60" s="177" t="str">
        <f>IF(D60="(note)","","%")</f>
        <v/>
      </c>
      <c r="C60" s="446"/>
      <c r="D60" s="465" t="s">
        <v>36</v>
      </c>
      <c r="E60" s="469"/>
      <c r="F60" s="466"/>
      <c r="G60" s="289"/>
      <c r="H60" s="289"/>
      <c r="I60" s="289"/>
      <c r="J60" s="289"/>
      <c r="K60" s="289"/>
      <c r="L60" s="289"/>
      <c r="N60" s="5"/>
      <c r="O60" s="149"/>
      <c r="P60" s="64"/>
      <c r="Q60" s="310"/>
      <c r="R60" s="366"/>
      <c r="S60" s="289"/>
      <c r="T60" s="289"/>
      <c r="U60" s="289"/>
      <c r="V60" s="289"/>
      <c r="W60" s="289"/>
      <c r="X60" s="289"/>
      <c r="Y60" s="289"/>
      <c r="Z60" s="289"/>
      <c r="AA60" s="289"/>
      <c r="AB60" s="289"/>
      <c r="AC60" s="150"/>
    </row>
    <row r="61" spans="1:29" s="33" customFormat="1" x14ac:dyDescent="0.45">
      <c r="A61" s="34"/>
      <c r="B61" s="177" t="str">
        <f t="shared" ref="B61:B63" si="11">IF(E61="x","%","")</f>
        <v>%</v>
      </c>
      <c r="C61" s="142">
        <v>2</v>
      </c>
      <c r="D61" s="313" t="s">
        <v>507</v>
      </c>
      <c r="E61" s="133" t="s">
        <v>34</v>
      </c>
      <c r="F61" s="466"/>
      <c r="G61" s="450"/>
      <c r="H61" s="450"/>
      <c r="I61" s="450"/>
      <c r="J61" s="450"/>
      <c r="K61" s="450"/>
      <c r="L61" s="450"/>
      <c r="M61" s="6"/>
      <c r="P61" s="36"/>
      <c r="Q61" s="36"/>
      <c r="R61" s="36"/>
      <c r="S61" s="36"/>
      <c r="T61" s="36"/>
      <c r="U61" s="36"/>
      <c r="V61" s="36"/>
      <c r="W61" s="36"/>
      <c r="X61" s="302"/>
      <c r="Y61" s="302"/>
      <c r="Z61" s="302"/>
      <c r="AA61" s="302"/>
      <c r="AB61" s="302"/>
      <c r="AC61" s="150"/>
    </row>
    <row r="62" spans="1:29" s="6" customFormat="1" ht="14.25" x14ac:dyDescent="0.45">
      <c r="B62" s="177" t="str">
        <f>IF(D62="(note)","","%")</f>
        <v/>
      </c>
      <c r="C62" s="446"/>
      <c r="D62" s="465" t="s">
        <v>36</v>
      </c>
      <c r="E62" s="469"/>
      <c r="F62" s="466"/>
      <c r="G62" s="289"/>
      <c r="H62" s="289"/>
      <c r="I62" s="289"/>
      <c r="J62" s="289"/>
      <c r="K62" s="289"/>
      <c r="L62" s="289"/>
      <c r="N62" s="5"/>
      <c r="O62" s="149"/>
      <c r="P62" s="64"/>
      <c r="Q62" s="310"/>
      <c r="R62" s="366"/>
      <c r="S62" s="289"/>
      <c r="T62" s="289"/>
      <c r="U62" s="289"/>
      <c r="V62" s="289"/>
      <c r="W62" s="289"/>
      <c r="X62" s="289"/>
      <c r="Y62" s="289"/>
      <c r="Z62" s="289"/>
      <c r="AA62" s="289"/>
      <c r="AB62" s="289"/>
      <c r="AC62" s="150"/>
    </row>
    <row r="63" spans="1:29" s="33" customFormat="1" x14ac:dyDescent="0.45">
      <c r="A63" s="34"/>
      <c r="B63" s="177" t="str">
        <f t="shared" si="11"/>
        <v/>
      </c>
      <c r="C63" s="142">
        <v>3</v>
      </c>
      <c r="D63" s="313" t="s">
        <v>508</v>
      </c>
      <c r="E63" s="133"/>
      <c r="F63" s="466"/>
      <c r="G63" s="450"/>
      <c r="H63" s="450"/>
      <c r="I63" s="450"/>
      <c r="J63" s="450"/>
      <c r="K63" s="450"/>
      <c r="L63" s="450"/>
      <c r="M63" s="6"/>
      <c r="P63" s="36"/>
      <c r="Q63" s="36"/>
      <c r="R63" s="36"/>
      <c r="S63" s="36"/>
      <c r="T63" s="36"/>
      <c r="U63" s="36"/>
      <c r="V63" s="36"/>
      <c r="W63" s="36"/>
      <c r="X63" s="302"/>
      <c r="Y63" s="302"/>
      <c r="Z63" s="302"/>
      <c r="AA63" s="302"/>
      <c r="AB63" s="302"/>
      <c r="AC63" s="150"/>
    </row>
    <row r="64" spans="1:29" s="6" customFormat="1" ht="14.65" thickBot="1" x14ac:dyDescent="0.5">
      <c r="B64" s="177" t="str">
        <f>IF(D64="(note)","","%")</f>
        <v/>
      </c>
      <c r="C64" s="467"/>
      <c r="D64" s="468" t="s">
        <v>36</v>
      </c>
      <c r="E64" s="471"/>
      <c r="F64" s="466"/>
      <c r="G64" s="289"/>
      <c r="H64" s="289"/>
      <c r="I64" s="289"/>
      <c r="J64" s="289"/>
      <c r="K64" s="289"/>
      <c r="L64" s="289"/>
      <c r="N64" s="5"/>
      <c r="O64" s="149"/>
      <c r="P64" s="64"/>
      <c r="Q64" s="310"/>
      <c r="R64" s="366"/>
      <c r="S64" s="289"/>
      <c r="T64" s="289"/>
      <c r="U64" s="289"/>
      <c r="V64" s="289"/>
      <c r="W64" s="289"/>
      <c r="X64" s="289"/>
      <c r="Y64" s="289"/>
      <c r="Z64" s="289"/>
      <c r="AA64" s="289"/>
      <c r="AB64" s="289"/>
      <c r="AC64" s="150"/>
    </row>
    <row r="65" spans="1:29" s="33" customFormat="1" ht="15.75" thickBot="1" x14ac:dyDescent="0.5">
      <c r="A65" s="34"/>
      <c r="B65" s="177" t="s">
        <v>553</v>
      </c>
      <c r="D65" s="427" t="s">
        <v>509</v>
      </c>
      <c r="E65" s="429"/>
      <c r="F65" s="311"/>
      <c r="G65" s="311"/>
      <c r="H65" s="311"/>
      <c r="I65" s="311"/>
      <c r="J65" s="311"/>
      <c r="K65" s="311"/>
      <c r="L65" s="311"/>
      <c r="M65" s="311"/>
      <c r="N65" s="148"/>
      <c r="O65" s="149"/>
      <c r="P65" s="36"/>
      <c r="Q65" s="36"/>
      <c r="R65" s="36"/>
      <c r="S65" s="36"/>
      <c r="T65" s="36"/>
      <c r="U65" s="36"/>
      <c r="V65" s="36"/>
      <c r="W65" s="36"/>
      <c r="X65" s="304"/>
      <c r="Y65" s="304"/>
      <c r="Z65" s="304"/>
      <c r="AA65" s="304"/>
      <c r="AB65" s="304"/>
      <c r="AC65" s="150"/>
    </row>
    <row r="66" spans="1:29" s="6" customFormat="1" x14ac:dyDescent="0.45">
      <c r="A66" s="34"/>
      <c r="B66" s="177" t="str">
        <f>IF(E66="x","%","")</f>
        <v/>
      </c>
      <c r="C66" s="140">
        <v>1</v>
      </c>
      <c r="D66" s="431" t="s">
        <v>510</v>
      </c>
      <c r="E66" s="141"/>
      <c r="F66" s="466"/>
      <c r="G66" s="289"/>
      <c r="H66" s="289"/>
      <c r="I66" s="289"/>
      <c r="J66" s="289"/>
      <c r="K66" s="289"/>
      <c r="L66" s="289"/>
      <c r="M66" s="289"/>
      <c r="N66" s="5"/>
      <c r="O66" s="149"/>
      <c r="P66" s="64"/>
      <c r="Q66" s="310"/>
      <c r="R66" s="44"/>
      <c r="S66" s="289"/>
      <c r="T66" s="289"/>
      <c r="U66" s="289"/>
      <c r="V66" s="289"/>
      <c r="W66" s="289"/>
      <c r="X66" s="289"/>
      <c r="Y66" s="289"/>
      <c r="Z66" s="289"/>
      <c r="AA66" s="289"/>
      <c r="AB66" s="289"/>
      <c r="AC66" s="150"/>
    </row>
    <row r="67" spans="1:29" s="6" customFormat="1" ht="14.25" x14ac:dyDescent="0.45">
      <c r="B67" s="177" t="str">
        <f>IF(D67="(note)","","%")</f>
        <v/>
      </c>
      <c r="C67" s="446"/>
      <c r="D67" s="465" t="s">
        <v>36</v>
      </c>
      <c r="E67" s="469"/>
      <c r="F67" s="466"/>
      <c r="G67" s="289"/>
      <c r="H67" s="289"/>
      <c r="I67" s="289"/>
      <c r="J67" s="289"/>
      <c r="K67" s="289"/>
      <c r="L67" s="289"/>
      <c r="N67" s="5"/>
      <c r="O67" s="149"/>
      <c r="P67" s="64"/>
      <c r="Q67" s="310"/>
      <c r="R67" s="366"/>
      <c r="S67" s="289"/>
      <c r="T67" s="289"/>
      <c r="U67" s="289"/>
      <c r="V67" s="289"/>
      <c r="W67" s="289"/>
      <c r="X67" s="289"/>
      <c r="Y67" s="289"/>
      <c r="Z67" s="289"/>
      <c r="AA67" s="289"/>
      <c r="AB67" s="289"/>
      <c r="AC67" s="150"/>
    </row>
    <row r="68" spans="1:29" s="6" customFormat="1" x14ac:dyDescent="0.45">
      <c r="A68" s="34"/>
      <c r="B68" s="177" t="str">
        <f t="shared" ref="B68:B72" si="12">IF(E68="x","%","")</f>
        <v>%</v>
      </c>
      <c r="C68" s="142">
        <v>2</v>
      </c>
      <c r="D68" s="297" t="s">
        <v>511</v>
      </c>
      <c r="E68" s="133" t="s">
        <v>34</v>
      </c>
      <c r="F68" s="466"/>
      <c r="G68" s="450"/>
      <c r="H68" s="450"/>
      <c r="I68" s="450"/>
      <c r="J68" s="450"/>
      <c r="K68" s="450"/>
      <c r="L68" s="450"/>
      <c r="M68" s="450"/>
      <c r="N68" s="5"/>
      <c r="O68" s="149"/>
      <c r="P68" s="64"/>
      <c r="Q68" s="310"/>
      <c r="R68" s="44"/>
      <c r="S68" s="289"/>
      <c r="T68" s="289"/>
      <c r="U68" s="289"/>
      <c r="V68" s="289"/>
      <c r="W68" s="289"/>
      <c r="X68" s="289"/>
      <c r="Y68" s="289"/>
      <c r="Z68" s="289"/>
      <c r="AA68" s="289"/>
      <c r="AB68" s="289"/>
      <c r="AC68" s="150"/>
    </row>
    <row r="69" spans="1:29" s="6" customFormat="1" ht="28.15" x14ac:dyDescent="0.45">
      <c r="B69" s="177" t="str">
        <f>IF(D69="(note)","","%")</f>
        <v>%</v>
      </c>
      <c r="C69" s="446"/>
      <c r="D69" s="470" t="s">
        <v>512</v>
      </c>
      <c r="E69" s="469"/>
      <c r="F69" s="466"/>
      <c r="G69" s="289"/>
      <c r="H69" s="289"/>
      <c r="I69" s="289"/>
      <c r="J69" s="289"/>
      <c r="K69" s="289"/>
      <c r="L69" s="289"/>
      <c r="N69" s="5"/>
      <c r="O69" s="149"/>
      <c r="P69" s="64"/>
      <c r="Q69" s="310"/>
      <c r="R69" s="366"/>
      <c r="S69" s="289"/>
      <c r="T69" s="289"/>
      <c r="U69" s="289"/>
      <c r="V69" s="289"/>
      <c r="W69" s="289"/>
      <c r="X69" s="289"/>
      <c r="Y69" s="289"/>
      <c r="Z69" s="289"/>
      <c r="AA69" s="289"/>
      <c r="AB69" s="289"/>
      <c r="AC69" s="150"/>
    </row>
    <row r="70" spans="1:29" s="6" customFormat="1" ht="14.25" x14ac:dyDescent="0.45">
      <c r="B70" s="177" t="str">
        <f t="shared" si="12"/>
        <v/>
      </c>
      <c r="C70" s="142">
        <v>3</v>
      </c>
      <c r="D70" s="297" t="s">
        <v>513</v>
      </c>
      <c r="E70" s="133"/>
      <c r="F70" s="466"/>
      <c r="G70" s="450"/>
      <c r="H70" s="450"/>
      <c r="I70" s="450"/>
      <c r="J70" s="450"/>
      <c r="K70" s="450"/>
      <c r="L70" s="450"/>
      <c r="M70" s="450"/>
      <c r="N70" s="5"/>
      <c r="O70" s="149"/>
      <c r="P70" s="64"/>
      <c r="Q70" s="310"/>
      <c r="R70" s="366"/>
      <c r="S70" s="289"/>
      <c r="T70" s="289"/>
      <c r="U70" s="289"/>
      <c r="V70" s="289"/>
      <c r="W70" s="289"/>
      <c r="X70" s="289"/>
      <c r="Y70" s="289"/>
      <c r="Z70" s="289"/>
      <c r="AA70" s="289"/>
      <c r="AB70" s="289"/>
      <c r="AC70" s="150"/>
    </row>
    <row r="71" spans="1:29" s="6" customFormat="1" ht="14.25" x14ac:dyDescent="0.45">
      <c r="B71" s="177" t="str">
        <f>IF(D71="(note)","","%")</f>
        <v/>
      </c>
      <c r="C71" s="446"/>
      <c r="D71" s="465" t="s">
        <v>36</v>
      </c>
      <c r="E71" s="469"/>
      <c r="F71" s="466"/>
      <c r="G71" s="289"/>
      <c r="H71" s="289"/>
      <c r="I71" s="289"/>
      <c r="J71" s="289"/>
      <c r="K71" s="289"/>
      <c r="L71" s="289"/>
      <c r="N71" s="5"/>
      <c r="O71" s="149"/>
      <c r="P71" s="64"/>
      <c r="Q71" s="310"/>
      <c r="R71" s="366"/>
      <c r="S71" s="289"/>
      <c r="T71" s="289"/>
      <c r="U71" s="289"/>
      <c r="V71" s="289"/>
      <c r="W71" s="289"/>
      <c r="X71" s="289"/>
      <c r="Y71" s="289"/>
      <c r="Z71" s="289"/>
      <c r="AA71" s="289"/>
      <c r="AB71" s="289"/>
      <c r="AC71" s="150"/>
    </row>
    <row r="72" spans="1:29" s="6" customFormat="1" ht="14.25" x14ac:dyDescent="0.45">
      <c r="B72" s="177" t="str">
        <f t="shared" si="12"/>
        <v/>
      </c>
      <c r="C72" s="142">
        <v>4</v>
      </c>
      <c r="D72" s="297" t="s">
        <v>514</v>
      </c>
      <c r="E72" s="133"/>
      <c r="F72" s="466"/>
      <c r="G72" s="450"/>
      <c r="H72" s="450"/>
      <c r="I72" s="450"/>
      <c r="J72" s="450"/>
      <c r="K72" s="450"/>
      <c r="L72" s="450"/>
      <c r="M72" s="450"/>
      <c r="N72" s="5"/>
      <c r="O72" s="149"/>
      <c r="P72" s="64"/>
      <c r="Q72" s="310"/>
      <c r="R72" s="366"/>
      <c r="S72" s="289"/>
      <c r="T72" s="289"/>
      <c r="U72" s="289"/>
      <c r="V72" s="289"/>
      <c r="W72" s="289"/>
      <c r="X72" s="289"/>
      <c r="Y72" s="289"/>
      <c r="Z72" s="289"/>
      <c r="AA72" s="289"/>
      <c r="AB72" s="289"/>
      <c r="AC72" s="150"/>
    </row>
    <row r="73" spans="1:29" s="6" customFormat="1" ht="14.65" thickBot="1" x14ac:dyDescent="0.5">
      <c r="B73" s="177" t="str">
        <f>IF(D73="(note)","","%")</f>
        <v/>
      </c>
      <c r="C73" s="467"/>
      <c r="D73" s="468" t="s">
        <v>36</v>
      </c>
      <c r="E73" s="451"/>
      <c r="F73" s="466"/>
      <c r="G73" s="289"/>
      <c r="H73" s="289"/>
      <c r="I73" s="289"/>
      <c r="J73" s="289"/>
      <c r="K73" s="289"/>
      <c r="L73" s="289"/>
      <c r="N73" s="5"/>
      <c r="O73" s="149"/>
      <c r="P73" s="64"/>
      <c r="Q73" s="310"/>
      <c r="R73" s="366"/>
      <c r="S73" s="289"/>
      <c r="T73" s="289"/>
      <c r="U73" s="289"/>
      <c r="V73" s="289"/>
      <c r="W73" s="289"/>
      <c r="X73" s="289"/>
      <c r="Y73" s="289"/>
      <c r="Z73" s="289"/>
      <c r="AA73" s="289"/>
      <c r="AB73" s="289"/>
      <c r="AC73" s="150"/>
    </row>
    <row r="74" spans="1:29" ht="15.75" thickBot="1" x14ac:dyDescent="0.5">
      <c r="B74" s="177" t="s">
        <v>553</v>
      </c>
      <c r="L74" s="5"/>
      <c r="M74" s="5"/>
      <c r="N74" s="5"/>
      <c r="O74" s="5"/>
    </row>
    <row r="75" spans="1:29" s="6" customFormat="1" ht="41.65" customHeight="1" x14ac:dyDescent="0.45">
      <c r="B75" s="177" t="s">
        <v>553</v>
      </c>
      <c r="C75" s="452" t="s">
        <v>34</v>
      </c>
      <c r="D75" s="455" t="s">
        <v>609</v>
      </c>
      <c r="E75" s="402"/>
      <c r="G75" s="464"/>
      <c r="H75" s="464"/>
      <c r="I75" s="464"/>
      <c r="J75" s="464"/>
      <c r="K75" s="464"/>
      <c r="L75" s="464"/>
      <c r="M75" s="464"/>
      <c r="N75" s="5"/>
      <c r="O75" s="149"/>
      <c r="P75" s="64"/>
      <c r="Q75" s="310"/>
      <c r="R75" s="366"/>
      <c r="S75" s="289"/>
      <c r="T75" s="289"/>
      <c r="U75" s="289"/>
      <c r="V75" s="289"/>
      <c r="W75" s="289"/>
      <c r="X75" s="289"/>
      <c r="Y75" s="289"/>
      <c r="Z75" s="289"/>
      <c r="AA75" s="289"/>
      <c r="AB75" s="289"/>
      <c r="AC75" s="150"/>
    </row>
    <row r="76" spans="1:29" s="6" customFormat="1" ht="41.65" customHeight="1" x14ac:dyDescent="0.45">
      <c r="B76" s="177" t="s">
        <v>553</v>
      </c>
      <c r="C76" s="453"/>
      <c r="D76" s="456" t="s">
        <v>610</v>
      </c>
      <c r="E76" s="402"/>
      <c r="G76" s="474"/>
      <c r="H76" s="474"/>
      <c r="I76" s="474"/>
      <c r="J76" s="474"/>
      <c r="K76" s="474"/>
      <c r="L76" s="474"/>
      <c r="M76" s="474"/>
      <c r="N76" s="5"/>
      <c r="O76" s="149"/>
      <c r="P76" s="64"/>
      <c r="Q76" s="310"/>
      <c r="R76" s="366"/>
      <c r="S76" s="289"/>
      <c r="T76" s="289"/>
      <c r="U76" s="289"/>
      <c r="V76" s="289"/>
      <c r="W76" s="289"/>
      <c r="X76" s="289"/>
      <c r="Y76" s="289"/>
      <c r="Z76" s="289"/>
      <c r="AA76" s="289"/>
      <c r="AB76" s="289"/>
      <c r="AC76" s="150"/>
    </row>
    <row r="77" spans="1:29" s="150" customFormat="1" ht="41.65" x14ac:dyDescent="0.45">
      <c r="A77" s="401"/>
      <c r="B77" s="177" t="s">
        <v>553</v>
      </c>
      <c r="C77" s="453"/>
      <c r="D77" s="456" t="s">
        <v>611</v>
      </c>
      <c r="E77" s="402"/>
      <c r="G77" s="474"/>
      <c r="H77" s="474"/>
      <c r="I77" s="474"/>
      <c r="J77" s="474"/>
      <c r="K77" s="474"/>
      <c r="L77" s="474"/>
      <c r="M77" s="474"/>
      <c r="N77" s="149"/>
      <c r="O77" s="149"/>
      <c r="P77" s="64"/>
      <c r="Q77" s="310"/>
      <c r="R77" s="44"/>
      <c r="S77" s="289"/>
      <c r="T77" s="289"/>
      <c r="U77" s="289"/>
      <c r="V77" s="289"/>
      <c r="W77" s="289"/>
      <c r="X77" s="289"/>
      <c r="Y77" s="289"/>
      <c r="Z77" s="289"/>
      <c r="AA77" s="289"/>
      <c r="AB77" s="289"/>
    </row>
    <row r="78" spans="1:29" s="6" customFormat="1" ht="42" customHeight="1" thickBot="1" x14ac:dyDescent="0.5">
      <c r="B78" s="177" t="s">
        <v>553</v>
      </c>
      <c r="C78" s="454"/>
      <c r="D78" s="457" t="s">
        <v>516</v>
      </c>
      <c r="E78" s="304"/>
      <c r="G78" s="464"/>
      <c r="H78" s="464"/>
      <c r="I78" s="464"/>
      <c r="J78" s="464"/>
      <c r="K78" s="464"/>
      <c r="L78" s="464"/>
      <c r="M78" s="464"/>
      <c r="N78" s="5"/>
      <c r="O78" s="5"/>
      <c r="P78" s="109"/>
      <c r="Q78" s="310"/>
      <c r="R78" s="44"/>
      <c r="S78" s="310"/>
      <c r="T78" s="310"/>
      <c r="U78" s="310"/>
      <c r="V78" s="310"/>
      <c r="W78" s="310"/>
      <c r="X78" s="310"/>
      <c r="Y78" s="310"/>
      <c r="Z78" s="310"/>
      <c r="AA78" s="310"/>
      <c r="AB78" s="310"/>
      <c r="AC78" s="149"/>
    </row>
    <row r="79" spans="1:29" ht="15.75" thickBot="1" x14ac:dyDescent="0.5">
      <c r="B79" s="177" t="s">
        <v>553</v>
      </c>
      <c r="C79" s="177" t="s">
        <v>553</v>
      </c>
      <c r="L79" s="5"/>
      <c r="M79" s="5"/>
      <c r="N79" s="5"/>
      <c r="O79" s="5"/>
    </row>
    <row r="80" spans="1:29" ht="51" x14ac:dyDescent="0.45">
      <c r="B80" s="177" t="s">
        <v>553</v>
      </c>
      <c r="C80" s="177" t="s">
        <v>553</v>
      </c>
      <c r="D80" s="476" t="s">
        <v>515</v>
      </c>
      <c r="L80" s="5"/>
      <c r="M80" s="5"/>
      <c r="N80" s="5"/>
      <c r="O80" s="5"/>
    </row>
    <row r="81" spans="2:4" ht="63.75" x14ac:dyDescent="0.45">
      <c r="B81" s="177" t="s">
        <v>553</v>
      </c>
      <c r="C81" s="177" t="s">
        <v>553</v>
      </c>
      <c r="D81" s="475" t="s">
        <v>618</v>
      </c>
    </row>
    <row r="82" spans="2:4" ht="64.150000000000006" thickBot="1" x14ac:dyDescent="0.5">
      <c r="B82" s="177" t="s">
        <v>553</v>
      </c>
      <c r="C82" s="177" t="s">
        <v>553</v>
      </c>
      <c r="D82" s="477" t="s">
        <v>517</v>
      </c>
    </row>
  </sheetData>
  <pageMargins left="0.7" right="0.7" top="0.75" bottom="0.75" header="0.3" footer="0.3"/>
  <pageSetup paperSize="9" orientation="portrait" r:id="rId1"/>
  <ignoredErrors>
    <ignoredError sqref="B49 B50:B64 B67:B72" formula="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A4FD-2C11-43AC-B1B5-76674C365398}">
  <dimension ref="A1:AC78"/>
  <sheetViews>
    <sheetView topLeftCell="A17" zoomScaleNormal="100" workbookViewId="0">
      <selection activeCell="C25" sqref="C25"/>
    </sheetView>
  </sheetViews>
  <sheetFormatPr defaultRowHeight="15.4" x14ac:dyDescent="0.45"/>
  <cols>
    <col min="1" max="1" width="6.265625" style="34" bestFit="1" customWidth="1"/>
    <col min="2" max="2" width="7.19921875" style="2" bestFit="1" customWidth="1"/>
    <col min="3" max="3" width="2.86328125" style="73" bestFit="1" customWidth="1"/>
    <col min="4" max="4" width="46.53125" style="291" customWidth="1"/>
    <col min="5" max="7" width="6.59765625" style="312" customWidth="1"/>
    <col min="8" max="9" width="6.59765625" style="149" customWidth="1"/>
    <col min="10" max="10" width="6.59765625" style="375" customWidth="1"/>
    <col min="11" max="11" width="6.59765625" style="149" customWidth="1"/>
    <col min="12" max="13" width="6.59765625" style="148" customWidth="1"/>
    <col min="14" max="14" width="3.59765625" style="148" customWidth="1"/>
    <col min="15" max="15" width="8.3984375" style="148" customWidth="1"/>
    <col min="16" max="17" width="7.59765625" style="148" customWidth="1"/>
  </cols>
  <sheetData>
    <row r="1" spans="1:29" s="12" customFormat="1" ht="48.4" customHeight="1" x14ac:dyDescent="0.7">
      <c r="A1" s="32" t="s">
        <v>554</v>
      </c>
      <c r="B1" s="177" t="s">
        <v>553</v>
      </c>
      <c r="C1" s="177" t="s">
        <v>553</v>
      </c>
      <c r="D1" s="393" t="str">
        <f>'01_id_edificio'!C1</f>
        <v>A02</v>
      </c>
      <c r="E1" s="288"/>
      <c r="F1" s="288"/>
      <c r="G1" s="288"/>
      <c r="H1" s="288"/>
      <c r="I1" s="288"/>
      <c r="J1" s="397"/>
      <c r="K1" s="288"/>
      <c r="L1" s="288"/>
      <c r="M1" s="288"/>
      <c r="N1" s="11"/>
      <c r="O1" s="11"/>
      <c r="P1" s="11"/>
      <c r="Q1" s="11"/>
    </row>
    <row r="2" spans="1:29" s="12" customFormat="1" ht="16.149999999999999" customHeight="1" x14ac:dyDescent="0.45">
      <c r="A2" s="32"/>
      <c r="B2" s="177" t="s">
        <v>553</v>
      </c>
      <c r="C2" s="177" t="s">
        <v>553</v>
      </c>
      <c r="D2" s="394"/>
      <c r="E2" s="287"/>
      <c r="F2" s="287"/>
      <c r="G2" s="287"/>
      <c r="H2" s="287"/>
      <c r="I2" s="287"/>
      <c r="J2" s="398"/>
      <c r="K2" s="287"/>
      <c r="L2" s="287"/>
      <c r="M2" s="287"/>
      <c r="N2" s="11"/>
      <c r="O2" s="11"/>
      <c r="P2" s="11"/>
      <c r="Q2" s="11"/>
    </row>
    <row r="3" spans="1:29" s="6" customFormat="1" x14ac:dyDescent="0.45">
      <c r="A3" s="71">
        <v>5</v>
      </c>
      <c r="B3" s="177" t="s">
        <v>553</v>
      </c>
      <c r="C3" s="177" t="s">
        <v>553</v>
      </c>
      <c r="D3" s="72" t="s">
        <v>455</v>
      </c>
      <c r="E3" s="72"/>
      <c r="F3" s="72"/>
      <c r="G3" s="72"/>
      <c r="H3" s="72"/>
      <c r="I3" s="72"/>
      <c r="J3" s="356"/>
      <c r="K3" s="72"/>
      <c r="L3" s="72"/>
      <c r="M3" s="72"/>
      <c r="N3" s="72"/>
      <c r="O3" s="72"/>
      <c r="P3" s="64"/>
      <c r="Q3" s="310"/>
      <c r="R3" s="44"/>
      <c r="S3" s="150"/>
      <c r="T3" s="289"/>
      <c r="U3" s="289"/>
      <c r="V3" s="289"/>
      <c r="W3" s="289"/>
      <c r="X3" s="289"/>
      <c r="Y3" s="289"/>
      <c r="Z3" s="289"/>
      <c r="AA3" s="289"/>
      <c r="AB3" s="289"/>
      <c r="AC3" s="150"/>
    </row>
    <row r="4" spans="1:29" s="6" customFormat="1" ht="27.75" x14ac:dyDescent="0.45">
      <c r="A4" s="36" t="s">
        <v>456</v>
      </c>
      <c r="B4" s="177" t="s">
        <v>553</v>
      </c>
      <c r="C4" s="177" t="s">
        <v>553</v>
      </c>
      <c r="D4" s="70" t="s">
        <v>457</v>
      </c>
      <c r="E4" s="289"/>
      <c r="F4" s="289"/>
      <c r="G4" s="289"/>
      <c r="H4" s="289"/>
      <c r="I4" s="289"/>
      <c r="J4" s="375"/>
      <c r="K4" s="289"/>
      <c r="L4" s="289"/>
      <c r="M4" s="289"/>
      <c r="N4" s="289"/>
      <c r="O4" s="289"/>
      <c r="P4" s="110"/>
      <c r="Q4" s="310"/>
      <c r="R4" s="44"/>
      <c r="S4" s="150"/>
      <c r="T4" s="300"/>
      <c r="U4" s="300"/>
      <c r="V4" s="300"/>
      <c r="W4" s="300"/>
      <c r="X4" s="300"/>
      <c r="Y4" s="300"/>
      <c r="Z4" s="300"/>
      <c r="AA4" s="300"/>
      <c r="AB4" s="300"/>
      <c r="AC4" s="300"/>
    </row>
    <row r="5" spans="1:29" s="419" customFormat="1" ht="16.149999999999999" customHeight="1" x14ac:dyDescent="0.45">
      <c r="A5" s="414"/>
      <c r="B5" s="177" t="s">
        <v>553</v>
      </c>
      <c r="C5" s="177" t="s">
        <v>553</v>
      </c>
      <c r="D5" s="416"/>
      <c r="E5" s="415"/>
      <c r="F5" s="415"/>
      <c r="G5" s="415"/>
      <c r="H5" s="415"/>
      <c r="I5" s="415"/>
      <c r="J5" s="417"/>
      <c r="K5" s="415"/>
      <c r="L5" s="415"/>
      <c r="M5" s="415"/>
      <c r="N5" s="418"/>
      <c r="O5" s="418"/>
      <c r="P5" s="418"/>
      <c r="Q5" s="418"/>
    </row>
    <row r="6" spans="1:29" s="12" customFormat="1" ht="82.9" customHeight="1" x14ac:dyDescent="0.45">
      <c r="A6" s="32"/>
      <c r="B6" s="472"/>
      <c r="C6" s="287"/>
      <c r="D6" s="473" t="s">
        <v>459</v>
      </c>
      <c r="E6" s="287"/>
      <c r="F6" s="287"/>
      <c r="G6" s="287"/>
      <c r="H6" s="287"/>
      <c r="I6" s="287"/>
      <c r="J6" s="398"/>
      <c r="K6" s="287"/>
      <c r="L6" s="287"/>
      <c r="M6" s="287"/>
      <c r="N6" s="11"/>
      <c r="O6" s="11"/>
      <c r="P6" s="11"/>
      <c r="Q6" s="11"/>
    </row>
    <row r="7" spans="1:29" s="6" customFormat="1" ht="29.65" x14ac:dyDescent="0.65">
      <c r="A7" s="119"/>
      <c r="B7" s="323"/>
      <c r="C7" s="114">
        <v>1</v>
      </c>
      <c r="D7" s="318" t="s">
        <v>458</v>
      </c>
      <c r="E7" s="316" t="s">
        <v>216</v>
      </c>
      <c r="F7" s="298"/>
      <c r="G7" s="148"/>
      <c r="H7" s="116">
        <f>IF(AND(B7="x",E7="a"),1,0)</f>
        <v>0</v>
      </c>
      <c r="I7" s="116">
        <f>IF(AND(B7="x",F7="b"),1,0)</f>
        <v>0</v>
      </c>
      <c r="J7" s="378"/>
      <c r="K7" s="289"/>
      <c r="L7" s="289"/>
      <c r="M7" s="289"/>
      <c r="N7" s="289"/>
      <c r="O7" s="289"/>
      <c r="P7" s="36"/>
      <c r="Q7" s="310"/>
      <c r="R7" s="44"/>
      <c r="S7" s="150"/>
      <c r="T7" s="300"/>
      <c r="U7" s="300"/>
      <c r="V7" s="300"/>
      <c r="W7" s="300"/>
      <c r="X7" s="300"/>
      <c r="Y7" s="300"/>
      <c r="Z7" s="300"/>
      <c r="AA7" s="300"/>
      <c r="AB7" s="300"/>
      <c r="AC7" s="300"/>
    </row>
    <row r="8" spans="1:29" s="6" customFormat="1" ht="57.4" x14ac:dyDescent="0.65">
      <c r="A8" s="119"/>
      <c r="B8" s="29"/>
      <c r="C8" s="114">
        <f>C7+1</f>
        <v>2</v>
      </c>
      <c r="D8" s="318" t="s">
        <v>460</v>
      </c>
      <c r="E8" s="316"/>
      <c r="F8" s="317" t="s">
        <v>117</v>
      </c>
      <c r="G8" s="148"/>
      <c r="H8" s="116">
        <f t="shared" ref="H8:H19" si="0">IF(AND(B8="x",E8="a"),1,0)</f>
        <v>0</v>
      </c>
      <c r="I8" s="116">
        <f t="shared" ref="I8:I19" si="1">IF(AND(B8="x",F8="b"),1,0)</f>
        <v>0</v>
      </c>
      <c r="J8" s="378"/>
      <c r="K8" s="289"/>
      <c r="L8" s="289"/>
      <c r="M8" s="289"/>
      <c r="N8" s="5"/>
      <c r="O8" s="5"/>
      <c r="P8" s="36"/>
      <c r="Q8" s="310"/>
      <c r="R8" s="44"/>
      <c r="S8" s="300"/>
      <c r="T8" s="300"/>
      <c r="U8" s="300"/>
      <c r="V8" s="300"/>
      <c r="W8" s="300"/>
      <c r="X8" s="300"/>
      <c r="Y8" s="300"/>
      <c r="Z8" s="300"/>
      <c r="AA8" s="300"/>
      <c r="AB8" s="300"/>
      <c r="AC8" s="300"/>
    </row>
    <row r="9" spans="1:29" s="6" customFormat="1" ht="71.25" x14ac:dyDescent="0.65">
      <c r="A9" s="150"/>
      <c r="B9" s="29"/>
      <c r="C9" s="114">
        <f t="shared" ref="C9:C12" si="2">C8+1</f>
        <v>3</v>
      </c>
      <c r="D9" s="318" t="s">
        <v>461</v>
      </c>
      <c r="E9" s="316"/>
      <c r="F9" s="317" t="s">
        <v>117</v>
      </c>
      <c r="G9" s="148"/>
      <c r="H9" s="116">
        <f t="shared" si="0"/>
        <v>0</v>
      </c>
      <c r="I9" s="116">
        <f t="shared" si="1"/>
        <v>0</v>
      </c>
      <c r="J9" s="378"/>
      <c r="K9" s="289"/>
      <c r="L9" s="289"/>
      <c r="M9" s="289"/>
      <c r="N9" s="5"/>
      <c r="O9" s="5"/>
      <c r="P9" s="36"/>
      <c r="Q9" s="310"/>
      <c r="R9" s="44"/>
      <c r="S9" s="300"/>
      <c r="T9" s="300"/>
      <c r="U9" s="300"/>
      <c r="V9" s="300"/>
      <c r="W9" s="300"/>
      <c r="X9" s="300"/>
      <c r="Y9" s="300"/>
      <c r="Z9" s="300"/>
      <c r="AA9" s="300"/>
      <c r="AB9" s="300"/>
      <c r="AC9" s="300"/>
    </row>
    <row r="10" spans="1:29" s="6" customFormat="1" ht="57.4" x14ac:dyDescent="0.65">
      <c r="A10" s="15"/>
      <c r="B10" s="29"/>
      <c r="C10" s="114">
        <f t="shared" si="2"/>
        <v>4</v>
      </c>
      <c r="D10" s="318" t="s">
        <v>462</v>
      </c>
      <c r="E10" s="316" t="s">
        <v>216</v>
      </c>
      <c r="F10" s="298"/>
      <c r="G10" s="148"/>
      <c r="H10" s="116">
        <f t="shared" si="0"/>
        <v>0</v>
      </c>
      <c r="I10" s="116">
        <f t="shared" si="1"/>
        <v>0</v>
      </c>
      <c r="J10" s="378"/>
      <c r="K10" s="289"/>
      <c r="L10" s="289"/>
      <c r="M10" s="289"/>
      <c r="N10" s="5"/>
      <c r="O10" s="5"/>
      <c r="P10" s="109"/>
      <c r="Q10" s="310"/>
      <c r="R10" s="44"/>
      <c r="S10" s="304"/>
      <c r="T10" s="304"/>
      <c r="U10" s="304"/>
      <c r="V10" s="304"/>
      <c r="W10" s="304"/>
      <c r="X10" s="304"/>
      <c r="Y10" s="304"/>
      <c r="Z10" s="304"/>
      <c r="AA10" s="304"/>
      <c r="AB10" s="304"/>
      <c r="AC10" s="149"/>
    </row>
    <row r="11" spans="1:29" s="6" customFormat="1" ht="57.4" x14ac:dyDescent="0.65">
      <c r="A11" s="15"/>
      <c r="B11" s="29"/>
      <c r="C11" s="114">
        <f t="shared" si="2"/>
        <v>5</v>
      </c>
      <c r="D11" s="318" t="s">
        <v>464</v>
      </c>
      <c r="E11" s="316"/>
      <c r="F11" s="317" t="s">
        <v>117</v>
      </c>
      <c r="G11" s="148"/>
      <c r="H11" s="116">
        <f t="shared" si="0"/>
        <v>0</v>
      </c>
      <c r="I11" s="116">
        <f t="shared" si="1"/>
        <v>0</v>
      </c>
      <c r="J11" s="378"/>
      <c r="K11" s="289"/>
      <c r="L11" s="289"/>
      <c r="M11" s="289"/>
      <c r="N11" s="5"/>
      <c r="O11" s="5"/>
      <c r="P11" s="109"/>
      <c r="Q11" s="310"/>
      <c r="R11" s="44"/>
      <c r="S11" s="304"/>
      <c r="T11" s="289"/>
      <c r="U11" s="289"/>
      <c r="V11" s="289"/>
      <c r="W11" s="289"/>
      <c r="X11" s="289"/>
      <c r="Y11" s="289"/>
      <c r="Z11" s="289"/>
      <c r="AA11" s="289"/>
      <c r="AB11" s="289"/>
      <c r="AC11" s="149"/>
    </row>
    <row r="12" spans="1:29" s="6" customFormat="1" ht="57.4" x14ac:dyDescent="0.65">
      <c r="A12" s="34"/>
      <c r="B12" s="322"/>
      <c r="C12" s="421">
        <f t="shared" si="2"/>
        <v>6</v>
      </c>
      <c r="D12" s="319" t="s">
        <v>466</v>
      </c>
      <c r="E12" s="324" t="s">
        <v>216</v>
      </c>
      <c r="F12" s="325"/>
      <c r="G12" s="148"/>
      <c r="H12" s="116">
        <f t="shared" si="0"/>
        <v>0</v>
      </c>
      <c r="I12" s="116">
        <f t="shared" si="1"/>
        <v>0</v>
      </c>
      <c r="J12" s="378"/>
      <c r="K12" s="97"/>
      <c r="L12" s="97"/>
      <c r="M12" s="312"/>
      <c r="N12" s="5"/>
      <c r="O12" s="149"/>
      <c r="P12" s="64"/>
      <c r="Q12" s="310"/>
      <c r="R12" s="44"/>
      <c r="S12" s="289"/>
      <c r="T12" s="289"/>
      <c r="U12" s="289"/>
      <c r="V12" s="289"/>
      <c r="W12" s="289"/>
      <c r="X12" s="289"/>
      <c r="Y12" s="289"/>
      <c r="Z12" s="289"/>
      <c r="AA12" s="289"/>
      <c r="AB12" s="289"/>
      <c r="AC12" s="150"/>
    </row>
    <row r="13" spans="1:29" s="6" customFormat="1" ht="29.65" x14ac:dyDescent="0.65">
      <c r="B13" s="29"/>
      <c r="C13" s="114">
        <f>C12+1</f>
        <v>7</v>
      </c>
      <c r="D13" s="318" t="s">
        <v>467</v>
      </c>
      <c r="E13" s="316" t="s">
        <v>216</v>
      </c>
      <c r="F13" s="298"/>
      <c r="G13" s="309"/>
      <c r="H13" s="116">
        <f t="shared" si="0"/>
        <v>0</v>
      </c>
      <c r="I13" s="116">
        <f t="shared" si="1"/>
        <v>0</v>
      </c>
      <c r="J13" s="378"/>
      <c r="K13" s="97"/>
      <c r="L13" s="97"/>
      <c r="M13" s="312"/>
      <c r="N13" s="5"/>
      <c r="O13" s="149"/>
      <c r="P13" s="64"/>
      <c r="Q13" s="310"/>
      <c r="R13" s="366"/>
      <c r="S13" s="289"/>
      <c r="T13" s="289"/>
      <c r="U13" s="289"/>
      <c r="V13" s="289"/>
      <c r="W13" s="289"/>
      <c r="X13" s="289"/>
      <c r="Y13" s="289"/>
      <c r="Z13" s="289"/>
      <c r="AA13" s="289"/>
      <c r="AB13" s="289"/>
      <c r="AC13" s="150"/>
    </row>
    <row r="14" spans="1:29" s="6" customFormat="1" ht="43.5" x14ac:dyDescent="0.65">
      <c r="B14" s="29"/>
      <c r="C14" s="114">
        <f t="shared" ref="C14:C19" si="3">C13+1</f>
        <v>8</v>
      </c>
      <c r="D14" s="318" t="s">
        <v>469</v>
      </c>
      <c r="E14" s="316" t="s">
        <v>216</v>
      </c>
      <c r="F14" s="298"/>
      <c r="G14" s="309"/>
      <c r="H14" s="116">
        <f t="shared" si="0"/>
        <v>0</v>
      </c>
      <c r="I14" s="116">
        <f t="shared" si="1"/>
        <v>0</v>
      </c>
      <c r="J14" s="378"/>
      <c r="K14" s="97"/>
      <c r="L14" s="97"/>
      <c r="M14" s="312"/>
      <c r="N14" s="5"/>
      <c r="O14" s="149"/>
      <c r="P14" s="64"/>
      <c r="Q14" s="310"/>
      <c r="R14" s="366"/>
      <c r="S14" s="289"/>
      <c r="T14" s="289"/>
      <c r="U14" s="289"/>
      <c r="V14" s="289"/>
      <c r="W14" s="289"/>
      <c r="X14" s="289"/>
      <c r="Y14" s="289"/>
      <c r="Z14" s="289"/>
      <c r="AA14" s="289"/>
      <c r="AB14" s="289"/>
      <c r="AC14" s="150"/>
    </row>
    <row r="15" spans="1:29" s="150" customFormat="1" ht="43.5" x14ac:dyDescent="0.65">
      <c r="A15" s="401"/>
      <c r="B15" s="29"/>
      <c r="C15" s="114">
        <f t="shared" si="3"/>
        <v>9</v>
      </c>
      <c r="D15" s="318" t="s">
        <v>471</v>
      </c>
      <c r="E15" s="316"/>
      <c r="F15" s="317" t="s">
        <v>117</v>
      </c>
      <c r="G15" s="309"/>
      <c r="H15" s="116">
        <f t="shared" si="0"/>
        <v>0</v>
      </c>
      <c r="I15" s="116">
        <f t="shared" si="1"/>
        <v>0</v>
      </c>
      <c r="J15" s="378"/>
      <c r="K15" s="97"/>
      <c r="L15" s="97"/>
      <c r="M15" s="312"/>
      <c r="N15" s="149"/>
      <c r="O15" s="149"/>
      <c r="P15" s="64"/>
      <c r="Q15" s="310"/>
      <c r="R15" s="44"/>
      <c r="S15" s="289"/>
      <c r="T15" s="289"/>
      <c r="U15" s="289"/>
      <c r="V15" s="289"/>
      <c r="W15" s="289"/>
      <c r="X15" s="289"/>
      <c r="Y15" s="289"/>
      <c r="Z15" s="289"/>
      <c r="AA15" s="289"/>
      <c r="AB15" s="289"/>
    </row>
    <row r="16" spans="1:29" s="150" customFormat="1" ht="29.65" x14ac:dyDescent="0.65">
      <c r="A16" s="36"/>
      <c r="B16" s="29"/>
      <c r="C16" s="114">
        <f t="shared" si="3"/>
        <v>10</v>
      </c>
      <c r="D16" s="318" t="s">
        <v>472</v>
      </c>
      <c r="E16" s="316"/>
      <c r="F16" s="317" t="s">
        <v>117</v>
      </c>
      <c r="G16" s="390"/>
      <c r="H16" s="116">
        <f t="shared" si="0"/>
        <v>0</v>
      </c>
      <c r="I16" s="116">
        <f t="shared" si="1"/>
        <v>0</v>
      </c>
      <c r="J16" s="304"/>
      <c r="K16" s="289"/>
      <c r="L16" s="289"/>
      <c r="M16" s="289"/>
      <c r="N16" s="149"/>
      <c r="O16" s="149"/>
      <c r="P16" s="109"/>
      <c r="Q16" s="310"/>
      <c r="R16" s="44"/>
      <c r="S16" s="310"/>
      <c r="T16" s="310"/>
      <c r="U16" s="310"/>
      <c r="V16" s="310"/>
      <c r="W16" s="310"/>
      <c r="X16" s="310"/>
      <c r="Y16" s="310"/>
      <c r="Z16" s="310"/>
      <c r="AA16" s="310"/>
      <c r="AB16" s="310"/>
      <c r="AC16" s="149"/>
    </row>
    <row r="17" spans="1:29" s="6" customFormat="1" ht="16.149999999999999" x14ac:dyDescent="0.65">
      <c r="B17" s="29"/>
      <c r="C17" s="114">
        <f t="shared" si="3"/>
        <v>11</v>
      </c>
      <c r="D17" s="318" t="s">
        <v>474</v>
      </c>
      <c r="E17" s="316" t="s">
        <v>216</v>
      </c>
      <c r="F17" s="298"/>
      <c r="G17" s="390"/>
      <c r="H17" s="116">
        <f t="shared" si="0"/>
        <v>0</v>
      </c>
      <c r="I17" s="116">
        <f t="shared" si="1"/>
        <v>0</v>
      </c>
      <c r="J17" s="390"/>
      <c r="K17" s="289"/>
      <c r="L17" s="289"/>
      <c r="M17" s="289"/>
      <c r="N17" s="5"/>
      <c r="O17" s="5"/>
      <c r="P17" s="109"/>
      <c r="Q17" s="310"/>
      <c r="R17" s="44"/>
      <c r="S17" s="310"/>
      <c r="T17" s="310"/>
      <c r="U17" s="310"/>
      <c r="V17" s="310"/>
      <c r="W17" s="310"/>
      <c r="X17" s="310"/>
      <c r="Y17" s="310"/>
      <c r="Z17" s="310"/>
      <c r="AA17" s="310"/>
      <c r="AB17" s="310"/>
      <c r="AC17" s="149"/>
    </row>
    <row r="18" spans="1:29" s="6" customFormat="1" ht="57.4" x14ac:dyDescent="0.65">
      <c r="B18" s="29"/>
      <c r="C18" s="114">
        <f t="shared" si="3"/>
        <v>12</v>
      </c>
      <c r="D18" s="318" t="s">
        <v>476</v>
      </c>
      <c r="E18" s="316" t="s">
        <v>216</v>
      </c>
      <c r="F18" s="298"/>
      <c r="G18" s="97"/>
      <c r="H18" s="116">
        <f t="shared" si="0"/>
        <v>0</v>
      </c>
      <c r="I18" s="116">
        <f t="shared" si="1"/>
        <v>0</v>
      </c>
      <c r="J18" s="378"/>
      <c r="K18" s="289"/>
      <c r="L18" s="289"/>
      <c r="M18" s="289"/>
      <c r="N18" s="289"/>
      <c r="O18" s="289"/>
      <c r="P18" s="109"/>
      <c r="Q18" s="310"/>
      <c r="R18" s="44"/>
      <c r="S18" s="289"/>
      <c r="T18" s="289"/>
      <c r="U18" s="289"/>
      <c r="V18" s="289"/>
      <c r="W18" s="289"/>
      <c r="X18" s="289"/>
      <c r="Y18" s="289"/>
      <c r="Z18" s="289"/>
      <c r="AA18" s="289"/>
      <c r="AB18" s="289"/>
      <c r="AC18" s="149"/>
    </row>
    <row r="19" spans="1:29" s="6" customFormat="1" ht="57.4" x14ac:dyDescent="0.65">
      <c r="A19" s="15"/>
      <c r="B19" s="29"/>
      <c r="C19" s="114">
        <f t="shared" si="3"/>
        <v>13</v>
      </c>
      <c r="D19" s="318" t="s">
        <v>478</v>
      </c>
      <c r="E19" s="316"/>
      <c r="F19" s="317" t="s">
        <v>117</v>
      </c>
      <c r="G19" s="289"/>
      <c r="H19" s="116">
        <f t="shared" si="0"/>
        <v>0</v>
      </c>
      <c r="I19" s="116">
        <f t="shared" si="1"/>
        <v>0</v>
      </c>
      <c r="J19" s="378"/>
      <c r="K19" s="289"/>
      <c r="L19" s="289"/>
      <c r="M19" s="289"/>
      <c r="N19" s="5"/>
      <c r="O19" s="5"/>
      <c r="P19" s="109"/>
      <c r="Q19" s="310"/>
      <c r="R19" s="44"/>
      <c r="S19" s="150"/>
      <c r="T19" s="312"/>
      <c r="U19" s="312"/>
      <c r="V19" s="312"/>
      <c r="W19" s="149"/>
      <c r="X19" s="149"/>
      <c r="Y19" s="149"/>
      <c r="Z19" s="149"/>
      <c r="AA19" s="149"/>
      <c r="AB19" s="149"/>
      <c r="AC19" s="149"/>
    </row>
    <row r="20" spans="1:29" s="6" customFormat="1" ht="16.149999999999999" x14ac:dyDescent="0.65">
      <c r="A20" s="15"/>
      <c r="B20" s="177" t="s">
        <v>553</v>
      </c>
      <c r="C20" s="117"/>
      <c r="D20" s="117"/>
      <c r="G20" s="117"/>
      <c r="H20" s="424" t="s">
        <v>216</v>
      </c>
      <c r="I20" s="424" t="s">
        <v>117</v>
      </c>
      <c r="J20" s="117"/>
      <c r="K20" s="117"/>
      <c r="L20" s="117"/>
      <c r="M20" s="117"/>
      <c r="N20" s="5"/>
      <c r="O20" s="5"/>
      <c r="P20" s="109"/>
      <c r="Q20" s="310"/>
      <c r="R20" s="44"/>
      <c r="S20" s="304"/>
      <c r="T20" s="304"/>
      <c r="U20" s="304"/>
      <c r="V20" s="304"/>
      <c r="W20" s="304"/>
      <c r="X20" s="304"/>
      <c r="Y20" s="304"/>
      <c r="Z20" s="304"/>
      <c r="AA20" s="304"/>
      <c r="AB20" s="304"/>
      <c r="AC20" s="149"/>
    </row>
    <row r="21" spans="1:29" s="9" customFormat="1" ht="15.75" thickBot="1" x14ac:dyDescent="0.5">
      <c r="A21" s="36"/>
      <c r="B21" s="177" t="s">
        <v>553</v>
      </c>
      <c r="C21" s="118"/>
      <c r="D21" s="118"/>
      <c r="G21" s="118"/>
      <c r="H21" s="315">
        <f>SUM(H7:H19)</f>
        <v>0</v>
      </c>
      <c r="I21" s="315">
        <f>SUM(I7:I19)</f>
        <v>0</v>
      </c>
      <c r="J21" s="118"/>
      <c r="K21" s="118"/>
      <c r="L21" s="118"/>
      <c r="M21" s="118"/>
      <c r="N21" s="292"/>
      <c r="O21" s="292"/>
      <c r="P21" s="109"/>
      <c r="Q21" s="310"/>
      <c r="R21" s="44"/>
      <c r="S21" s="304"/>
      <c r="T21" s="304"/>
      <c r="U21" s="304"/>
      <c r="V21" s="304"/>
      <c r="W21" s="304"/>
      <c r="X21" s="304"/>
      <c r="Y21" s="304"/>
      <c r="Z21" s="304"/>
      <c r="AA21" s="304"/>
      <c r="AB21" s="304"/>
      <c r="AC21" s="149"/>
    </row>
    <row r="22" spans="1:29" s="290" customFormat="1" ht="46.15" x14ac:dyDescent="0.45">
      <c r="A22" s="36"/>
      <c r="B22" s="177" t="s">
        <v>553</v>
      </c>
      <c r="C22" s="458" t="str">
        <f>IF(OR($H$21&gt;=2,AND(($H$21+$I$21)&gt;=6,H21&gt;=1)), "x", "")</f>
        <v/>
      </c>
      <c r="D22" s="459" t="s">
        <v>607</v>
      </c>
      <c r="E22" s="97"/>
      <c r="F22" s="97"/>
      <c r="G22" s="97"/>
      <c r="H22" s="293"/>
      <c r="I22" s="289"/>
      <c r="J22" s="378"/>
      <c r="K22" s="289"/>
      <c r="L22" s="289"/>
      <c r="N22" s="289"/>
      <c r="O22" s="289"/>
      <c r="P22" s="109"/>
      <c r="Q22" s="310"/>
      <c r="R22" s="44"/>
      <c r="S22" s="309"/>
      <c r="T22" s="309"/>
      <c r="U22" s="309"/>
      <c r="V22" s="309"/>
      <c r="W22" s="309"/>
      <c r="X22" s="309"/>
      <c r="Y22" s="309"/>
      <c r="Z22" s="309"/>
      <c r="AA22" s="309"/>
      <c r="AB22" s="309"/>
      <c r="AC22" s="149"/>
    </row>
    <row r="23" spans="1:29" s="290" customFormat="1" ht="46.15" x14ac:dyDescent="0.45">
      <c r="A23" s="15"/>
      <c r="B23" s="177" t="s">
        <v>553</v>
      </c>
      <c r="C23" s="460" t="str">
        <f>IF(OR($H$21=1,$I$21&gt;=5), "x", "")</f>
        <v/>
      </c>
      <c r="D23" s="461" t="s">
        <v>606</v>
      </c>
      <c r="E23" s="304"/>
      <c r="F23" s="289"/>
      <c r="G23" s="289"/>
      <c r="H23" s="289"/>
      <c r="I23" s="289"/>
      <c r="J23" s="378"/>
      <c r="K23" s="289"/>
      <c r="L23" s="289"/>
      <c r="M23" s="289"/>
      <c r="N23" s="289"/>
      <c r="O23" s="289"/>
      <c r="P23" s="109"/>
      <c r="Q23" s="310"/>
      <c r="R23" s="44"/>
      <c r="S23" s="309"/>
      <c r="T23" s="309"/>
      <c r="U23" s="309"/>
      <c r="V23" s="309"/>
      <c r="W23" s="309"/>
      <c r="X23" s="309"/>
      <c r="Y23" s="309"/>
      <c r="Z23" s="309"/>
      <c r="AA23" s="309"/>
      <c r="AB23" s="309"/>
      <c r="AC23" s="149"/>
    </row>
    <row r="24" spans="1:29" s="150" customFormat="1" ht="46.5" thickBot="1" x14ac:dyDescent="0.5">
      <c r="A24" s="36"/>
      <c r="B24" s="177" t="s">
        <v>553</v>
      </c>
      <c r="C24" s="462" t="str">
        <f>IF(AND($C$23="",$C$22="", I21&gt;0, OR($H$21=0,$I$21&lt;5)), "x", "")</f>
        <v/>
      </c>
      <c r="D24" s="463" t="s">
        <v>482</v>
      </c>
      <c r="E24" s="84"/>
      <c r="F24" s="84"/>
      <c r="G24" s="84"/>
      <c r="H24" s="149"/>
      <c r="I24" s="97"/>
      <c r="J24" s="378"/>
      <c r="K24" s="97"/>
      <c r="L24" s="97"/>
      <c r="M24" s="312"/>
      <c r="N24" s="149"/>
      <c r="O24" s="149"/>
      <c r="P24" s="64"/>
      <c r="Q24" s="310"/>
      <c r="R24" s="44"/>
      <c r="S24" s="289"/>
      <c r="T24" s="289"/>
      <c r="U24" s="289"/>
      <c r="V24" s="289"/>
      <c r="W24" s="289"/>
      <c r="X24" s="289"/>
      <c r="Y24" s="289"/>
      <c r="Z24" s="289"/>
      <c r="AA24" s="289"/>
      <c r="AB24" s="289"/>
    </row>
    <row r="25" spans="1:29" s="150" customFormat="1" ht="14.65" thickBot="1" x14ac:dyDescent="0.5">
      <c r="B25" s="177" t="s">
        <v>553</v>
      </c>
      <c r="C25" s="488"/>
      <c r="D25" s="366"/>
      <c r="E25" s="167"/>
      <c r="F25" s="167"/>
      <c r="G25" s="167"/>
      <c r="H25" s="149"/>
      <c r="I25" s="97"/>
      <c r="J25" s="378"/>
      <c r="K25" s="97"/>
      <c r="L25" s="97"/>
      <c r="M25" s="312"/>
      <c r="N25" s="149"/>
      <c r="O25" s="149"/>
      <c r="P25" s="64"/>
      <c r="Q25" s="310"/>
      <c r="R25" s="366"/>
      <c r="S25" s="289"/>
      <c r="T25" s="289"/>
      <c r="U25" s="289"/>
      <c r="V25" s="289"/>
      <c r="W25" s="289"/>
      <c r="X25" s="289"/>
      <c r="Y25" s="289"/>
      <c r="Z25" s="289"/>
      <c r="AA25" s="289"/>
      <c r="AB25" s="289"/>
    </row>
    <row r="26" spans="1:29" s="150" customFormat="1" ht="14.65" thickBot="1" x14ac:dyDescent="0.5">
      <c r="B26" s="386" t="s">
        <v>553</v>
      </c>
      <c r="C26" s="487"/>
      <c r="D26" s="432" t="s">
        <v>483</v>
      </c>
      <c r="E26" s="428"/>
      <c r="F26" s="428"/>
      <c r="G26" s="428"/>
      <c r="H26" s="428"/>
      <c r="I26" s="428"/>
      <c r="J26" s="428"/>
      <c r="K26" s="428"/>
      <c r="L26" s="428"/>
      <c r="M26" s="429"/>
      <c r="N26" s="149"/>
      <c r="O26" s="149"/>
      <c r="P26" s="64"/>
      <c r="Q26" s="310"/>
      <c r="R26" s="366"/>
      <c r="S26" s="289"/>
      <c r="T26" s="289"/>
      <c r="U26" s="289"/>
      <c r="V26" s="289"/>
      <c r="W26" s="289"/>
      <c r="X26" s="289"/>
      <c r="Y26" s="289"/>
      <c r="Z26" s="289"/>
      <c r="AA26" s="289"/>
      <c r="AB26" s="289"/>
    </row>
    <row r="27" spans="1:29" s="150" customFormat="1" ht="14.25" x14ac:dyDescent="0.45">
      <c r="B27" s="177" t="s">
        <v>553</v>
      </c>
      <c r="C27" s="438"/>
      <c r="D27" s="448" t="s">
        <v>608</v>
      </c>
      <c r="E27" s="422" t="s">
        <v>484</v>
      </c>
      <c r="F27" s="436"/>
      <c r="G27" s="435"/>
      <c r="H27" s="437" t="s">
        <v>485</v>
      </c>
      <c r="I27" s="436"/>
      <c r="J27" s="435"/>
      <c r="K27" s="437" t="s">
        <v>486</v>
      </c>
      <c r="L27" s="436"/>
      <c r="M27" s="435"/>
      <c r="N27" s="149"/>
      <c r="O27" s="149"/>
      <c r="P27" s="64"/>
      <c r="Q27" s="310"/>
      <c r="R27" s="366"/>
      <c r="S27" s="289"/>
      <c r="T27" s="289"/>
      <c r="U27" s="289"/>
      <c r="V27" s="289"/>
      <c r="W27" s="289"/>
      <c r="X27" s="289"/>
      <c r="Y27" s="289"/>
      <c r="Z27" s="289"/>
      <c r="AA27" s="289"/>
      <c r="AB27" s="289"/>
    </row>
    <row r="28" spans="1:29" s="150" customFormat="1" ht="42" thickBot="1" x14ac:dyDescent="0.5">
      <c r="B28" s="177" t="s">
        <v>553</v>
      </c>
      <c r="C28" s="439"/>
      <c r="D28" s="449" t="s">
        <v>487</v>
      </c>
      <c r="E28" s="440" t="s">
        <v>488</v>
      </c>
      <c r="F28" s="441" t="s">
        <v>489</v>
      </c>
      <c r="G28" s="442" t="s">
        <v>490</v>
      </c>
      <c r="H28" s="443" t="s">
        <v>488</v>
      </c>
      <c r="I28" s="441" t="s">
        <v>489</v>
      </c>
      <c r="J28" s="442" t="s">
        <v>490</v>
      </c>
      <c r="K28" s="443" t="s">
        <v>488</v>
      </c>
      <c r="L28" s="441" t="s">
        <v>489</v>
      </c>
      <c r="M28" s="442" t="s">
        <v>490</v>
      </c>
      <c r="N28" s="149"/>
      <c r="O28" s="149"/>
      <c r="P28" s="64"/>
      <c r="Q28" s="310"/>
      <c r="R28" s="366"/>
      <c r="S28" s="289"/>
      <c r="T28" s="289"/>
      <c r="U28" s="289"/>
      <c r="V28" s="289"/>
      <c r="W28" s="289"/>
      <c r="X28" s="289"/>
      <c r="Y28" s="289"/>
      <c r="Z28" s="289"/>
      <c r="AA28" s="289"/>
      <c r="AB28" s="289"/>
    </row>
    <row r="29" spans="1:29" s="150" customFormat="1" ht="14.25" x14ac:dyDescent="0.45">
      <c r="A29" s="401"/>
      <c r="B29" s="177" t="str">
        <f>IF(OR(E29="x",F29="X",G29="x", H29="x", I29="X",J29="X",K29="x",L29="x",M29="x"),"%","")</f>
        <v/>
      </c>
      <c r="C29" s="444">
        <v>1</v>
      </c>
      <c r="D29" s="431" t="s">
        <v>491</v>
      </c>
      <c r="E29" s="172"/>
      <c r="F29" s="29"/>
      <c r="G29" s="133"/>
      <c r="H29" s="132"/>
      <c r="I29" s="29"/>
      <c r="J29" s="133"/>
      <c r="K29" s="132"/>
      <c r="L29" s="29"/>
      <c r="M29" s="133"/>
      <c r="N29" s="149"/>
      <c r="O29" s="149"/>
      <c r="P29" s="64"/>
      <c r="Q29" s="310"/>
      <c r="R29" s="44"/>
      <c r="S29" s="289"/>
      <c r="T29" s="289"/>
      <c r="U29" s="289"/>
      <c r="V29" s="289"/>
      <c r="W29" s="289"/>
      <c r="X29" s="289"/>
      <c r="Y29" s="289"/>
      <c r="Z29" s="289"/>
      <c r="AA29" s="289"/>
      <c r="AB29" s="289"/>
    </row>
    <row r="30" spans="1:29" s="6" customFormat="1" ht="16.149999999999999" customHeight="1" x14ac:dyDescent="0.45">
      <c r="B30" s="177" t="str">
        <f t="shared" ref="B30:B33" si="4">IF(OR(E30="x",F30="X",G30="x", H30="x", I30="X",J30="X",K30="x",L30="x",M30="x"),"%","")</f>
        <v/>
      </c>
      <c r="C30" s="138">
        <v>2</v>
      </c>
      <c r="D30" s="426" t="s">
        <v>351</v>
      </c>
      <c r="E30" s="172"/>
      <c r="F30" s="29"/>
      <c r="G30" s="133"/>
      <c r="H30" s="132"/>
      <c r="I30" s="29"/>
      <c r="J30" s="133"/>
      <c r="K30" s="132"/>
      <c r="L30" s="29"/>
      <c r="M30" s="133"/>
      <c r="N30" s="5"/>
      <c r="O30" s="5"/>
      <c r="P30" s="109"/>
      <c r="Q30" s="310"/>
      <c r="R30" s="44"/>
      <c r="S30" s="310"/>
      <c r="T30" s="310"/>
      <c r="U30" s="310"/>
      <c r="V30" s="310"/>
      <c r="W30" s="310"/>
      <c r="X30" s="310"/>
      <c r="Y30" s="310"/>
      <c r="Z30" s="310"/>
      <c r="AA30" s="310"/>
      <c r="AB30" s="310"/>
      <c r="AC30" s="149"/>
    </row>
    <row r="31" spans="1:29" s="9" customFormat="1" ht="16.149999999999999" customHeight="1" x14ac:dyDescent="0.45">
      <c r="A31" s="6"/>
      <c r="B31" s="177" t="str">
        <f t="shared" si="4"/>
        <v/>
      </c>
      <c r="C31" s="138">
        <v>3</v>
      </c>
      <c r="D31" s="426" t="s">
        <v>492</v>
      </c>
      <c r="E31" s="172"/>
      <c r="F31" s="29"/>
      <c r="G31" s="133"/>
      <c r="H31" s="132"/>
      <c r="I31" s="29"/>
      <c r="J31" s="133"/>
      <c r="K31" s="132"/>
      <c r="L31" s="29"/>
      <c r="M31" s="133"/>
      <c r="N31" s="292"/>
      <c r="O31" s="292"/>
      <c r="P31" s="109"/>
      <c r="Q31" s="310"/>
      <c r="R31" s="44"/>
      <c r="S31" s="289"/>
      <c r="T31" s="289"/>
      <c r="U31" s="289"/>
      <c r="V31" s="289"/>
      <c r="W31" s="289"/>
      <c r="X31" s="289"/>
      <c r="Y31" s="289"/>
      <c r="Z31" s="289"/>
      <c r="AA31" s="289"/>
      <c r="AB31" s="289"/>
      <c r="AC31" s="149"/>
    </row>
    <row r="32" spans="1:29" s="9" customFormat="1" x14ac:dyDescent="0.45">
      <c r="A32" s="34"/>
      <c r="B32" s="177" t="str">
        <f t="shared" si="4"/>
        <v/>
      </c>
      <c r="C32" s="138">
        <v>4</v>
      </c>
      <c r="D32" s="426" t="s">
        <v>493</v>
      </c>
      <c r="E32" s="172"/>
      <c r="F32" s="29"/>
      <c r="G32" s="133"/>
      <c r="H32" s="132"/>
      <c r="I32" s="29"/>
      <c r="J32" s="133"/>
      <c r="K32" s="132"/>
      <c r="L32" s="29"/>
      <c r="M32" s="133"/>
      <c r="N32" s="295"/>
      <c r="O32" s="295"/>
      <c r="P32" s="109"/>
      <c r="Q32" s="310"/>
      <c r="R32" s="44"/>
      <c r="S32" s="289"/>
      <c r="T32" s="289"/>
      <c r="U32" s="289"/>
      <c r="V32" s="289"/>
      <c r="W32" s="289"/>
      <c r="X32" s="289"/>
      <c r="Y32" s="289"/>
      <c r="Z32" s="289"/>
      <c r="AA32" s="289"/>
      <c r="AB32" s="289"/>
      <c r="AC32" s="149"/>
    </row>
    <row r="33" spans="1:29" s="33" customFormat="1" ht="16.149999999999999" customHeight="1" thickBot="1" x14ac:dyDescent="0.45">
      <c r="A33" s="34"/>
      <c r="B33" s="177" t="str">
        <f t="shared" si="4"/>
        <v/>
      </c>
      <c r="C33" s="139">
        <v>5</v>
      </c>
      <c r="D33" s="430" t="s">
        <v>494</v>
      </c>
      <c r="E33" s="137"/>
      <c r="F33" s="135"/>
      <c r="G33" s="136"/>
      <c r="H33" s="134"/>
      <c r="I33" s="135"/>
      <c r="J33" s="136"/>
      <c r="K33" s="134"/>
      <c r="L33" s="135"/>
      <c r="M33" s="136"/>
      <c r="N33" s="148"/>
      <c r="O33" s="148"/>
      <c r="P33" s="36"/>
      <c r="Q33" s="310"/>
      <c r="R33" s="44"/>
      <c r="S33" s="149"/>
      <c r="T33" s="312"/>
      <c r="U33" s="312"/>
      <c r="V33" s="312"/>
      <c r="W33" s="149"/>
      <c r="X33" s="149"/>
      <c r="Y33" s="149"/>
      <c r="Z33" s="149"/>
      <c r="AA33" s="149"/>
      <c r="AB33" s="149"/>
      <c r="AC33" s="149"/>
    </row>
    <row r="34" spans="1:29" s="33" customFormat="1" thickBot="1" x14ac:dyDescent="0.45">
      <c r="A34" s="34"/>
      <c r="B34" s="148"/>
      <c r="C34" s="73"/>
      <c r="D34" s="148"/>
      <c r="E34" s="2"/>
      <c r="F34" s="445"/>
      <c r="G34" s="2"/>
      <c r="H34" s="148"/>
      <c r="I34" s="148"/>
      <c r="J34" s="148"/>
      <c r="K34" s="148"/>
      <c r="L34" s="19"/>
      <c r="M34" s="19"/>
      <c r="N34" s="148"/>
      <c r="O34" s="148"/>
      <c r="X34" s="289"/>
      <c r="Y34" s="289"/>
      <c r="Z34" s="289"/>
      <c r="AA34" s="289"/>
      <c r="AB34" s="289"/>
      <c r="AC34" s="149"/>
    </row>
    <row r="35" spans="1:29" s="33" customFormat="1" thickBot="1" x14ac:dyDescent="0.45">
      <c r="A35" s="34"/>
      <c r="B35" s="177" t="s">
        <v>553</v>
      </c>
      <c r="D35" s="432" t="s">
        <v>495</v>
      </c>
      <c r="E35" s="429"/>
      <c r="F35" s="306"/>
      <c r="G35" s="306"/>
      <c r="H35" s="306"/>
      <c r="I35" s="306"/>
      <c r="J35" s="306"/>
      <c r="K35" s="306"/>
      <c r="L35" s="306"/>
      <c r="M35" s="37"/>
      <c r="N35" s="148"/>
      <c r="O35" s="148"/>
      <c r="X35" s="300"/>
      <c r="Y35" s="300"/>
      <c r="Z35" s="300"/>
      <c r="AA35" s="300"/>
      <c r="AB35" s="300"/>
      <c r="AC35" s="149"/>
    </row>
    <row r="36" spans="1:29" s="33" customFormat="1" ht="15" x14ac:dyDescent="0.4">
      <c r="A36" s="34"/>
      <c r="B36" s="177" t="str">
        <f>IF(E36="x","%","")</f>
        <v/>
      </c>
      <c r="C36" s="140">
        <v>1</v>
      </c>
      <c r="D36" s="434" t="s">
        <v>496</v>
      </c>
      <c r="E36" s="141"/>
      <c r="F36" s="447"/>
      <c r="G36" s="289"/>
      <c r="H36" s="289"/>
      <c r="I36" s="289"/>
      <c r="J36" s="289"/>
      <c r="K36" s="289"/>
      <c r="L36" s="289"/>
      <c r="M36" s="37"/>
      <c r="N36" s="148"/>
      <c r="O36" s="148"/>
      <c r="X36" s="289"/>
      <c r="Y36" s="289"/>
      <c r="Z36" s="289"/>
      <c r="AA36" s="289"/>
      <c r="AB36" s="289"/>
      <c r="AC36" s="149"/>
    </row>
    <row r="37" spans="1:29" s="33" customFormat="1" ht="16.149999999999999" customHeight="1" x14ac:dyDescent="0.4">
      <c r="A37" s="15"/>
      <c r="B37" s="177" t="str">
        <f t="shared" ref="B37:B41" si="5">IF(E37="x","%","")</f>
        <v/>
      </c>
      <c r="C37" s="142">
        <v>2</v>
      </c>
      <c r="D37" s="297" t="s">
        <v>497</v>
      </c>
      <c r="E37" s="133"/>
      <c r="F37" s="301"/>
      <c r="G37" s="289"/>
      <c r="H37" s="289"/>
      <c r="I37" s="289"/>
      <c r="J37" s="289"/>
      <c r="K37" s="289"/>
      <c r="L37" s="289"/>
      <c r="M37" s="37"/>
      <c r="N37" s="148"/>
      <c r="O37" s="148"/>
      <c r="X37" s="289"/>
      <c r="Y37" s="289"/>
      <c r="Z37" s="289"/>
      <c r="AA37" s="289"/>
      <c r="AB37" s="289"/>
      <c r="AC37" s="149"/>
    </row>
    <row r="38" spans="1:29" s="33" customFormat="1" ht="16.149999999999999" customHeight="1" x14ac:dyDescent="0.4">
      <c r="A38" s="15"/>
      <c r="B38" s="177" t="str">
        <f t="shared" si="5"/>
        <v/>
      </c>
      <c r="C38" s="142">
        <v>3</v>
      </c>
      <c r="D38" s="297" t="s">
        <v>498</v>
      </c>
      <c r="E38" s="133"/>
      <c r="F38" s="447"/>
      <c r="G38" s="289"/>
      <c r="H38" s="289"/>
      <c r="I38" s="289"/>
      <c r="J38" s="289"/>
      <c r="K38" s="289"/>
      <c r="L38" s="289"/>
      <c r="M38" s="37"/>
      <c r="N38" s="148"/>
      <c r="O38" s="148"/>
      <c r="X38" s="289"/>
      <c r="Y38" s="289"/>
      <c r="Z38" s="289"/>
      <c r="AA38" s="289"/>
      <c r="AB38" s="289"/>
      <c r="AC38" s="149"/>
    </row>
    <row r="39" spans="1:29" s="33" customFormat="1" ht="15" x14ac:dyDescent="0.4">
      <c r="A39" s="15"/>
      <c r="B39" s="177" t="str">
        <f t="shared" si="5"/>
        <v/>
      </c>
      <c r="C39" s="142">
        <v>4</v>
      </c>
      <c r="D39" s="297" t="s">
        <v>499</v>
      </c>
      <c r="E39" s="133"/>
      <c r="F39" s="301"/>
      <c r="G39" s="289"/>
      <c r="H39" s="289"/>
      <c r="I39" s="289"/>
      <c r="J39" s="289"/>
      <c r="K39" s="289"/>
      <c r="L39" s="289"/>
      <c r="M39" s="37"/>
      <c r="N39" s="148"/>
      <c r="O39" s="148"/>
      <c r="X39" s="289"/>
      <c r="Y39" s="289"/>
      <c r="Z39" s="289"/>
      <c r="AA39" s="289"/>
      <c r="AB39" s="289"/>
      <c r="AC39" s="149"/>
    </row>
    <row r="40" spans="1:29" s="33" customFormat="1" ht="15" x14ac:dyDescent="0.4">
      <c r="A40" s="15"/>
      <c r="B40" s="177" t="str">
        <f t="shared" si="5"/>
        <v/>
      </c>
      <c r="C40" s="143">
        <v>5</v>
      </c>
      <c r="D40" s="297" t="s">
        <v>500</v>
      </c>
      <c r="E40" s="133"/>
      <c r="F40" s="447"/>
      <c r="G40" s="289"/>
      <c r="H40" s="289"/>
      <c r="I40" s="289"/>
      <c r="J40" s="289"/>
      <c r="K40" s="289"/>
      <c r="L40" s="289"/>
      <c r="M40" s="37"/>
      <c r="N40" s="148"/>
      <c r="O40" s="148"/>
      <c r="X40" s="289"/>
      <c r="Y40" s="289"/>
      <c r="Z40" s="289"/>
      <c r="AA40" s="289"/>
      <c r="AB40" s="289"/>
      <c r="AC40" s="149"/>
    </row>
    <row r="41" spans="1:29" s="33" customFormat="1" ht="16.149999999999999" customHeight="1" thickBot="1" x14ac:dyDescent="0.5">
      <c r="A41" s="15"/>
      <c r="B41" s="177" t="str">
        <f t="shared" si="5"/>
        <v/>
      </c>
      <c r="C41" s="144">
        <v>6</v>
      </c>
      <c r="D41" s="321" t="s">
        <v>501</v>
      </c>
      <c r="E41" s="136"/>
      <c r="F41" s="301"/>
      <c r="G41" s="289"/>
      <c r="H41" s="289"/>
      <c r="I41" s="289"/>
      <c r="J41" s="289"/>
      <c r="K41" s="289"/>
      <c r="L41" s="289"/>
      <c r="M41" s="37"/>
      <c r="N41" s="148"/>
      <c r="O41" s="148"/>
      <c r="X41" s="149"/>
      <c r="Y41" s="149"/>
      <c r="Z41" s="150"/>
      <c r="AA41" s="150"/>
      <c r="AB41" s="150"/>
      <c r="AC41" s="150"/>
    </row>
    <row r="42" spans="1:29" s="6" customFormat="1" ht="16.149999999999999" customHeight="1" thickBot="1" x14ac:dyDescent="0.5">
      <c r="A42" s="34"/>
      <c r="B42" s="149"/>
      <c r="C42" s="289"/>
      <c r="D42" s="289"/>
      <c r="E42" s="312"/>
      <c r="F42" s="312"/>
      <c r="G42" s="312"/>
      <c r="H42" s="312"/>
      <c r="I42" s="312"/>
      <c r="J42" s="312"/>
      <c r="K42" s="312"/>
      <c r="L42" s="312"/>
      <c r="M42" s="312"/>
      <c r="N42" s="5"/>
      <c r="O42" s="149"/>
      <c r="P42" s="64"/>
      <c r="Q42" s="310"/>
      <c r="R42" s="44"/>
      <c r="S42" s="289"/>
      <c r="T42" s="289"/>
      <c r="U42" s="289"/>
      <c r="V42" s="289"/>
      <c r="W42" s="289"/>
      <c r="X42" s="289"/>
      <c r="Y42" s="289"/>
      <c r="Z42" s="289"/>
      <c r="AA42" s="289"/>
      <c r="AB42" s="289"/>
      <c r="AC42" s="150"/>
    </row>
    <row r="43" spans="1:29" s="6" customFormat="1" ht="14.65" thickBot="1" x14ac:dyDescent="0.5">
      <c r="B43" s="177" t="s">
        <v>553</v>
      </c>
      <c r="D43" s="432" t="s">
        <v>502</v>
      </c>
      <c r="E43" s="433"/>
      <c r="F43" s="306"/>
      <c r="G43" s="311"/>
      <c r="H43" s="311"/>
      <c r="I43" s="311"/>
      <c r="J43" s="311"/>
      <c r="K43" s="311"/>
      <c r="L43" s="311"/>
      <c r="N43" s="5"/>
      <c r="O43" s="149"/>
      <c r="P43" s="64"/>
      <c r="Q43" s="310"/>
      <c r="R43" s="366"/>
      <c r="S43" s="289"/>
      <c r="T43" s="289"/>
      <c r="U43" s="289"/>
      <c r="V43" s="289"/>
      <c r="W43" s="289"/>
      <c r="X43" s="289"/>
      <c r="Y43" s="289"/>
      <c r="Z43" s="289"/>
      <c r="AA43" s="289"/>
      <c r="AB43" s="289"/>
      <c r="AC43" s="150"/>
    </row>
    <row r="44" spans="1:29" s="6" customFormat="1" ht="14.25" x14ac:dyDescent="0.45">
      <c r="B44" s="177" t="str">
        <f>IF(E44="x","%","")</f>
        <v/>
      </c>
      <c r="C44" s="140">
        <v>1</v>
      </c>
      <c r="D44" s="434" t="s">
        <v>503</v>
      </c>
      <c r="E44" s="141"/>
      <c r="F44" s="150"/>
      <c r="G44" s="289"/>
      <c r="H44" s="289"/>
      <c r="I44" s="289"/>
      <c r="J44" s="289"/>
      <c r="K44" s="289"/>
      <c r="L44" s="289"/>
      <c r="N44" s="5"/>
      <c r="O44" s="149"/>
      <c r="P44" s="64"/>
      <c r="Q44" s="310"/>
      <c r="R44" s="366"/>
      <c r="S44" s="289"/>
      <c r="T44" s="289"/>
      <c r="U44" s="289"/>
      <c r="V44" s="289"/>
      <c r="W44" s="289"/>
      <c r="X44" s="289"/>
      <c r="Y44" s="289"/>
      <c r="Z44" s="289"/>
      <c r="AA44" s="289"/>
      <c r="AB44" s="289"/>
      <c r="AC44" s="150"/>
    </row>
    <row r="45" spans="1:29" s="6" customFormat="1" ht="14.25" x14ac:dyDescent="0.45">
      <c r="B45" s="177" t="str">
        <f>IF(D45="(note)","","%")</f>
        <v/>
      </c>
      <c r="C45" s="446"/>
      <c r="D45" s="465" t="s">
        <v>36</v>
      </c>
      <c r="E45" s="469"/>
      <c r="F45" s="466"/>
      <c r="G45" s="289"/>
      <c r="H45" s="289"/>
      <c r="I45" s="289"/>
      <c r="J45" s="289"/>
      <c r="K45" s="289"/>
      <c r="L45" s="289"/>
      <c r="N45" s="5"/>
      <c r="O45" s="149"/>
      <c r="P45" s="64"/>
      <c r="Q45" s="310"/>
      <c r="R45" s="366"/>
      <c r="S45" s="289"/>
      <c r="T45" s="289"/>
      <c r="U45" s="289"/>
      <c r="V45" s="289"/>
      <c r="W45" s="289"/>
      <c r="X45" s="289"/>
      <c r="Y45" s="289"/>
      <c r="Z45" s="289"/>
      <c r="AA45" s="289"/>
      <c r="AB45" s="289"/>
      <c r="AC45" s="150"/>
    </row>
    <row r="46" spans="1:29" s="6" customFormat="1" ht="14.25" x14ac:dyDescent="0.45">
      <c r="B46" s="177" t="str">
        <f t="shared" ref="B46:B50" si="6">IF(E46="x","%","")</f>
        <v/>
      </c>
      <c r="C46" s="142">
        <v>2</v>
      </c>
      <c r="D46" s="313" t="s">
        <v>81</v>
      </c>
      <c r="E46" s="133"/>
      <c r="F46" s="150"/>
      <c r="G46" s="450"/>
      <c r="H46" s="450"/>
      <c r="I46" s="450"/>
      <c r="J46" s="450"/>
      <c r="K46" s="450"/>
      <c r="L46" s="450"/>
      <c r="N46" s="5"/>
      <c r="O46" s="149"/>
      <c r="P46" s="64"/>
      <c r="Q46" s="310"/>
      <c r="R46" s="366"/>
      <c r="S46" s="289"/>
      <c r="T46" s="289"/>
      <c r="U46" s="289"/>
      <c r="V46" s="289"/>
      <c r="W46" s="289"/>
      <c r="X46" s="289"/>
      <c r="Y46" s="289"/>
      <c r="Z46" s="289"/>
      <c r="AA46" s="289"/>
      <c r="AB46" s="289"/>
      <c r="AC46" s="150"/>
    </row>
    <row r="47" spans="1:29" s="6" customFormat="1" ht="14.25" x14ac:dyDescent="0.45">
      <c r="B47" s="177" t="str">
        <f>IF(D47="(note)","","%")</f>
        <v/>
      </c>
      <c r="C47" s="142"/>
      <c r="D47" s="465" t="s">
        <v>36</v>
      </c>
      <c r="E47" s="469"/>
      <c r="F47" s="466"/>
      <c r="G47" s="450"/>
      <c r="H47" s="450"/>
      <c r="I47" s="450"/>
      <c r="J47" s="450"/>
      <c r="K47" s="450"/>
      <c r="L47" s="450"/>
      <c r="N47" s="5"/>
      <c r="O47" s="149"/>
      <c r="P47" s="64"/>
      <c r="Q47" s="310"/>
      <c r="R47" s="366"/>
      <c r="S47" s="289"/>
      <c r="T47" s="289"/>
      <c r="U47" s="289"/>
      <c r="V47" s="289"/>
      <c r="W47" s="289"/>
      <c r="X47" s="289"/>
      <c r="Y47" s="289"/>
      <c r="Z47" s="289"/>
      <c r="AA47" s="289"/>
      <c r="AB47" s="289"/>
      <c r="AC47" s="150"/>
    </row>
    <row r="48" spans="1:29" s="6" customFormat="1" ht="14.25" x14ac:dyDescent="0.45">
      <c r="B48" s="177" t="str">
        <f t="shared" si="6"/>
        <v/>
      </c>
      <c r="C48" s="142">
        <v>3</v>
      </c>
      <c r="D48" s="313" t="s">
        <v>81</v>
      </c>
      <c r="E48" s="133"/>
      <c r="F48" s="466"/>
      <c r="G48" s="450"/>
      <c r="H48" s="450"/>
      <c r="I48" s="450"/>
      <c r="J48" s="450"/>
      <c r="K48" s="450"/>
      <c r="L48" s="450"/>
      <c r="N48" s="5"/>
      <c r="O48" s="149"/>
      <c r="P48" s="64"/>
      <c r="Q48" s="310"/>
      <c r="R48" s="366"/>
      <c r="S48" s="289"/>
      <c r="T48" s="289"/>
      <c r="U48" s="289"/>
      <c r="V48" s="289"/>
      <c r="W48" s="289"/>
      <c r="X48" s="289"/>
      <c r="Y48" s="289"/>
      <c r="Z48" s="289"/>
      <c r="AA48" s="289"/>
      <c r="AB48" s="289"/>
      <c r="AC48" s="150"/>
    </row>
    <row r="49" spans="1:29" s="6" customFormat="1" ht="14.25" x14ac:dyDescent="0.45">
      <c r="B49" s="177" t="str">
        <f>IF(D49="(note)","","%")</f>
        <v/>
      </c>
      <c r="C49" s="446"/>
      <c r="D49" s="465" t="s">
        <v>36</v>
      </c>
      <c r="E49" s="469"/>
      <c r="F49" s="466"/>
      <c r="G49" s="289"/>
      <c r="H49" s="289"/>
      <c r="I49" s="289"/>
      <c r="J49" s="289"/>
      <c r="K49" s="289"/>
      <c r="L49" s="289"/>
      <c r="N49" s="5"/>
      <c r="O49" s="149"/>
      <c r="P49" s="64"/>
      <c r="Q49" s="310"/>
      <c r="R49" s="366"/>
      <c r="S49" s="289"/>
      <c r="T49" s="289"/>
      <c r="U49" s="289"/>
      <c r="V49" s="289"/>
      <c r="W49" s="289"/>
      <c r="X49" s="289"/>
      <c r="Y49" s="289"/>
      <c r="Z49" s="289"/>
      <c r="AA49" s="289"/>
      <c r="AB49" s="289"/>
      <c r="AC49" s="150"/>
    </row>
    <row r="50" spans="1:29" s="6" customFormat="1" ht="14.25" x14ac:dyDescent="0.45">
      <c r="B50" s="177" t="str">
        <f t="shared" si="6"/>
        <v/>
      </c>
      <c r="C50" s="142">
        <v>4</v>
      </c>
      <c r="D50" s="313" t="s">
        <v>81</v>
      </c>
      <c r="E50" s="133"/>
      <c r="F50" s="466"/>
      <c r="G50" s="450"/>
      <c r="H50" s="450"/>
      <c r="I50" s="450"/>
      <c r="J50" s="450"/>
      <c r="K50" s="450"/>
      <c r="L50" s="450"/>
      <c r="N50" s="5"/>
      <c r="O50" s="149"/>
      <c r="P50" s="64"/>
      <c r="Q50" s="310"/>
      <c r="R50" s="366"/>
      <c r="S50" s="289"/>
      <c r="T50" s="289"/>
      <c r="U50" s="289"/>
      <c r="V50" s="289"/>
      <c r="W50" s="289"/>
      <c r="X50" s="289"/>
      <c r="Y50" s="289"/>
      <c r="Z50" s="289"/>
      <c r="AA50" s="289"/>
      <c r="AB50" s="289"/>
      <c r="AC50" s="150"/>
    </row>
    <row r="51" spans="1:29" s="6" customFormat="1" ht="14.65" thickBot="1" x14ac:dyDescent="0.5">
      <c r="B51" s="177" t="str">
        <f>IF(D51="(note)","","%")</f>
        <v/>
      </c>
      <c r="C51" s="467"/>
      <c r="D51" s="468" t="s">
        <v>36</v>
      </c>
      <c r="E51" s="451"/>
      <c r="F51" s="466"/>
      <c r="G51" s="289"/>
      <c r="H51" s="289"/>
      <c r="I51" s="289"/>
      <c r="J51" s="289"/>
      <c r="K51" s="289"/>
      <c r="L51" s="289"/>
      <c r="N51" s="5"/>
      <c r="O51" s="149"/>
      <c r="P51" s="64"/>
      <c r="Q51" s="310"/>
      <c r="R51" s="366"/>
      <c r="S51" s="289"/>
      <c r="T51" s="289"/>
      <c r="U51" s="289"/>
      <c r="V51" s="289"/>
      <c r="W51" s="289"/>
      <c r="X51" s="289"/>
      <c r="Y51" s="289"/>
      <c r="Z51" s="289"/>
      <c r="AA51" s="289"/>
      <c r="AB51" s="289"/>
      <c r="AC51" s="150"/>
    </row>
    <row r="52" spans="1:29" s="6" customFormat="1" ht="16.149999999999999" customHeight="1" thickBot="1" x14ac:dyDescent="0.5">
      <c r="B52" s="149"/>
      <c r="C52" s="289"/>
      <c r="D52" s="289"/>
      <c r="E52" s="312"/>
      <c r="F52" s="312"/>
      <c r="G52" s="312"/>
      <c r="H52" s="312"/>
      <c r="I52" s="312"/>
      <c r="J52" s="312"/>
      <c r="K52" s="312"/>
      <c r="L52" s="312"/>
      <c r="M52" s="312"/>
      <c r="P52" s="109"/>
      <c r="Q52" s="310"/>
      <c r="R52" s="44"/>
      <c r="S52" s="310"/>
      <c r="T52" s="310"/>
      <c r="U52" s="310"/>
      <c r="V52" s="310"/>
      <c r="W52" s="310"/>
      <c r="X52" s="310"/>
      <c r="Y52" s="310"/>
      <c r="Z52" s="310"/>
      <c r="AA52" s="310"/>
      <c r="AB52" s="310"/>
      <c r="AC52" s="149"/>
    </row>
    <row r="53" spans="1:29" s="6" customFormat="1" ht="16.149999999999999" customHeight="1" thickBot="1" x14ac:dyDescent="0.5">
      <c r="B53" s="177" t="s">
        <v>553</v>
      </c>
      <c r="D53" s="432" t="s">
        <v>504</v>
      </c>
      <c r="E53" s="433"/>
      <c r="F53" s="311"/>
      <c r="G53" s="289"/>
      <c r="H53" s="289"/>
      <c r="I53" s="289"/>
      <c r="J53" s="289"/>
      <c r="K53" s="289"/>
      <c r="L53" s="289"/>
      <c r="N53" s="289"/>
      <c r="X53" s="289"/>
      <c r="Y53" s="289"/>
      <c r="Z53" s="289"/>
      <c r="AA53" s="289"/>
      <c r="AB53" s="289"/>
      <c r="AC53" s="150"/>
    </row>
    <row r="54" spans="1:29" s="9" customFormat="1" ht="15.75" thickBot="1" x14ac:dyDescent="0.5">
      <c r="A54" s="34"/>
      <c r="B54" s="177" t="s">
        <v>553</v>
      </c>
      <c r="D54" s="427" t="s">
        <v>505</v>
      </c>
      <c r="E54" s="429"/>
      <c r="F54" s="311"/>
      <c r="G54" s="311"/>
      <c r="H54" s="311"/>
      <c r="I54" s="311"/>
      <c r="J54" s="311"/>
      <c r="K54" s="311"/>
      <c r="L54" s="311"/>
      <c r="M54" s="6"/>
      <c r="X54" s="289"/>
      <c r="Y54" s="289"/>
      <c r="Z54" s="289"/>
      <c r="AA54" s="289"/>
      <c r="AB54" s="289"/>
      <c r="AC54" s="150"/>
    </row>
    <row r="55" spans="1:29" s="9" customFormat="1" x14ac:dyDescent="0.45">
      <c r="A55" s="34"/>
      <c r="B55" s="177" t="str">
        <f>IF(E55="x","%","")</f>
        <v/>
      </c>
      <c r="C55" s="140">
        <v>1</v>
      </c>
      <c r="D55" s="434" t="s">
        <v>506</v>
      </c>
      <c r="E55" s="141"/>
      <c r="F55" s="466"/>
      <c r="G55" s="289"/>
      <c r="H55" s="289"/>
      <c r="I55" s="289"/>
      <c r="J55" s="289"/>
      <c r="K55" s="289"/>
      <c r="L55" s="289"/>
      <c r="M55" s="6"/>
      <c r="P55" s="290"/>
      <c r="Q55" s="290"/>
      <c r="R55" s="290"/>
      <c r="S55" s="290"/>
      <c r="T55" s="290"/>
      <c r="U55" s="290"/>
      <c r="V55" s="290"/>
      <c r="W55" s="290"/>
      <c r="X55" s="289"/>
      <c r="Y55" s="289"/>
      <c r="Z55" s="289"/>
      <c r="AA55" s="289"/>
      <c r="AB55" s="289"/>
      <c r="AC55" s="150"/>
    </row>
    <row r="56" spans="1:29" s="6" customFormat="1" ht="14.25" x14ac:dyDescent="0.45">
      <c r="B56" s="177" t="str">
        <f>IF(D56="(note)","","%")</f>
        <v/>
      </c>
      <c r="C56" s="446"/>
      <c r="D56" s="465" t="s">
        <v>36</v>
      </c>
      <c r="E56" s="469"/>
      <c r="F56" s="466"/>
      <c r="G56" s="289"/>
      <c r="H56" s="289"/>
      <c r="I56" s="289"/>
      <c r="J56" s="289"/>
      <c r="K56" s="289"/>
      <c r="L56" s="289"/>
      <c r="N56" s="5"/>
      <c r="O56" s="149"/>
      <c r="P56" s="64"/>
      <c r="Q56" s="310"/>
      <c r="R56" s="366"/>
      <c r="S56" s="289"/>
      <c r="T56" s="289"/>
      <c r="U56" s="289"/>
      <c r="V56" s="289"/>
      <c r="W56" s="289"/>
      <c r="X56" s="289"/>
      <c r="Y56" s="289"/>
      <c r="Z56" s="289"/>
      <c r="AA56" s="289"/>
      <c r="AB56" s="289"/>
      <c r="AC56" s="150"/>
    </row>
    <row r="57" spans="1:29" s="33" customFormat="1" x14ac:dyDescent="0.45">
      <c r="A57" s="34"/>
      <c r="B57" s="177" t="str">
        <f t="shared" ref="B57:B59" si="7">IF(E57="x","%","")</f>
        <v/>
      </c>
      <c r="C57" s="142">
        <v>2</v>
      </c>
      <c r="D57" s="313" t="s">
        <v>507</v>
      </c>
      <c r="E57" s="133"/>
      <c r="F57" s="466"/>
      <c r="G57" s="450"/>
      <c r="H57" s="450"/>
      <c r="I57" s="450"/>
      <c r="J57" s="450"/>
      <c r="K57" s="450"/>
      <c r="L57" s="450"/>
      <c r="M57" s="6"/>
      <c r="P57" s="36"/>
      <c r="Q57" s="36"/>
      <c r="R57" s="36"/>
      <c r="S57" s="36"/>
      <c r="T57" s="36"/>
      <c r="U57" s="36"/>
      <c r="V57" s="36"/>
      <c r="W57" s="36"/>
      <c r="X57" s="302"/>
      <c r="Y57" s="302"/>
      <c r="Z57" s="302"/>
      <c r="AA57" s="302"/>
      <c r="AB57" s="302"/>
      <c r="AC57" s="150"/>
    </row>
    <row r="58" spans="1:29" s="6" customFormat="1" ht="14.25" x14ac:dyDescent="0.45">
      <c r="B58" s="177" t="str">
        <f>IF(D58="(note)","","%")</f>
        <v/>
      </c>
      <c r="C58" s="446"/>
      <c r="D58" s="465" t="s">
        <v>36</v>
      </c>
      <c r="E58" s="469"/>
      <c r="F58" s="466"/>
      <c r="G58" s="289"/>
      <c r="H58" s="289"/>
      <c r="I58" s="289"/>
      <c r="J58" s="289"/>
      <c r="K58" s="289"/>
      <c r="L58" s="289"/>
      <c r="N58" s="5"/>
      <c r="O58" s="149"/>
      <c r="P58" s="64"/>
      <c r="Q58" s="310"/>
      <c r="R58" s="366"/>
      <c r="S58" s="289"/>
      <c r="T58" s="289"/>
      <c r="U58" s="289"/>
      <c r="V58" s="289"/>
      <c r="W58" s="289"/>
      <c r="X58" s="289"/>
      <c r="Y58" s="289"/>
      <c r="Z58" s="289"/>
      <c r="AA58" s="289"/>
      <c r="AB58" s="289"/>
      <c r="AC58" s="150"/>
    </row>
    <row r="59" spans="1:29" s="33" customFormat="1" x14ac:dyDescent="0.45">
      <c r="A59" s="34"/>
      <c r="B59" s="177" t="str">
        <f t="shared" si="7"/>
        <v/>
      </c>
      <c r="C59" s="142">
        <v>3</v>
      </c>
      <c r="D59" s="313" t="s">
        <v>508</v>
      </c>
      <c r="E59" s="133"/>
      <c r="F59" s="466"/>
      <c r="G59" s="450"/>
      <c r="H59" s="450"/>
      <c r="I59" s="450"/>
      <c r="J59" s="450"/>
      <c r="K59" s="450"/>
      <c r="L59" s="450"/>
      <c r="M59" s="6"/>
      <c r="P59" s="36"/>
      <c r="Q59" s="36"/>
      <c r="R59" s="36"/>
      <c r="S59" s="36"/>
      <c r="T59" s="36"/>
      <c r="U59" s="36"/>
      <c r="V59" s="36"/>
      <c r="W59" s="36"/>
      <c r="X59" s="302"/>
      <c r="Y59" s="302"/>
      <c r="Z59" s="302"/>
      <c r="AA59" s="302"/>
      <c r="AB59" s="302"/>
      <c r="AC59" s="150"/>
    </row>
    <row r="60" spans="1:29" s="6" customFormat="1" ht="14.65" thickBot="1" x14ac:dyDescent="0.5">
      <c r="B60" s="177" t="str">
        <f>IF(D60="(note)","","%")</f>
        <v/>
      </c>
      <c r="C60" s="467"/>
      <c r="D60" s="468" t="s">
        <v>36</v>
      </c>
      <c r="E60" s="471"/>
      <c r="F60" s="466"/>
      <c r="G60" s="289"/>
      <c r="H60" s="289"/>
      <c r="I60" s="289"/>
      <c r="J60" s="289"/>
      <c r="K60" s="289"/>
      <c r="L60" s="289"/>
      <c r="N60" s="5"/>
      <c r="O60" s="149"/>
      <c r="P60" s="64"/>
      <c r="Q60" s="310"/>
      <c r="R60" s="366"/>
      <c r="S60" s="289"/>
      <c r="T60" s="289"/>
      <c r="U60" s="289"/>
      <c r="V60" s="289"/>
      <c r="W60" s="289"/>
      <c r="X60" s="289"/>
      <c r="Y60" s="289"/>
      <c r="Z60" s="289"/>
      <c r="AA60" s="289"/>
      <c r="AB60" s="289"/>
      <c r="AC60" s="150"/>
    </row>
    <row r="61" spans="1:29" s="33" customFormat="1" ht="15.75" thickBot="1" x14ac:dyDescent="0.5">
      <c r="A61" s="34"/>
      <c r="B61" s="177" t="s">
        <v>553</v>
      </c>
      <c r="D61" s="427" t="s">
        <v>509</v>
      </c>
      <c r="E61" s="429"/>
      <c r="F61" s="311"/>
      <c r="G61" s="311"/>
      <c r="H61" s="311"/>
      <c r="I61" s="311"/>
      <c r="J61" s="311"/>
      <c r="K61" s="311"/>
      <c r="L61" s="311"/>
      <c r="M61" s="311"/>
      <c r="N61" s="148"/>
      <c r="O61" s="149"/>
      <c r="P61" s="36"/>
      <c r="Q61" s="36"/>
      <c r="R61" s="36"/>
      <c r="S61" s="36"/>
      <c r="T61" s="36"/>
      <c r="U61" s="36"/>
      <c r="V61" s="36"/>
      <c r="W61" s="36"/>
      <c r="X61" s="304"/>
      <c r="Y61" s="304"/>
      <c r="Z61" s="304"/>
      <c r="AA61" s="304"/>
      <c r="AB61" s="304"/>
      <c r="AC61" s="150"/>
    </row>
    <row r="62" spans="1:29" s="6" customFormat="1" x14ac:dyDescent="0.45">
      <c r="A62" s="34"/>
      <c r="B62" s="177" t="str">
        <f>IF(E62="x","%","")</f>
        <v/>
      </c>
      <c r="C62" s="140">
        <v>1</v>
      </c>
      <c r="D62" s="431" t="s">
        <v>510</v>
      </c>
      <c r="E62" s="141"/>
      <c r="F62" s="466"/>
      <c r="G62" s="289"/>
      <c r="H62" s="289"/>
      <c r="I62" s="289"/>
      <c r="J62" s="289"/>
      <c r="K62" s="289"/>
      <c r="L62" s="289"/>
      <c r="M62" s="289"/>
      <c r="N62" s="5"/>
      <c r="O62" s="149"/>
      <c r="P62" s="64"/>
      <c r="Q62" s="310"/>
      <c r="R62" s="44"/>
      <c r="S62" s="289"/>
      <c r="T62" s="289"/>
      <c r="U62" s="289"/>
      <c r="V62" s="289"/>
      <c r="W62" s="289"/>
      <c r="X62" s="289"/>
      <c r="Y62" s="289"/>
      <c r="Z62" s="289"/>
      <c r="AA62" s="289"/>
      <c r="AB62" s="289"/>
      <c r="AC62" s="150"/>
    </row>
    <row r="63" spans="1:29" s="6" customFormat="1" ht="14.25" x14ac:dyDescent="0.45">
      <c r="B63" s="177" t="str">
        <f>IF(D63="(note)","","%")</f>
        <v/>
      </c>
      <c r="C63" s="446"/>
      <c r="D63" s="465" t="s">
        <v>36</v>
      </c>
      <c r="E63" s="469"/>
      <c r="F63" s="466"/>
      <c r="G63" s="289"/>
      <c r="H63" s="289"/>
      <c r="I63" s="289"/>
      <c r="J63" s="289"/>
      <c r="K63" s="289"/>
      <c r="L63" s="289"/>
      <c r="N63" s="5"/>
      <c r="O63" s="149"/>
      <c r="P63" s="64"/>
      <c r="Q63" s="310"/>
      <c r="R63" s="366"/>
      <c r="S63" s="289"/>
      <c r="T63" s="289"/>
      <c r="U63" s="289"/>
      <c r="V63" s="289"/>
      <c r="W63" s="289"/>
      <c r="X63" s="289"/>
      <c r="Y63" s="289"/>
      <c r="Z63" s="289"/>
      <c r="AA63" s="289"/>
      <c r="AB63" s="289"/>
      <c r="AC63" s="150"/>
    </row>
    <row r="64" spans="1:29" s="6" customFormat="1" x14ac:dyDescent="0.45">
      <c r="A64" s="34"/>
      <c r="B64" s="177" t="str">
        <f t="shared" ref="B64:B68" si="8">IF(E64="x","%","")</f>
        <v/>
      </c>
      <c r="C64" s="142">
        <v>2</v>
      </c>
      <c r="D64" s="297" t="s">
        <v>511</v>
      </c>
      <c r="E64" s="133"/>
      <c r="F64" s="466"/>
      <c r="G64" s="450"/>
      <c r="H64" s="450"/>
      <c r="I64" s="450"/>
      <c r="J64" s="450"/>
      <c r="K64" s="450"/>
      <c r="L64" s="450"/>
      <c r="M64" s="450"/>
      <c r="N64" s="5"/>
      <c r="O64" s="149"/>
      <c r="P64" s="64"/>
      <c r="Q64" s="310"/>
      <c r="R64" s="44"/>
      <c r="S64" s="289"/>
      <c r="T64" s="289"/>
      <c r="U64" s="289"/>
      <c r="V64" s="289"/>
      <c r="W64" s="289"/>
      <c r="X64" s="289"/>
      <c r="Y64" s="289"/>
      <c r="Z64" s="289"/>
      <c r="AA64" s="289"/>
      <c r="AB64" s="289"/>
      <c r="AC64" s="150"/>
    </row>
    <row r="65" spans="1:29" s="6" customFormat="1" ht="14.25" x14ac:dyDescent="0.45">
      <c r="B65" s="177" t="str">
        <f>IF(D65="(note)","","%")</f>
        <v/>
      </c>
      <c r="C65" s="446"/>
      <c r="D65" s="465" t="s">
        <v>36</v>
      </c>
      <c r="E65" s="469"/>
      <c r="F65" s="466"/>
      <c r="G65" s="289"/>
      <c r="H65" s="289"/>
      <c r="I65" s="289"/>
      <c r="J65" s="289"/>
      <c r="K65" s="289"/>
      <c r="L65" s="289"/>
      <c r="N65" s="5"/>
      <c r="O65" s="149"/>
      <c r="P65" s="64"/>
      <c r="Q65" s="310"/>
      <c r="R65" s="366"/>
      <c r="S65" s="289"/>
      <c r="T65" s="289"/>
      <c r="U65" s="289"/>
      <c r="V65" s="289"/>
      <c r="W65" s="289"/>
      <c r="X65" s="289"/>
      <c r="Y65" s="289"/>
      <c r="Z65" s="289"/>
      <c r="AA65" s="289"/>
      <c r="AB65" s="289"/>
      <c r="AC65" s="150"/>
    </row>
    <row r="66" spans="1:29" s="6" customFormat="1" ht="14.25" x14ac:dyDescent="0.45">
      <c r="B66" s="177" t="str">
        <f t="shared" si="8"/>
        <v/>
      </c>
      <c r="C66" s="142">
        <v>3</v>
      </c>
      <c r="D66" s="297" t="s">
        <v>513</v>
      </c>
      <c r="E66" s="133"/>
      <c r="F66" s="466"/>
      <c r="G66" s="450"/>
      <c r="H66" s="450"/>
      <c r="I66" s="450"/>
      <c r="J66" s="450"/>
      <c r="K66" s="450"/>
      <c r="L66" s="450"/>
      <c r="M66" s="450"/>
      <c r="N66" s="5"/>
      <c r="O66" s="149"/>
      <c r="P66" s="64"/>
      <c r="Q66" s="310"/>
      <c r="R66" s="366"/>
      <c r="S66" s="289"/>
      <c r="T66" s="289"/>
      <c r="U66" s="289"/>
      <c r="V66" s="289"/>
      <c r="W66" s="289"/>
      <c r="X66" s="289"/>
      <c r="Y66" s="289"/>
      <c r="Z66" s="289"/>
      <c r="AA66" s="289"/>
      <c r="AB66" s="289"/>
      <c r="AC66" s="150"/>
    </row>
    <row r="67" spans="1:29" s="6" customFormat="1" ht="14.25" x14ac:dyDescent="0.45">
      <c r="B67" s="177" t="str">
        <f>IF(D67="(note)","","%")</f>
        <v/>
      </c>
      <c r="C67" s="446"/>
      <c r="D67" s="465" t="s">
        <v>36</v>
      </c>
      <c r="E67" s="469"/>
      <c r="F67" s="466"/>
      <c r="G67" s="289"/>
      <c r="H67" s="289"/>
      <c r="I67" s="289"/>
      <c r="J67" s="289"/>
      <c r="K67" s="289"/>
      <c r="L67" s="289"/>
      <c r="N67" s="5"/>
      <c r="O67" s="149"/>
      <c r="P67" s="64"/>
      <c r="Q67" s="310"/>
      <c r="R67" s="366"/>
      <c r="S67" s="289"/>
      <c r="T67" s="289"/>
      <c r="U67" s="289"/>
      <c r="V67" s="289"/>
      <c r="W67" s="289"/>
      <c r="X67" s="289"/>
      <c r="Y67" s="289"/>
      <c r="Z67" s="289"/>
      <c r="AA67" s="289"/>
      <c r="AB67" s="289"/>
      <c r="AC67" s="150"/>
    </row>
    <row r="68" spans="1:29" s="6" customFormat="1" ht="14.25" x14ac:dyDescent="0.45">
      <c r="B68" s="177" t="str">
        <f t="shared" si="8"/>
        <v/>
      </c>
      <c r="C68" s="142">
        <v>4</v>
      </c>
      <c r="D68" s="297" t="s">
        <v>514</v>
      </c>
      <c r="E68" s="133"/>
      <c r="F68" s="466"/>
      <c r="G68" s="450"/>
      <c r="H68" s="450"/>
      <c r="I68" s="450"/>
      <c r="J68" s="450"/>
      <c r="K68" s="450"/>
      <c r="L68" s="450"/>
      <c r="M68" s="450"/>
      <c r="N68" s="5"/>
      <c r="O68" s="149"/>
      <c r="P68" s="64"/>
      <c r="Q68" s="310"/>
      <c r="R68" s="366"/>
      <c r="S68" s="289"/>
      <c r="T68" s="289"/>
      <c r="U68" s="289"/>
      <c r="V68" s="289"/>
      <c r="W68" s="289"/>
      <c r="X68" s="289"/>
      <c r="Y68" s="289"/>
      <c r="Z68" s="289"/>
      <c r="AA68" s="289"/>
      <c r="AB68" s="289"/>
      <c r="AC68" s="150"/>
    </row>
    <row r="69" spans="1:29" s="6" customFormat="1" ht="14.65" thickBot="1" x14ac:dyDescent="0.5">
      <c r="B69" s="177" t="str">
        <f>IF(D69="(note)","","%")</f>
        <v/>
      </c>
      <c r="C69" s="467"/>
      <c r="D69" s="468" t="s">
        <v>36</v>
      </c>
      <c r="E69" s="451"/>
      <c r="F69" s="466"/>
      <c r="G69" s="289"/>
      <c r="H69" s="289"/>
      <c r="I69" s="289"/>
      <c r="J69" s="289"/>
      <c r="K69" s="289"/>
      <c r="L69" s="289"/>
      <c r="N69" s="5"/>
      <c r="O69" s="149"/>
      <c r="P69" s="64"/>
      <c r="Q69" s="310"/>
      <c r="R69" s="366"/>
      <c r="S69" s="289"/>
      <c r="T69" s="289"/>
      <c r="U69" s="289"/>
      <c r="V69" s="289"/>
      <c r="W69" s="289"/>
      <c r="X69" s="289"/>
      <c r="Y69" s="289"/>
      <c r="Z69" s="289"/>
      <c r="AA69" s="289"/>
      <c r="AB69" s="289"/>
      <c r="AC69" s="150"/>
    </row>
    <row r="70" spans="1:29" ht="15.75" thickBot="1" x14ac:dyDescent="0.5">
      <c r="B70" s="177" t="s">
        <v>553</v>
      </c>
    </row>
    <row r="71" spans="1:29" s="6" customFormat="1" ht="41.65" customHeight="1" x14ac:dyDescent="0.45">
      <c r="B71" s="177" t="s">
        <v>553</v>
      </c>
      <c r="C71" s="452"/>
      <c r="D71" s="455" t="s">
        <v>609</v>
      </c>
      <c r="E71" s="402"/>
      <c r="G71" s="464"/>
      <c r="H71" s="464"/>
      <c r="I71" s="464"/>
      <c r="J71" s="464"/>
      <c r="K71" s="464"/>
      <c r="L71" s="464"/>
      <c r="M71" s="464"/>
      <c r="N71" s="5"/>
      <c r="O71" s="149"/>
      <c r="P71" s="64"/>
      <c r="Q71" s="310"/>
      <c r="R71" s="366"/>
      <c r="S71" s="289"/>
      <c r="T71" s="289"/>
      <c r="U71" s="289"/>
      <c r="V71" s="289"/>
      <c r="W71" s="289"/>
      <c r="X71" s="289"/>
      <c r="Y71" s="289"/>
      <c r="Z71" s="289"/>
      <c r="AA71" s="289"/>
      <c r="AB71" s="289"/>
      <c r="AC71" s="150"/>
    </row>
    <row r="72" spans="1:29" s="6" customFormat="1" ht="41.65" customHeight="1" x14ac:dyDescent="0.45">
      <c r="B72" s="177" t="s">
        <v>553</v>
      </c>
      <c r="C72" s="453"/>
      <c r="D72" s="456" t="s">
        <v>610</v>
      </c>
      <c r="E72" s="402"/>
      <c r="G72" s="474"/>
      <c r="H72" s="474"/>
      <c r="I72" s="474"/>
      <c r="J72" s="474"/>
      <c r="K72" s="474"/>
      <c r="L72" s="474"/>
      <c r="M72" s="474"/>
      <c r="N72" s="5"/>
      <c r="O72" s="149"/>
      <c r="P72" s="64"/>
      <c r="Q72" s="310"/>
      <c r="R72" s="366"/>
      <c r="S72" s="289"/>
      <c r="T72" s="289"/>
      <c r="U72" s="289"/>
      <c r="V72" s="289"/>
      <c r="W72" s="289"/>
      <c r="X72" s="289"/>
      <c r="Y72" s="289"/>
      <c r="Z72" s="289"/>
      <c r="AA72" s="289"/>
      <c r="AB72" s="289"/>
      <c r="AC72" s="150"/>
    </row>
    <row r="73" spans="1:29" s="150" customFormat="1" ht="41.65" x14ac:dyDescent="0.45">
      <c r="A73" s="401"/>
      <c r="B73" s="177" t="s">
        <v>553</v>
      </c>
      <c r="C73" s="453"/>
      <c r="D73" s="456" t="s">
        <v>611</v>
      </c>
      <c r="E73" s="402"/>
      <c r="G73" s="474"/>
      <c r="H73" s="474"/>
      <c r="I73" s="474"/>
      <c r="J73" s="474"/>
      <c r="K73" s="474"/>
      <c r="L73" s="474"/>
      <c r="M73" s="474"/>
      <c r="N73" s="149"/>
      <c r="O73" s="149"/>
      <c r="P73" s="64"/>
      <c r="Q73" s="310"/>
      <c r="R73" s="44"/>
      <c r="S73" s="289"/>
      <c r="T73" s="289"/>
      <c r="U73" s="289"/>
      <c r="V73" s="289"/>
      <c r="W73" s="289"/>
      <c r="X73" s="289"/>
      <c r="Y73" s="289"/>
      <c r="Z73" s="289"/>
      <c r="AA73" s="289"/>
      <c r="AB73" s="289"/>
    </row>
    <row r="74" spans="1:29" s="6" customFormat="1" ht="42" customHeight="1" thickBot="1" x14ac:dyDescent="0.5">
      <c r="B74" s="177" t="s">
        <v>553</v>
      </c>
      <c r="C74" s="454"/>
      <c r="D74" s="457" t="s">
        <v>516</v>
      </c>
      <c r="E74" s="304"/>
      <c r="G74" s="464"/>
      <c r="H74" s="464"/>
      <c r="I74" s="464"/>
      <c r="J74" s="464"/>
      <c r="K74" s="464"/>
      <c r="L74" s="464"/>
      <c r="M74" s="464"/>
      <c r="N74" s="5"/>
      <c r="O74" s="5"/>
      <c r="P74" s="109"/>
      <c r="Q74" s="310"/>
      <c r="R74" s="44"/>
      <c r="S74" s="310"/>
      <c r="T74" s="310"/>
      <c r="U74" s="310"/>
      <c r="V74" s="310"/>
      <c r="W74" s="310"/>
      <c r="X74" s="310"/>
      <c r="Y74" s="310"/>
      <c r="Z74" s="310"/>
      <c r="AA74" s="310"/>
      <c r="AB74" s="310"/>
      <c r="AC74" s="149"/>
    </row>
    <row r="75" spans="1:29" ht="15.75" thickBot="1" x14ac:dyDescent="0.5">
      <c r="B75" s="177" t="s">
        <v>553</v>
      </c>
      <c r="C75" s="177" t="s">
        <v>553</v>
      </c>
      <c r="L75" s="5"/>
      <c r="M75" s="5"/>
      <c r="N75" s="5"/>
    </row>
    <row r="76" spans="1:29" s="169" customFormat="1" ht="70.05" customHeight="1" x14ac:dyDescent="0.45">
      <c r="A76" s="251"/>
      <c r="B76" s="177" t="s">
        <v>553</v>
      </c>
      <c r="C76" s="177" t="s">
        <v>553</v>
      </c>
      <c r="D76" s="476" t="s">
        <v>515</v>
      </c>
      <c r="E76" s="312"/>
      <c r="F76" s="312"/>
      <c r="G76" s="312"/>
      <c r="H76" s="314"/>
      <c r="I76" s="314"/>
      <c r="J76" s="378"/>
      <c r="K76" s="314"/>
      <c r="L76" s="165"/>
      <c r="M76" s="165"/>
      <c r="N76" s="165"/>
      <c r="O76" s="165"/>
      <c r="P76" s="165"/>
      <c r="Q76" s="165"/>
    </row>
    <row r="77" spans="1:29" s="169" customFormat="1" ht="70.05" customHeight="1" x14ac:dyDescent="0.45">
      <c r="A77" s="251"/>
      <c r="B77" s="177" t="s">
        <v>553</v>
      </c>
      <c r="C77" s="177" t="s">
        <v>553</v>
      </c>
      <c r="D77" s="475" t="s">
        <v>618</v>
      </c>
      <c r="E77" s="312"/>
      <c r="F77" s="312"/>
      <c r="G77" s="312"/>
      <c r="H77" s="314"/>
      <c r="I77" s="314"/>
      <c r="J77" s="378"/>
      <c r="K77" s="314"/>
      <c r="L77" s="165"/>
      <c r="M77" s="165"/>
      <c r="N77" s="165"/>
      <c r="O77" s="165"/>
      <c r="P77" s="165"/>
      <c r="Q77" s="165"/>
    </row>
    <row r="78" spans="1:29" s="169" customFormat="1" ht="70.05" customHeight="1" thickBot="1" x14ac:dyDescent="0.5">
      <c r="A78" s="251"/>
      <c r="B78" s="177" t="s">
        <v>553</v>
      </c>
      <c r="C78" s="177" t="s">
        <v>553</v>
      </c>
      <c r="D78" s="477" t="s">
        <v>517</v>
      </c>
      <c r="E78" s="312"/>
      <c r="F78" s="312"/>
      <c r="G78" s="312"/>
      <c r="H78" s="314"/>
      <c r="I78" s="314"/>
      <c r="J78" s="378"/>
      <c r="K78" s="314"/>
      <c r="L78" s="165"/>
      <c r="M78" s="165"/>
      <c r="N78" s="165"/>
      <c r="O78" s="165"/>
      <c r="P78" s="165"/>
      <c r="Q78" s="165"/>
    </row>
  </sheetData>
  <pageMargins left="0.7" right="0.7" top="0.75" bottom="0.75" header="0.3" footer="0.3"/>
  <pageSetup paperSize="9" orientation="portrait" r:id="rId1"/>
  <ignoredErrors>
    <ignoredError sqref="B45:B68" formula="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EE4E0-08D2-4355-A6DC-D1D63B544FF9}">
  <dimension ref="A1:AN519"/>
  <sheetViews>
    <sheetView zoomScale="90" zoomScaleNormal="90" workbookViewId="0">
      <selection activeCell="T228" sqref="T228"/>
    </sheetView>
  </sheetViews>
  <sheetFormatPr defaultRowHeight="15.4" x14ac:dyDescent="0.45"/>
  <cols>
    <col min="1" max="1" width="6.265625" style="34" bestFit="1" customWidth="1"/>
    <col min="2" max="2" width="3.59765625" style="148" customWidth="1"/>
    <col min="3" max="3" width="3.59765625" style="2" customWidth="1"/>
    <col min="4" max="4" width="26.59765625" style="148" customWidth="1"/>
    <col min="5" max="5" width="5.53125" style="2" customWidth="1"/>
    <col min="6" max="6" width="4" style="2" customWidth="1"/>
    <col min="7" max="7" width="3.59765625" style="2" customWidth="1"/>
    <col min="8" max="8" width="3.59765625" style="148" customWidth="1"/>
    <col min="9" max="10" width="4.6640625" style="148" bestFit="1" customWidth="1"/>
    <col min="11" max="11" width="7.1328125" style="206" bestFit="1" customWidth="1"/>
    <col min="12" max="12" width="3.59765625" style="19" customWidth="1"/>
    <col min="13" max="13" width="3.59765625" style="148" customWidth="1"/>
    <col min="14" max="14" width="3.59765625" style="19" customWidth="1"/>
    <col min="15" max="15" width="0.86328125" style="19" customWidth="1"/>
    <col min="16" max="16" width="3.59765625" style="148" customWidth="1"/>
    <col min="17" max="17" width="6.265625" style="18" customWidth="1"/>
    <col min="18" max="18" width="3.59765625" style="148" customWidth="1"/>
    <col min="19" max="19" width="3.59765625" style="2" customWidth="1"/>
    <col min="20" max="20" width="26.59765625" style="148" customWidth="1"/>
    <col min="21" max="23" width="3.59765625" style="2" customWidth="1"/>
    <col min="24" max="26" width="3.59765625" style="148" customWidth="1"/>
    <col min="27" max="31" width="3.59765625" customWidth="1"/>
    <col min="32" max="34" width="7.59765625" customWidth="1"/>
  </cols>
  <sheetData>
    <row r="1" spans="1:35" s="12" customFormat="1" ht="48.4" customHeight="1" x14ac:dyDescent="0.7">
      <c r="A1" s="67"/>
      <c r="B1" s="692" t="str">
        <f>'01_id_edificio'!C1</f>
        <v>A02</v>
      </c>
      <c r="C1" s="693"/>
      <c r="D1" s="693"/>
      <c r="E1" s="693"/>
      <c r="F1" s="693"/>
      <c r="G1" s="693"/>
      <c r="H1" s="693"/>
      <c r="I1" s="693"/>
      <c r="J1" s="693"/>
      <c r="K1" s="693"/>
      <c r="L1" s="693"/>
      <c r="M1" s="693"/>
      <c r="N1" s="178"/>
      <c r="O1" s="178"/>
      <c r="P1" s="11"/>
      <c r="R1" s="693"/>
      <c r="S1" s="694"/>
      <c r="T1" s="694"/>
      <c r="U1" s="694"/>
      <c r="V1" s="695"/>
      <c r="W1" s="695"/>
      <c r="X1" s="695"/>
      <c r="Y1" s="695"/>
      <c r="Z1" s="695"/>
      <c r="AA1" s="146"/>
      <c r="AB1" s="146"/>
      <c r="AC1" s="146"/>
    </row>
    <row r="2" spans="1:35" s="12" customFormat="1" ht="16.149999999999999" customHeight="1" x14ac:dyDescent="0.7">
      <c r="A2" s="32"/>
      <c r="B2" s="198"/>
      <c r="C2" s="178"/>
      <c r="D2" s="178"/>
      <c r="E2" s="178"/>
      <c r="F2" s="178"/>
      <c r="G2" s="178"/>
      <c r="H2" s="178"/>
      <c r="I2" s="178"/>
      <c r="J2" s="178"/>
      <c r="K2" s="67"/>
      <c r="L2" s="178"/>
      <c r="M2" s="178"/>
      <c r="N2" s="11"/>
      <c r="O2" s="11"/>
      <c r="P2" s="11"/>
      <c r="Q2" s="11"/>
      <c r="R2" s="11"/>
      <c r="S2" s="11"/>
      <c r="T2" s="11"/>
      <c r="U2" s="11"/>
      <c r="W2" s="178"/>
      <c r="X2" s="145"/>
      <c r="Y2" s="145"/>
      <c r="Z2" s="145"/>
      <c r="AA2" s="146"/>
      <c r="AB2" s="146"/>
      <c r="AC2" s="146"/>
      <c r="AD2" s="146"/>
      <c r="AE2" s="146"/>
      <c r="AF2" s="146"/>
      <c r="AG2" s="146"/>
      <c r="AH2" s="146"/>
    </row>
    <row r="3" spans="1:35" ht="16.149999999999999" customHeight="1" x14ac:dyDescent="0.45">
      <c r="A3" s="35">
        <v>3</v>
      </c>
      <c r="C3" s="696" t="s">
        <v>91</v>
      </c>
      <c r="D3" s="696"/>
      <c r="E3" s="696"/>
      <c r="F3" s="696"/>
      <c r="G3" s="696"/>
      <c r="H3" s="696"/>
      <c r="I3" s="696"/>
      <c r="J3" s="696"/>
      <c r="K3" s="696"/>
      <c r="L3" s="696"/>
      <c r="M3" s="696"/>
      <c r="N3" s="72"/>
      <c r="O3" s="72"/>
      <c r="P3" s="72"/>
      <c r="Q3" s="72"/>
      <c r="R3" s="72"/>
      <c r="S3" s="72"/>
      <c r="T3" s="72"/>
      <c r="U3" s="72"/>
      <c r="V3" s="72"/>
      <c r="W3" s="72"/>
      <c r="X3" s="72"/>
      <c r="Y3" s="72"/>
      <c r="Z3" s="72"/>
      <c r="AA3" s="72"/>
      <c r="AB3" s="72"/>
      <c r="AC3" s="72"/>
      <c r="AD3" s="72"/>
    </row>
    <row r="4" spans="1:35" s="6" customFormat="1" ht="16.149999999999999" customHeight="1" x14ac:dyDescent="0.45">
      <c r="A4" s="36" t="s">
        <v>92</v>
      </c>
      <c r="D4" s="181" t="s">
        <v>93</v>
      </c>
      <c r="E4" s="181"/>
      <c r="F4" s="181"/>
      <c r="G4" s="181"/>
      <c r="H4" s="181"/>
      <c r="I4" s="181"/>
      <c r="J4" s="181"/>
      <c r="K4" s="181"/>
      <c r="L4" s="181"/>
      <c r="M4" s="181"/>
      <c r="N4" s="181"/>
      <c r="O4" s="181"/>
      <c r="P4" s="181"/>
      <c r="Q4" s="181"/>
      <c r="R4" s="181"/>
      <c r="S4" s="181"/>
      <c r="T4" s="181"/>
      <c r="U4" s="181"/>
      <c r="V4" s="181"/>
      <c r="W4" s="181"/>
      <c r="X4" s="181"/>
      <c r="Y4" s="181"/>
      <c r="Z4" s="181"/>
      <c r="AA4" s="181"/>
      <c r="AB4" s="181"/>
      <c r="AC4" s="181"/>
      <c r="AD4" s="150"/>
    </row>
    <row r="5" spans="1:35" s="6" customFormat="1" ht="62.45" customHeight="1" x14ac:dyDescent="0.45">
      <c r="A5" s="36"/>
      <c r="B5" s="188"/>
      <c r="C5" s="188"/>
      <c r="D5" s="155"/>
      <c r="E5" s="188"/>
      <c r="F5" s="188"/>
      <c r="G5" s="188"/>
      <c r="H5" s="188"/>
      <c r="I5" s="188"/>
      <c r="J5" s="188"/>
      <c r="K5" s="188"/>
      <c r="L5" s="188"/>
      <c r="M5" s="188"/>
      <c r="N5" s="188"/>
      <c r="O5" s="188"/>
      <c r="P5" s="188"/>
      <c r="Q5" s="188"/>
      <c r="R5" s="188"/>
      <c r="S5" s="188"/>
      <c r="T5" s="188"/>
      <c r="U5" s="188"/>
      <c r="V5" s="188"/>
      <c r="W5" s="188"/>
      <c r="X5" s="188"/>
      <c r="Y5" s="188"/>
      <c r="Z5" s="188"/>
      <c r="AA5" s="188"/>
      <c r="AB5" s="188"/>
      <c r="AC5" s="188"/>
      <c r="AD5" s="150"/>
    </row>
    <row r="6" spans="1:35" s="150" customFormat="1" ht="16.149999999999999" customHeight="1" x14ac:dyDescent="0.45">
      <c r="A6" s="36"/>
      <c r="B6" s="697" t="s">
        <v>94</v>
      </c>
      <c r="C6" s="697"/>
      <c r="D6" s="686"/>
      <c r="E6" s="697"/>
      <c r="F6" s="697"/>
      <c r="G6" s="697"/>
      <c r="H6" s="697"/>
      <c r="I6" s="697"/>
      <c r="J6" s="697"/>
      <c r="K6" s="697"/>
      <c r="L6" s="697"/>
      <c r="M6" s="697"/>
      <c r="N6" s="697"/>
      <c r="O6" s="697"/>
      <c r="P6" s="697"/>
      <c r="Q6" s="697"/>
      <c r="R6" s="697"/>
      <c r="S6" s="697"/>
      <c r="T6" s="697"/>
      <c r="U6" s="697"/>
      <c r="V6" s="697"/>
      <c r="W6" s="697"/>
      <c r="X6" s="697"/>
      <c r="Y6" s="697"/>
      <c r="Z6" s="697"/>
      <c r="AA6" s="697"/>
      <c r="AB6" s="697"/>
      <c r="AC6" s="697"/>
    </row>
    <row r="7" spans="1:35" s="6" customFormat="1" ht="16.149999999999999" customHeight="1" x14ac:dyDescent="0.45">
      <c r="A7" s="230" t="s">
        <v>95</v>
      </c>
      <c r="B7" s="29" t="s">
        <v>34</v>
      </c>
      <c r="C7" s="687" t="s">
        <v>96</v>
      </c>
      <c r="D7" s="688"/>
      <c r="E7" s="689" t="s">
        <v>97</v>
      </c>
      <c r="F7" s="690"/>
      <c r="G7" s="690"/>
      <c r="H7" s="690"/>
      <c r="I7" s="690"/>
      <c r="J7" s="690"/>
      <c r="K7" s="690"/>
      <c r="L7" s="690"/>
      <c r="M7" s="691"/>
      <c r="N7" s="204"/>
      <c r="O7" s="104"/>
      <c r="Q7" s="150"/>
      <c r="AD7" s="150"/>
    </row>
    <row r="8" spans="1:35" s="150" customFormat="1" ht="24.4" customHeight="1" x14ac:dyDescent="0.45">
      <c r="A8" s="34"/>
      <c r="B8" s="686" t="s">
        <v>101</v>
      </c>
      <c r="C8" s="686"/>
      <c r="D8" s="686"/>
      <c r="E8" s="686"/>
      <c r="F8" s="686"/>
      <c r="G8" s="686"/>
      <c r="H8" s="686"/>
      <c r="I8" s="686"/>
      <c r="J8" s="686"/>
      <c r="K8" s="686"/>
      <c r="L8" s="686"/>
      <c r="M8" s="686"/>
      <c r="N8" s="89"/>
      <c r="O8" s="105"/>
    </row>
    <row r="9" spans="1:35" ht="16.149999999999999" customHeight="1" x14ac:dyDescent="0.45">
      <c r="D9" s="229" t="s">
        <v>103</v>
      </c>
      <c r="E9" s="8"/>
      <c r="F9" s="8"/>
      <c r="G9" s="8"/>
      <c r="H9" s="8"/>
      <c r="I9" s="8"/>
      <c r="J9" s="8"/>
      <c r="K9" s="154">
        <v>4</v>
      </c>
      <c r="L9" s="14"/>
      <c r="M9" s="62"/>
      <c r="N9" s="14"/>
      <c r="O9" s="106"/>
      <c r="AD9" s="150"/>
      <c r="AG9" s="180"/>
      <c r="AH9" s="180"/>
      <c r="AI9" s="180"/>
    </row>
    <row r="10" spans="1:35" ht="16.149999999999999" customHeight="1" x14ac:dyDescent="0.45">
      <c r="B10" s="5"/>
      <c r="C10" s="94">
        <v>1</v>
      </c>
      <c r="D10" s="156" t="s">
        <v>104</v>
      </c>
      <c r="E10" s="211" t="s">
        <v>105</v>
      </c>
      <c r="F10" s="93"/>
      <c r="G10" s="4"/>
      <c r="H10" s="93"/>
      <c r="I10" s="93"/>
      <c r="J10" s="93"/>
      <c r="K10" s="217">
        <v>14.95</v>
      </c>
      <c r="L10" s="97"/>
      <c r="M10" s="201" t="s">
        <v>106</v>
      </c>
      <c r="N10" s="201"/>
      <c r="O10" s="103"/>
      <c r="AD10" s="150"/>
      <c r="AE10" s="183"/>
      <c r="AF10" s="179" t="s">
        <v>1</v>
      </c>
      <c r="AG10" s="148"/>
      <c r="AH10" s="148"/>
      <c r="AI10" s="148"/>
    </row>
    <row r="11" spans="1:35" ht="16.149999999999999" customHeight="1" x14ac:dyDescent="0.45">
      <c r="B11" s="5"/>
      <c r="C11" s="94"/>
      <c r="D11" s="95" t="s">
        <v>108</v>
      </c>
      <c r="F11" s="214"/>
      <c r="G11" s="214"/>
      <c r="H11" s="214"/>
      <c r="I11" s="214"/>
      <c r="J11" s="215"/>
      <c r="K11" s="218">
        <v>1</v>
      </c>
      <c r="L11" s="97"/>
      <c r="M11" s="201"/>
      <c r="N11" s="201"/>
      <c r="O11" s="103"/>
      <c r="AD11" s="150"/>
      <c r="AE11" s="207" t="s">
        <v>3</v>
      </c>
      <c r="AF11" s="148"/>
      <c r="AG11" s="180"/>
      <c r="AH11" s="180"/>
      <c r="AI11" s="180"/>
    </row>
    <row r="12" spans="1:35" ht="16.149999999999999" customHeight="1" x14ac:dyDescent="0.45">
      <c r="B12" s="5"/>
      <c r="C12" s="94"/>
      <c r="D12" s="95" t="s">
        <v>110</v>
      </c>
      <c r="F12" s="209"/>
      <c r="G12" s="209"/>
      <c r="H12" s="209"/>
      <c r="I12" s="209"/>
      <c r="J12" s="209"/>
      <c r="K12" s="217">
        <v>2.48</v>
      </c>
      <c r="L12" s="97"/>
      <c r="M12" s="201" t="s">
        <v>111</v>
      </c>
      <c r="N12" s="201"/>
      <c r="O12" s="103"/>
      <c r="AD12" s="150"/>
      <c r="AE12" s="16"/>
      <c r="AF12" s="179" t="s">
        <v>5</v>
      </c>
      <c r="AG12" s="180"/>
      <c r="AH12" s="180"/>
      <c r="AI12" s="180"/>
    </row>
    <row r="13" spans="1:35" ht="16.149999999999999" customHeight="1" x14ac:dyDescent="0.45">
      <c r="B13" s="5"/>
      <c r="C13" s="94"/>
      <c r="D13" s="95" t="s">
        <v>112</v>
      </c>
      <c r="E13" s="211" t="s">
        <v>113</v>
      </c>
      <c r="F13" s="93"/>
      <c r="H13" s="210"/>
      <c r="I13" s="210"/>
      <c r="J13" s="210"/>
      <c r="K13" s="224">
        <f>K14/K10</f>
        <v>0.16856187290969904</v>
      </c>
      <c r="M13" s="201"/>
      <c r="N13" s="201"/>
      <c r="O13" s="103"/>
      <c r="AD13" s="150"/>
      <c r="AE13" s="24"/>
      <c r="AF13" s="179" t="s">
        <v>8</v>
      </c>
      <c r="AG13" s="180"/>
      <c r="AH13" s="180"/>
      <c r="AI13" s="180"/>
    </row>
    <row r="14" spans="1:35" ht="16.149999999999999" customHeight="1" x14ac:dyDescent="0.45">
      <c r="B14" s="5"/>
      <c r="C14" s="94"/>
      <c r="D14" s="186" t="s">
        <v>555</v>
      </c>
      <c r="F14" s="93"/>
      <c r="G14" s="93"/>
      <c r="H14" s="93"/>
      <c r="I14" s="93"/>
      <c r="J14" s="212"/>
      <c r="K14" s="203">
        <f>H15*I15*J15+H16*I16*J16+H17*I17*J17+H18*I18*J18</f>
        <v>2.5200000000000005</v>
      </c>
      <c r="L14" s="97"/>
      <c r="M14" s="201" t="s">
        <v>106</v>
      </c>
      <c r="N14" s="201"/>
      <c r="O14" s="103"/>
      <c r="AD14" s="150"/>
      <c r="AE14" s="80"/>
      <c r="AF14" s="208" t="s">
        <v>11</v>
      </c>
      <c r="AG14" s="208"/>
      <c r="AH14" s="208"/>
      <c r="AI14" s="208"/>
    </row>
    <row r="15" spans="1:35" ht="16.149999999999999" customHeight="1" x14ac:dyDescent="0.45">
      <c r="B15" s="5"/>
      <c r="C15" s="94"/>
      <c r="D15" s="91" t="s">
        <v>115</v>
      </c>
      <c r="E15" s="193" t="s">
        <v>116</v>
      </c>
      <c r="F15" s="193" t="s">
        <v>117</v>
      </c>
      <c r="G15" s="193" t="s">
        <v>118</v>
      </c>
      <c r="H15" s="92">
        <v>1</v>
      </c>
      <c r="I15" s="213">
        <v>1.1200000000000001</v>
      </c>
      <c r="J15" s="213">
        <v>2.25</v>
      </c>
      <c r="K15" s="158"/>
      <c r="L15" s="97"/>
      <c r="M15" s="201"/>
      <c r="N15" s="201"/>
      <c r="O15" s="103"/>
      <c r="AD15" s="150"/>
      <c r="AE15" s="150"/>
      <c r="AF15" s="208"/>
      <c r="AG15" s="208"/>
      <c r="AH15" s="208"/>
      <c r="AI15" s="208"/>
    </row>
    <row r="16" spans="1:35" ht="16.149999999999999" customHeight="1" x14ac:dyDescent="0.45">
      <c r="B16" s="5"/>
      <c r="C16" s="94"/>
      <c r="D16" s="155"/>
      <c r="E16" s="193" t="s">
        <v>116</v>
      </c>
      <c r="F16" s="193" t="s">
        <v>117</v>
      </c>
      <c r="G16" s="193" t="s">
        <v>118</v>
      </c>
      <c r="H16" s="92"/>
      <c r="I16" s="213"/>
      <c r="J16" s="213"/>
      <c r="K16" s="191"/>
      <c r="L16" s="97"/>
      <c r="M16" s="201"/>
      <c r="N16" s="201"/>
      <c r="O16" s="103"/>
      <c r="AD16" s="150"/>
      <c r="AE16" s="79"/>
      <c r="AF16" s="208" t="s">
        <v>14</v>
      </c>
      <c r="AG16" s="208"/>
      <c r="AH16" s="208"/>
      <c r="AI16" s="208"/>
    </row>
    <row r="17" spans="2:35" ht="16.149999999999999" customHeight="1" x14ac:dyDescent="0.45">
      <c r="B17" s="5"/>
      <c r="C17" s="94"/>
      <c r="D17" s="155"/>
      <c r="E17" s="193" t="s">
        <v>116</v>
      </c>
      <c r="F17" s="193" t="s">
        <v>117</v>
      </c>
      <c r="G17" s="193" t="s">
        <v>118</v>
      </c>
      <c r="H17" s="92"/>
      <c r="I17" s="213"/>
      <c r="J17" s="213"/>
      <c r="K17" s="191"/>
      <c r="L17" s="97"/>
      <c r="M17" s="201"/>
      <c r="N17" s="201"/>
      <c r="O17" s="103"/>
      <c r="AD17" s="150"/>
      <c r="AE17" s="148"/>
      <c r="AF17" s="208"/>
      <c r="AG17" s="208"/>
      <c r="AH17" s="208"/>
      <c r="AI17" s="208"/>
    </row>
    <row r="18" spans="2:35" ht="16.149999999999999" customHeight="1" x14ac:dyDescent="0.45">
      <c r="B18" s="5"/>
      <c r="C18" s="94"/>
      <c r="D18" s="155"/>
      <c r="E18" s="193" t="s">
        <v>116</v>
      </c>
      <c r="F18" s="193" t="s">
        <v>117</v>
      </c>
      <c r="G18" s="193" t="s">
        <v>118</v>
      </c>
      <c r="H18" s="92"/>
      <c r="I18" s="213"/>
      <c r="J18" s="213"/>
      <c r="K18" s="196"/>
      <c r="L18" s="97"/>
      <c r="M18" s="201"/>
      <c r="N18" s="201"/>
      <c r="O18" s="103"/>
      <c r="AD18" s="150"/>
      <c r="AE18" s="81"/>
      <c r="AF18" s="186" t="s">
        <v>17</v>
      </c>
      <c r="AG18" s="148"/>
      <c r="AH18" s="148"/>
      <c r="AI18" s="148"/>
    </row>
    <row r="19" spans="2:35" ht="16.149999999999999" customHeight="1" x14ac:dyDescent="0.45">
      <c r="B19" s="5"/>
      <c r="C19" s="94">
        <f>C10+1</f>
        <v>2</v>
      </c>
      <c r="D19" s="156" t="s">
        <v>120</v>
      </c>
      <c r="E19" s="211" t="s">
        <v>105</v>
      </c>
      <c r="F19" s="93"/>
      <c r="G19" s="4"/>
      <c r="H19" s="93"/>
      <c r="I19" s="93"/>
      <c r="J19" s="93"/>
      <c r="K19" s="217">
        <v>15.88</v>
      </c>
      <c r="L19" s="149"/>
      <c r="M19" s="201" t="s">
        <v>106</v>
      </c>
      <c r="N19" s="201"/>
      <c r="O19" s="103"/>
      <c r="AD19" s="150"/>
      <c r="AE19" s="146"/>
      <c r="AF19" s="150"/>
      <c r="AG19" s="150"/>
      <c r="AH19" s="150"/>
    </row>
    <row r="20" spans="2:35" ht="16.149999999999999" customHeight="1" x14ac:dyDescent="0.45">
      <c r="B20" s="5"/>
      <c r="C20" s="94"/>
      <c r="D20" s="95" t="s">
        <v>108</v>
      </c>
      <c r="F20" s="214"/>
      <c r="G20" s="214"/>
      <c r="H20" s="214"/>
      <c r="I20" s="214"/>
      <c r="J20" s="215"/>
      <c r="K20" s="219">
        <v>1</v>
      </c>
      <c r="L20" s="97"/>
      <c r="M20" s="201"/>
      <c r="N20" s="201"/>
      <c r="O20" s="103"/>
      <c r="AD20" s="150"/>
      <c r="AE20" s="157"/>
      <c r="AF20" s="149"/>
      <c r="AG20" s="181"/>
      <c r="AH20" s="180"/>
      <c r="AI20" s="180"/>
    </row>
    <row r="21" spans="2:35" ht="16.149999999999999" customHeight="1" x14ac:dyDescent="0.45">
      <c r="B21" s="5"/>
      <c r="C21" s="94"/>
      <c r="D21" s="95" t="s">
        <v>110</v>
      </c>
      <c r="F21" s="209"/>
      <c r="G21" s="209"/>
      <c r="H21" s="209"/>
      <c r="I21" s="209"/>
      <c r="J21" s="209"/>
      <c r="K21" s="217">
        <v>2.5499999999999998</v>
      </c>
      <c r="L21" s="97"/>
      <c r="M21" s="201" t="s">
        <v>111</v>
      </c>
      <c r="N21" s="201"/>
      <c r="O21" s="103"/>
      <c r="AD21" s="150"/>
      <c r="AE21" s="201"/>
      <c r="AF21" s="149"/>
      <c r="AG21" s="181"/>
      <c r="AH21" s="180"/>
      <c r="AI21" s="180"/>
    </row>
    <row r="22" spans="2:35" ht="16.149999999999999" customHeight="1" x14ac:dyDescent="0.45">
      <c r="B22" s="5"/>
      <c r="C22" s="94"/>
      <c r="D22" s="95" t="s">
        <v>112</v>
      </c>
      <c r="E22" s="211" t="s">
        <v>113</v>
      </c>
      <c r="F22" s="93"/>
      <c r="H22" s="210"/>
      <c r="I22" s="210"/>
      <c r="J22" s="210"/>
      <c r="K22" s="224">
        <f>K23/K19</f>
        <v>8.3753148614609571E-2</v>
      </c>
      <c r="L22" s="220"/>
      <c r="M22" s="201"/>
      <c r="N22" s="201"/>
      <c r="O22" s="103"/>
      <c r="AD22" s="150"/>
      <c r="AE22" s="146"/>
      <c r="AF22" s="150"/>
      <c r="AG22" s="150"/>
      <c r="AH22" s="150"/>
    </row>
    <row r="23" spans="2:35" ht="16.149999999999999" customHeight="1" x14ac:dyDescent="0.45">
      <c r="B23" s="5"/>
      <c r="C23" s="94"/>
      <c r="D23" s="186" t="s">
        <v>555</v>
      </c>
      <c r="E23" s="221"/>
      <c r="F23" s="93"/>
      <c r="G23" s="93"/>
      <c r="H23" s="93"/>
      <c r="I23" s="93"/>
      <c r="J23" s="212"/>
      <c r="K23" s="203">
        <f>H24*I24*J24+H25*I25*J25+H26*I26*J26+H27*I27*J27</f>
        <v>1.33</v>
      </c>
      <c r="L23" s="216"/>
      <c r="M23" s="201" t="s">
        <v>106</v>
      </c>
      <c r="N23" s="201"/>
      <c r="O23" s="103"/>
      <c r="AD23" s="150"/>
      <c r="AE23" s="146"/>
      <c r="AF23" s="150"/>
      <c r="AG23" s="150"/>
      <c r="AH23" s="150"/>
    </row>
    <row r="24" spans="2:35" ht="16.149999999999999" customHeight="1" x14ac:dyDescent="0.45">
      <c r="B24" s="5"/>
      <c r="C24" s="94"/>
      <c r="D24" s="91" t="s">
        <v>115</v>
      </c>
      <c r="E24" s="193" t="s">
        <v>116</v>
      </c>
      <c r="F24" s="193" t="s">
        <v>117</v>
      </c>
      <c r="G24" s="193" t="s">
        <v>118</v>
      </c>
      <c r="H24" s="92">
        <v>1</v>
      </c>
      <c r="I24" s="213">
        <v>0.76</v>
      </c>
      <c r="J24" s="213">
        <v>1.75</v>
      </c>
      <c r="K24" s="158"/>
      <c r="L24" s="97"/>
      <c r="M24" s="201"/>
      <c r="N24" s="201"/>
      <c r="O24" s="103"/>
      <c r="AD24" s="150"/>
      <c r="AE24" s="150"/>
      <c r="AF24" s="150"/>
      <c r="AG24" s="150"/>
      <c r="AH24" s="150"/>
    </row>
    <row r="25" spans="2:35" ht="16.149999999999999" customHeight="1" x14ac:dyDescent="0.45">
      <c r="B25" s="5"/>
      <c r="C25" s="94"/>
      <c r="D25" s="155"/>
      <c r="E25" s="193" t="s">
        <v>116</v>
      </c>
      <c r="F25" s="193" t="s">
        <v>117</v>
      </c>
      <c r="G25" s="193" t="s">
        <v>118</v>
      </c>
      <c r="H25" s="92"/>
      <c r="I25" s="213"/>
      <c r="J25" s="213"/>
      <c r="K25" s="191"/>
      <c r="L25" s="97"/>
      <c r="M25" s="201"/>
      <c r="N25" s="201"/>
      <c r="O25" s="103"/>
      <c r="AD25" s="150"/>
      <c r="AE25" s="150"/>
      <c r="AF25" s="150"/>
      <c r="AG25" s="150"/>
      <c r="AH25" s="150"/>
    </row>
    <row r="26" spans="2:35" ht="16.149999999999999" customHeight="1" x14ac:dyDescent="0.45">
      <c r="B26" s="5"/>
      <c r="C26" s="94"/>
      <c r="D26" s="155"/>
      <c r="E26" s="193" t="s">
        <v>116</v>
      </c>
      <c r="F26" s="193" t="s">
        <v>117</v>
      </c>
      <c r="G26" s="193" t="s">
        <v>118</v>
      </c>
      <c r="H26" s="92"/>
      <c r="I26" s="213"/>
      <c r="J26" s="213"/>
      <c r="K26" s="191"/>
      <c r="L26" s="97"/>
      <c r="M26" s="201"/>
      <c r="N26" s="201"/>
      <c r="O26" s="103"/>
      <c r="AD26" s="150"/>
      <c r="AE26" s="150"/>
      <c r="AF26" s="150"/>
      <c r="AG26" s="150"/>
      <c r="AH26" s="150"/>
    </row>
    <row r="27" spans="2:35" ht="16.149999999999999" customHeight="1" x14ac:dyDescent="0.45">
      <c r="B27" s="5"/>
      <c r="C27" s="94"/>
      <c r="D27" s="155"/>
      <c r="E27" s="193" t="s">
        <v>116</v>
      </c>
      <c r="F27" s="193" t="s">
        <v>117</v>
      </c>
      <c r="G27" s="193" t="s">
        <v>118</v>
      </c>
      <c r="H27" s="92"/>
      <c r="I27" s="213"/>
      <c r="J27" s="213"/>
      <c r="K27" s="196"/>
      <c r="L27" s="97"/>
      <c r="M27" s="201"/>
      <c r="N27" s="201"/>
      <c r="O27" s="103"/>
      <c r="AD27" s="150"/>
      <c r="AE27" s="150"/>
      <c r="AF27" s="150"/>
      <c r="AG27" s="150"/>
      <c r="AH27" s="150"/>
    </row>
    <row r="28" spans="2:35" ht="16.149999999999999" customHeight="1" x14ac:dyDescent="0.45">
      <c r="B28" s="5"/>
      <c r="C28" s="94">
        <f>C19+1</f>
        <v>3</v>
      </c>
      <c r="D28" s="156" t="s">
        <v>123</v>
      </c>
      <c r="E28" s="211" t="s">
        <v>105</v>
      </c>
      <c r="F28" s="93"/>
      <c r="G28" s="4"/>
      <c r="H28" s="93"/>
      <c r="I28" s="93"/>
      <c r="J28" s="93"/>
      <c r="K28" s="217">
        <v>14.38</v>
      </c>
      <c r="L28" s="149"/>
      <c r="M28" s="201" t="s">
        <v>106</v>
      </c>
      <c r="N28" s="201"/>
      <c r="O28" s="103"/>
      <c r="AD28" s="150"/>
      <c r="AE28" s="146"/>
      <c r="AF28" s="150"/>
      <c r="AG28" s="150"/>
      <c r="AH28" s="150"/>
    </row>
    <row r="29" spans="2:35" ht="16.149999999999999" customHeight="1" x14ac:dyDescent="0.45">
      <c r="B29" s="5"/>
      <c r="C29" s="94"/>
      <c r="D29" s="95" t="s">
        <v>108</v>
      </c>
      <c r="F29" s="214"/>
      <c r="G29" s="214"/>
      <c r="H29" s="214"/>
      <c r="I29" s="214"/>
      <c r="J29" s="215"/>
      <c r="K29" s="219">
        <v>2</v>
      </c>
      <c r="L29" s="222"/>
      <c r="M29" s="201"/>
      <c r="N29" s="201"/>
      <c r="O29" s="103"/>
      <c r="AD29" s="150"/>
      <c r="AE29" s="157"/>
      <c r="AF29" s="149"/>
      <c r="AG29" s="181"/>
      <c r="AH29" s="180"/>
      <c r="AI29" s="180"/>
    </row>
    <row r="30" spans="2:35" ht="16.149999999999999" customHeight="1" x14ac:dyDescent="0.45">
      <c r="B30" s="5"/>
      <c r="C30" s="94"/>
      <c r="D30" s="95" t="s">
        <v>110</v>
      </c>
      <c r="F30" s="209"/>
      <c r="G30" s="209"/>
      <c r="H30" s="209"/>
      <c r="I30" s="209"/>
      <c r="J30" s="209"/>
      <c r="K30" s="217">
        <v>2.5299999999999998</v>
      </c>
      <c r="L30" s="216"/>
      <c r="M30" s="201" t="s">
        <v>111</v>
      </c>
      <c r="N30" s="201"/>
      <c r="O30" s="103"/>
      <c r="AD30" s="150"/>
      <c r="AE30" s="201"/>
      <c r="AF30" s="149"/>
      <c r="AG30" s="181"/>
      <c r="AH30" s="180"/>
      <c r="AI30" s="180"/>
    </row>
    <row r="31" spans="2:35" ht="16.149999999999999" customHeight="1" x14ac:dyDescent="0.45">
      <c r="B31" s="5"/>
      <c r="C31" s="94"/>
      <c r="D31" s="95" t="s">
        <v>112</v>
      </c>
      <c r="E31" s="211" t="s">
        <v>113</v>
      </c>
      <c r="F31" s="93"/>
      <c r="H31" s="210"/>
      <c r="I31" s="210"/>
      <c r="J31" s="210"/>
      <c r="K31" s="224">
        <f>K32/K28</f>
        <v>0.12315716272600837</v>
      </c>
      <c r="L31" s="223"/>
      <c r="M31" s="201"/>
      <c r="N31" s="201"/>
      <c r="O31" s="103"/>
      <c r="AD31" s="150"/>
      <c r="AE31" s="150"/>
      <c r="AF31" s="150"/>
      <c r="AG31" s="150"/>
      <c r="AH31" s="150"/>
    </row>
    <row r="32" spans="2:35" ht="16.149999999999999" customHeight="1" x14ac:dyDescent="0.45">
      <c r="B32" s="5"/>
      <c r="C32" s="94"/>
      <c r="D32" s="186" t="s">
        <v>114</v>
      </c>
      <c r="E32" s="221"/>
      <c r="F32" s="93"/>
      <c r="G32" s="93"/>
      <c r="H32" s="93"/>
      <c r="I32" s="93"/>
      <c r="J32" s="212"/>
      <c r="K32" s="203">
        <f>H33*I33*J33+H34*I34*J34+H35*I35*J35+H36*I36*J36</f>
        <v>1.7710000000000004</v>
      </c>
      <c r="L32" s="216"/>
      <c r="M32" s="201" t="s">
        <v>106</v>
      </c>
      <c r="N32" s="201"/>
      <c r="O32" s="103"/>
      <c r="AD32" s="150"/>
      <c r="AE32" s="150"/>
      <c r="AF32" s="150"/>
      <c r="AG32" s="150"/>
      <c r="AH32" s="150"/>
    </row>
    <row r="33" spans="2:35" ht="16.149999999999999" customHeight="1" x14ac:dyDescent="0.45">
      <c r="B33" s="5"/>
      <c r="C33" s="94"/>
      <c r="D33" s="91" t="s">
        <v>115</v>
      </c>
      <c r="E33" s="193" t="s">
        <v>116</v>
      </c>
      <c r="F33" s="193" t="s">
        <v>117</v>
      </c>
      <c r="G33" s="193" t="s">
        <v>118</v>
      </c>
      <c r="H33" s="92">
        <v>1</v>
      </c>
      <c r="I33" s="213">
        <v>1.1000000000000001</v>
      </c>
      <c r="J33" s="213">
        <v>1.61</v>
      </c>
      <c r="K33" s="158"/>
      <c r="L33" s="97"/>
      <c r="M33" s="201"/>
      <c r="N33" s="201"/>
      <c r="O33" s="103"/>
      <c r="AD33" s="150"/>
      <c r="AE33" s="150"/>
      <c r="AF33" s="150"/>
      <c r="AG33" s="150"/>
      <c r="AH33" s="150"/>
    </row>
    <row r="34" spans="2:35" ht="16.149999999999999" customHeight="1" x14ac:dyDescent="0.45">
      <c r="B34" s="5"/>
      <c r="C34" s="94"/>
      <c r="D34" s="155"/>
      <c r="E34" s="193" t="s">
        <v>116</v>
      </c>
      <c r="F34" s="193" t="s">
        <v>117</v>
      </c>
      <c r="G34" s="193" t="s">
        <v>118</v>
      </c>
      <c r="H34" s="92"/>
      <c r="I34" s="213"/>
      <c r="J34" s="213"/>
      <c r="K34" s="191"/>
      <c r="L34" s="97"/>
      <c r="M34" s="201"/>
      <c r="N34" s="201"/>
      <c r="O34" s="103"/>
      <c r="AD34" s="150"/>
      <c r="AE34" s="150"/>
      <c r="AF34" s="150"/>
      <c r="AG34" s="150"/>
      <c r="AH34" s="150"/>
    </row>
    <row r="35" spans="2:35" ht="16.149999999999999" customHeight="1" x14ac:dyDescent="0.45">
      <c r="B35" s="5"/>
      <c r="C35" s="94"/>
      <c r="D35" s="155"/>
      <c r="E35" s="193" t="s">
        <v>116</v>
      </c>
      <c r="F35" s="193" t="s">
        <v>117</v>
      </c>
      <c r="G35" s="193" t="s">
        <v>118</v>
      </c>
      <c r="H35" s="92"/>
      <c r="I35" s="213"/>
      <c r="J35" s="213"/>
      <c r="K35" s="191"/>
      <c r="L35" s="97"/>
      <c r="M35" s="201"/>
      <c r="N35" s="201"/>
      <c r="O35" s="103"/>
      <c r="AD35" s="150"/>
      <c r="AE35" s="150"/>
      <c r="AF35" s="150"/>
      <c r="AG35" s="150"/>
      <c r="AH35" s="150"/>
    </row>
    <row r="36" spans="2:35" ht="16.149999999999999" customHeight="1" x14ac:dyDescent="0.45">
      <c r="B36" s="5"/>
      <c r="C36" s="94"/>
      <c r="D36" s="155"/>
      <c r="E36" s="193" t="s">
        <v>116</v>
      </c>
      <c r="F36" s="193" t="s">
        <v>117</v>
      </c>
      <c r="G36" s="193" t="s">
        <v>118</v>
      </c>
      <c r="H36" s="92"/>
      <c r="I36" s="213"/>
      <c r="J36" s="213"/>
      <c r="K36" s="196"/>
      <c r="L36" s="97"/>
      <c r="M36" s="201"/>
      <c r="N36" s="201"/>
      <c r="O36" s="103"/>
      <c r="AD36" s="150"/>
      <c r="AE36" s="150"/>
      <c r="AF36" s="150"/>
      <c r="AG36" s="150"/>
      <c r="AH36" s="150"/>
    </row>
    <row r="37" spans="2:35" ht="16.149999999999999" customHeight="1" x14ac:dyDescent="0.45">
      <c r="B37" s="5"/>
      <c r="C37" s="94">
        <f>C28+1</f>
        <v>4</v>
      </c>
      <c r="D37" s="156" t="s">
        <v>127</v>
      </c>
      <c r="E37" s="211" t="s">
        <v>105</v>
      </c>
      <c r="F37" s="93"/>
      <c r="G37" s="4"/>
      <c r="H37" s="93"/>
      <c r="I37" s="93"/>
      <c r="J37" s="93"/>
      <c r="K37" s="217">
        <v>14.08</v>
      </c>
      <c r="L37" s="149"/>
      <c r="M37" s="201" t="s">
        <v>106</v>
      </c>
      <c r="N37" s="201"/>
      <c r="O37" s="103"/>
      <c r="AD37" s="150"/>
      <c r="AE37" s="146"/>
      <c r="AF37" s="150"/>
      <c r="AG37" s="150"/>
      <c r="AH37" s="150"/>
    </row>
    <row r="38" spans="2:35" ht="16.149999999999999" customHeight="1" x14ac:dyDescent="0.45">
      <c r="B38" s="5"/>
      <c r="C38" s="94"/>
      <c r="D38" s="95" t="s">
        <v>108</v>
      </c>
      <c r="F38" s="214"/>
      <c r="G38" s="214"/>
      <c r="H38" s="214"/>
      <c r="I38" s="214"/>
      <c r="J38" s="215"/>
      <c r="K38" s="219">
        <v>2</v>
      </c>
      <c r="L38" s="222"/>
      <c r="M38" s="201"/>
      <c r="N38" s="201"/>
      <c r="O38" s="103"/>
      <c r="AD38" s="150"/>
      <c r="AE38" s="157"/>
      <c r="AF38" s="149"/>
      <c r="AG38" s="181"/>
      <c r="AH38" s="180"/>
      <c r="AI38" s="180"/>
    </row>
    <row r="39" spans="2:35" ht="16.149999999999999" customHeight="1" x14ac:dyDescent="0.45">
      <c r="B39" s="5"/>
      <c r="C39" s="94"/>
      <c r="D39" s="95" t="s">
        <v>110</v>
      </c>
      <c r="F39" s="209"/>
      <c r="G39" s="209"/>
      <c r="H39" s="209"/>
      <c r="I39" s="209"/>
      <c r="J39" s="209"/>
      <c r="K39" s="217">
        <v>2.5299999999999998</v>
      </c>
      <c r="L39" s="216"/>
      <c r="M39" s="201" t="s">
        <v>111</v>
      </c>
      <c r="N39" s="201"/>
      <c r="O39" s="103"/>
      <c r="AD39" s="150"/>
      <c r="AE39" s="201"/>
      <c r="AF39" s="149"/>
      <c r="AG39" s="181"/>
      <c r="AH39" s="180"/>
      <c r="AI39" s="180"/>
    </row>
    <row r="40" spans="2:35" ht="16.149999999999999" customHeight="1" x14ac:dyDescent="0.45">
      <c r="B40" s="5"/>
      <c r="C40" s="94"/>
      <c r="D40" s="95" t="s">
        <v>112</v>
      </c>
      <c r="E40" s="211" t="s">
        <v>113</v>
      </c>
      <c r="F40" s="93"/>
      <c r="G40" s="221"/>
      <c r="H40" s="210"/>
      <c r="I40" s="210"/>
      <c r="J40" s="210"/>
      <c r="K40" s="224">
        <f>K41/K37</f>
        <v>8.4289772727272713E-2</v>
      </c>
      <c r="L40" s="220"/>
      <c r="M40" s="201"/>
      <c r="N40" s="201"/>
      <c r="O40" s="103"/>
      <c r="AD40" s="150"/>
      <c r="AE40" s="150"/>
      <c r="AF40" s="150"/>
      <c r="AG40" s="150"/>
      <c r="AH40" s="150"/>
    </row>
    <row r="41" spans="2:35" ht="16.149999999999999" customHeight="1" x14ac:dyDescent="0.45">
      <c r="B41" s="5"/>
      <c r="C41" s="94"/>
      <c r="D41" s="95" t="s">
        <v>114</v>
      </c>
      <c r="E41" s="211"/>
      <c r="F41" s="93"/>
      <c r="H41" s="210"/>
      <c r="I41" s="210"/>
      <c r="J41" s="210"/>
      <c r="K41" s="203">
        <f>H42*I42*J42+H43*I43*J43+H44*I44*J44+H45*I45*J45</f>
        <v>1.1867999999999999</v>
      </c>
      <c r="L41" s="223"/>
      <c r="M41" s="201" t="s">
        <v>106</v>
      </c>
      <c r="N41" s="201"/>
      <c r="O41" s="103"/>
      <c r="AD41" s="150"/>
      <c r="AE41" s="150"/>
      <c r="AF41" s="150"/>
      <c r="AG41" s="150"/>
      <c r="AH41" s="150"/>
    </row>
    <row r="42" spans="2:35" ht="16.149999999999999" customHeight="1" x14ac:dyDescent="0.45">
      <c r="B42" s="5"/>
      <c r="C42" s="94"/>
      <c r="D42" s="91" t="s">
        <v>128</v>
      </c>
      <c r="E42" s="193" t="s">
        <v>116</v>
      </c>
      <c r="F42" s="193" t="s">
        <v>117</v>
      </c>
      <c r="G42" s="193" t="s">
        <v>118</v>
      </c>
      <c r="H42" s="92">
        <v>1</v>
      </c>
      <c r="I42" s="213">
        <v>0.86</v>
      </c>
      <c r="J42" s="217">
        <v>1.38</v>
      </c>
      <c r="L42" s="97"/>
      <c r="M42" s="201"/>
      <c r="N42" s="201"/>
      <c r="O42" s="103"/>
      <c r="AD42" s="150"/>
      <c r="AE42" s="150"/>
      <c r="AF42" s="150"/>
      <c r="AG42" s="150"/>
      <c r="AH42" s="150"/>
    </row>
    <row r="43" spans="2:35" ht="16.149999999999999" customHeight="1" x14ac:dyDescent="0.45">
      <c r="B43" s="5"/>
      <c r="C43" s="94"/>
      <c r="D43" s="155"/>
      <c r="E43" s="193" t="s">
        <v>116</v>
      </c>
      <c r="F43" s="193" t="s">
        <v>117</v>
      </c>
      <c r="G43" s="193" t="s">
        <v>118</v>
      </c>
      <c r="H43" s="92"/>
      <c r="I43" s="213"/>
      <c r="J43" s="213"/>
      <c r="K43" s="191"/>
      <c r="L43" s="97"/>
      <c r="M43" s="201"/>
      <c r="N43" s="201"/>
      <c r="O43" s="103"/>
      <c r="AD43" s="150"/>
      <c r="AE43" s="150"/>
      <c r="AF43" s="150"/>
      <c r="AG43" s="150"/>
      <c r="AH43" s="150"/>
    </row>
    <row r="44" spans="2:35" ht="16.149999999999999" customHeight="1" x14ac:dyDescent="0.45">
      <c r="B44" s="5"/>
      <c r="C44" s="94"/>
      <c r="D44" s="155"/>
      <c r="E44" s="193" t="s">
        <v>116</v>
      </c>
      <c r="F44" s="193" t="s">
        <v>117</v>
      </c>
      <c r="G44" s="193" t="s">
        <v>118</v>
      </c>
      <c r="H44" s="92"/>
      <c r="I44" s="213"/>
      <c r="J44" s="213"/>
      <c r="K44" s="191"/>
      <c r="L44" s="97"/>
      <c r="M44" s="201"/>
      <c r="N44" s="201"/>
      <c r="O44" s="103"/>
      <c r="AD44" s="150"/>
      <c r="AE44" s="150"/>
      <c r="AF44" s="150"/>
      <c r="AG44" s="150"/>
      <c r="AH44" s="150"/>
    </row>
    <row r="45" spans="2:35" ht="16.149999999999999" customHeight="1" x14ac:dyDescent="0.45">
      <c r="B45" s="5"/>
      <c r="C45" s="94"/>
      <c r="D45" s="155"/>
      <c r="E45" s="193" t="s">
        <v>116</v>
      </c>
      <c r="F45" s="193" t="s">
        <v>117</v>
      </c>
      <c r="G45" s="193" t="s">
        <v>118</v>
      </c>
      <c r="H45" s="92"/>
      <c r="I45" s="213"/>
      <c r="J45" s="213"/>
      <c r="K45" s="191"/>
      <c r="L45" s="97"/>
      <c r="M45" s="201"/>
      <c r="N45" s="201"/>
      <c r="O45" s="103"/>
      <c r="AD45" s="150"/>
      <c r="AE45" s="150"/>
      <c r="AF45" s="150"/>
      <c r="AG45" s="150"/>
      <c r="AH45" s="150"/>
    </row>
    <row r="46" spans="2:35" ht="16.149999999999999" customHeight="1" x14ac:dyDescent="0.45">
      <c r="B46" s="5"/>
      <c r="C46" s="94">
        <f>C37+1</f>
        <v>5</v>
      </c>
      <c r="D46" s="156" t="s">
        <v>124</v>
      </c>
      <c r="E46" s="211" t="s">
        <v>105</v>
      </c>
      <c r="F46" s="93"/>
      <c r="G46" s="4"/>
      <c r="H46" s="93"/>
      <c r="I46" s="93"/>
      <c r="J46" s="93"/>
      <c r="K46" s="217"/>
      <c r="L46" s="149"/>
      <c r="M46" s="201" t="s">
        <v>106</v>
      </c>
      <c r="N46" s="201"/>
      <c r="O46" s="103"/>
      <c r="AD46" s="150"/>
      <c r="AE46" s="146"/>
      <c r="AF46" s="150"/>
      <c r="AG46" s="150"/>
      <c r="AH46" s="150"/>
    </row>
    <row r="47" spans="2:35" ht="16.149999999999999" customHeight="1" x14ac:dyDescent="0.45">
      <c r="B47" s="5"/>
      <c r="C47" s="94"/>
      <c r="D47" s="95" t="s">
        <v>108</v>
      </c>
      <c r="F47" s="214"/>
      <c r="G47" s="214"/>
      <c r="H47" s="214"/>
      <c r="I47" s="214"/>
      <c r="J47" s="215"/>
      <c r="K47" s="219"/>
      <c r="L47" s="222"/>
      <c r="M47" s="201"/>
      <c r="N47" s="201"/>
      <c r="O47" s="103"/>
      <c r="AD47" s="150"/>
      <c r="AE47" s="157"/>
      <c r="AF47" s="149"/>
      <c r="AG47" s="181"/>
      <c r="AH47" s="180"/>
      <c r="AI47" s="180"/>
    </row>
    <row r="48" spans="2:35" ht="16.149999999999999" customHeight="1" x14ac:dyDescent="0.45">
      <c r="B48" s="5"/>
      <c r="C48" s="94"/>
      <c r="D48" s="95" t="s">
        <v>110</v>
      </c>
      <c r="F48" s="209"/>
      <c r="G48" s="209"/>
      <c r="H48" s="209"/>
      <c r="I48" s="209"/>
      <c r="J48" s="209"/>
      <c r="K48" s="217"/>
      <c r="L48" s="216"/>
      <c r="M48" s="201" t="s">
        <v>111</v>
      </c>
      <c r="N48" s="201"/>
      <c r="O48" s="103"/>
      <c r="AD48" s="150"/>
      <c r="AE48" s="201"/>
      <c r="AF48" s="149"/>
      <c r="AG48" s="181"/>
      <c r="AH48" s="180"/>
      <c r="AI48" s="180"/>
    </row>
    <row r="49" spans="2:35" ht="16.149999999999999" customHeight="1" x14ac:dyDescent="0.45">
      <c r="B49" s="5"/>
      <c r="C49" s="94"/>
      <c r="D49" s="95" t="s">
        <v>112</v>
      </c>
      <c r="E49" s="211" t="s">
        <v>113</v>
      </c>
      <c r="F49" s="93"/>
      <c r="G49" s="221"/>
      <c r="H49" s="210"/>
      <c r="I49" s="210"/>
      <c r="J49" s="210"/>
      <c r="K49" s="224" t="e">
        <f>K50/K46</f>
        <v>#DIV/0!</v>
      </c>
      <c r="L49" s="220"/>
      <c r="M49" s="201"/>
      <c r="N49" s="201"/>
      <c r="O49" s="103"/>
      <c r="AD49" s="150"/>
      <c r="AE49" s="150"/>
      <c r="AF49" s="150"/>
      <c r="AG49" s="150"/>
      <c r="AH49" s="150"/>
    </row>
    <row r="50" spans="2:35" ht="16.149999999999999" customHeight="1" x14ac:dyDescent="0.45">
      <c r="B50" s="5"/>
      <c r="C50" s="94"/>
      <c r="D50" s="95" t="s">
        <v>114</v>
      </c>
      <c r="E50" s="211"/>
      <c r="F50" s="93"/>
      <c r="H50" s="210"/>
      <c r="I50" s="210"/>
      <c r="J50" s="210"/>
      <c r="K50" s="203">
        <f>H51*I51*J51+H52*I52*J52+H53*I53*J53+H54*I54*J54</f>
        <v>0</v>
      </c>
      <c r="L50" s="216"/>
      <c r="M50" s="201" t="s">
        <v>106</v>
      </c>
      <c r="N50" s="201"/>
      <c r="O50" s="103"/>
      <c r="AD50" s="150"/>
      <c r="AE50" s="150"/>
      <c r="AF50" s="150"/>
      <c r="AG50" s="150"/>
      <c r="AH50" s="150"/>
    </row>
    <row r="51" spans="2:35" ht="16.149999999999999" customHeight="1" x14ac:dyDescent="0.45">
      <c r="B51" s="5"/>
      <c r="C51" s="94"/>
      <c r="D51" s="91" t="s">
        <v>125</v>
      </c>
      <c r="E51" s="193" t="s">
        <v>116</v>
      </c>
      <c r="F51" s="193" t="s">
        <v>117</v>
      </c>
      <c r="G51" s="193" t="s">
        <v>118</v>
      </c>
      <c r="H51" s="92"/>
      <c r="I51" s="213"/>
      <c r="J51" s="213"/>
      <c r="K51" s="228"/>
      <c r="L51" s="97"/>
      <c r="M51" s="201"/>
      <c r="N51" s="201"/>
      <c r="O51" s="103"/>
      <c r="AD51" s="150"/>
      <c r="AE51" s="150"/>
      <c r="AF51" s="150"/>
      <c r="AG51" s="150"/>
      <c r="AH51" s="150"/>
    </row>
    <row r="52" spans="2:35" ht="16.149999999999999" customHeight="1" x14ac:dyDescent="0.45">
      <c r="B52" s="5"/>
      <c r="C52" s="94"/>
      <c r="D52" s="91" t="s">
        <v>126</v>
      </c>
      <c r="E52" s="193" t="s">
        <v>116</v>
      </c>
      <c r="F52" s="193" t="s">
        <v>117</v>
      </c>
      <c r="G52" s="193" t="s">
        <v>118</v>
      </c>
      <c r="H52" s="92"/>
      <c r="I52" s="213"/>
      <c r="J52" s="213"/>
      <c r="K52" s="191"/>
      <c r="L52" s="97"/>
      <c r="M52" s="201"/>
      <c r="N52" s="201"/>
      <c r="O52" s="103"/>
      <c r="AD52" s="150"/>
      <c r="AE52" s="150"/>
      <c r="AF52" s="150"/>
      <c r="AG52" s="150"/>
      <c r="AH52" s="150"/>
    </row>
    <row r="53" spans="2:35" ht="16.149999999999999" customHeight="1" x14ac:dyDescent="0.45">
      <c r="B53" s="5"/>
      <c r="C53" s="94"/>
      <c r="D53" s="155"/>
      <c r="E53" s="193" t="s">
        <v>116</v>
      </c>
      <c r="F53" s="193" t="s">
        <v>117</v>
      </c>
      <c r="G53" s="193" t="s">
        <v>118</v>
      </c>
      <c r="H53" s="92"/>
      <c r="I53" s="213"/>
      <c r="J53" s="213"/>
      <c r="K53" s="191"/>
      <c r="L53" s="97"/>
      <c r="M53" s="201"/>
      <c r="N53" s="201"/>
      <c r="O53" s="103"/>
      <c r="AD53" s="150"/>
      <c r="AE53" s="150"/>
      <c r="AF53" s="150"/>
      <c r="AG53" s="150"/>
      <c r="AH53" s="150"/>
    </row>
    <row r="54" spans="2:35" ht="16.149999999999999" customHeight="1" x14ac:dyDescent="0.45">
      <c r="B54" s="5"/>
      <c r="C54" s="94"/>
      <c r="D54" s="155"/>
      <c r="E54" s="193" t="s">
        <v>116</v>
      </c>
      <c r="F54" s="193" t="s">
        <v>117</v>
      </c>
      <c r="G54" s="193" t="s">
        <v>118</v>
      </c>
      <c r="H54" s="92"/>
      <c r="I54" s="213"/>
      <c r="J54" s="213"/>
      <c r="K54" s="191"/>
      <c r="L54" s="97"/>
      <c r="M54" s="201"/>
      <c r="N54" s="201"/>
      <c r="O54" s="103"/>
      <c r="AD54" s="150"/>
      <c r="AE54" s="150"/>
      <c r="AF54" s="150"/>
      <c r="AG54" s="150"/>
      <c r="AH54" s="150"/>
    </row>
    <row r="55" spans="2:35" ht="16.149999999999999" customHeight="1" x14ac:dyDescent="0.45">
      <c r="B55" s="5"/>
      <c r="C55" s="94">
        <f>C46+1</f>
        <v>6</v>
      </c>
      <c r="D55" s="156" t="s">
        <v>124</v>
      </c>
      <c r="E55" s="211" t="s">
        <v>105</v>
      </c>
      <c r="F55" s="93"/>
      <c r="G55" s="4"/>
      <c r="H55" s="93"/>
      <c r="I55" s="93"/>
      <c r="J55" s="93"/>
      <c r="K55" s="217"/>
      <c r="L55" s="149"/>
      <c r="M55" s="201" t="s">
        <v>106</v>
      </c>
      <c r="N55" s="201"/>
      <c r="O55" s="103"/>
      <c r="AD55" s="150"/>
      <c r="AE55" s="150"/>
      <c r="AF55" s="150"/>
      <c r="AG55" s="150"/>
      <c r="AH55" s="150"/>
    </row>
    <row r="56" spans="2:35" ht="16.149999999999999" customHeight="1" x14ac:dyDescent="0.45">
      <c r="B56" s="5"/>
      <c r="C56" s="94"/>
      <c r="D56" s="95" t="s">
        <v>108</v>
      </c>
      <c r="F56" s="214"/>
      <c r="G56" s="214"/>
      <c r="H56" s="214"/>
      <c r="I56" s="214"/>
      <c r="J56" s="215"/>
      <c r="K56" s="219"/>
      <c r="L56" s="222"/>
      <c r="M56" s="201"/>
      <c r="N56" s="201"/>
      <c r="O56" s="103"/>
      <c r="AD56" s="150"/>
      <c r="AE56" s="157"/>
      <c r="AF56" s="149"/>
      <c r="AG56" s="181"/>
      <c r="AH56" s="180"/>
      <c r="AI56" s="180"/>
    </row>
    <row r="57" spans="2:35" ht="16.149999999999999" customHeight="1" x14ac:dyDescent="0.45">
      <c r="B57" s="5"/>
      <c r="C57" s="94"/>
      <c r="D57" s="95" t="s">
        <v>110</v>
      </c>
      <c r="F57" s="209"/>
      <c r="G57" s="209"/>
      <c r="H57" s="209"/>
      <c r="I57" s="209"/>
      <c r="J57" s="209"/>
      <c r="K57" s="217"/>
      <c r="L57" s="216"/>
      <c r="M57" s="201" t="s">
        <v>111</v>
      </c>
      <c r="N57" s="201"/>
      <c r="O57" s="103"/>
      <c r="AD57" s="150"/>
      <c r="AE57" s="201"/>
      <c r="AF57" s="149"/>
      <c r="AG57" s="181"/>
      <c r="AH57" s="180"/>
      <c r="AI57" s="180"/>
    </row>
    <row r="58" spans="2:35" ht="16.149999999999999" customHeight="1" x14ac:dyDescent="0.45">
      <c r="B58" s="5"/>
      <c r="C58" s="94"/>
      <c r="D58" s="95" t="s">
        <v>112</v>
      </c>
      <c r="E58" s="211" t="s">
        <v>113</v>
      </c>
      <c r="F58" s="93"/>
      <c r="G58" s="221"/>
      <c r="H58" s="210"/>
      <c r="I58" s="210"/>
      <c r="J58" s="210"/>
      <c r="K58" s="224" t="e">
        <f>K59/K55</f>
        <v>#DIV/0!</v>
      </c>
      <c r="L58" s="220"/>
      <c r="M58" s="201"/>
      <c r="N58" s="201"/>
      <c r="O58" s="103"/>
      <c r="AD58" s="150"/>
      <c r="AE58" s="150"/>
      <c r="AF58" s="150"/>
      <c r="AG58" s="150"/>
      <c r="AH58" s="150"/>
    </row>
    <row r="59" spans="2:35" ht="16.149999999999999" customHeight="1" x14ac:dyDescent="0.45">
      <c r="B59" s="5"/>
      <c r="C59" s="94"/>
      <c r="D59" s="95" t="s">
        <v>114</v>
      </c>
      <c r="E59" s="211"/>
      <c r="F59" s="93"/>
      <c r="H59" s="210"/>
      <c r="I59" s="210"/>
      <c r="J59" s="210"/>
      <c r="K59" s="203">
        <f>H60*I60*J60+H61*I61*J61+H62*I62*J62+H63*I63*J63</f>
        <v>0</v>
      </c>
      <c r="L59" s="216"/>
      <c r="M59" s="201" t="s">
        <v>106</v>
      </c>
      <c r="N59" s="201"/>
      <c r="O59" s="103"/>
      <c r="AD59" s="150"/>
      <c r="AE59" s="150"/>
      <c r="AF59" s="150"/>
      <c r="AG59" s="150"/>
      <c r="AH59" s="150"/>
    </row>
    <row r="60" spans="2:35" ht="16.149999999999999" customHeight="1" x14ac:dyDescent="0.45">
      <c r="B60" s="5"/>
      <c r="C60" s="94"/>
      <c r="D60" s="91" t="s">
        <v>125</v>
      </c>
      <c r="E60" s="193" t="s">
        <v>116</v>
      </c>
      <c r="F60" s="193" t="s">
        <v>117</v>
      </c>
      <c r="G60" s="193" t="s">
        <v>118</v>
      </c>
      <c r="H60" s="92"/>
      <c r="I60" s="213"/>
      <c r="J60" s="213"/>
      <c r="K60" s="228"/>
      <c r="L60" s="97"/>
      <c r="M60" s="201"/>
      <c r="N60" s="201"/>
      <c r="O60" s="103"/>
      <c r="AD60" s="150"/>
      <c r="AE60" s="150"/>
      <c r="AF60" s="150"/>
      <c r="AG60" s="150"/>
      <c r="AH60" s="150"/>
    </row>
    <row r="61" spans="2:35" ht="16.149999999999999" customHeight="1" x14ac:dyDescent="0.45">
      <c r="B61" s="5"/>
      <c r="C61" s="94"/>
      <c r="D61" s="91" t="s">
        <v>126</v>
      </c>
      <c r="E61" s="193" t="s">
        <v>116</v>
      </c>
      <c r="F61" s="193" t="s">
        <v>117</v>
      </c>
      <c r="G61" s="193" t="s">
        <v>118</v>
      </c>
      <c r="H61" s="92"/>
      <c r="I61" s="213"/>
      <c r="J61" s="213"/>
      <c r="K61" s="191"/>
      <c r="L61" s="97"/>
      <c r="M61" s="201"/>
      <c r="N61" s="201"/>
      <c r="O61" s="103"/>
      <c r="AD61" s="150"/>
      <c r="AE61" s="150"/>
      <c r="AF61" s="150"/>
      <c r="AG61" s="150"/>
      <c r="AH61" s="150"/>
    </row>
    <row r="62" spans="2:35" ht="16.149999999999999" customHeight="1" x14ac:dyDescent="0.45">
      <c r="B62" s="5"/>
      <c r="C62" s="94"/>
      <c r="D62" s="155"/>
      <c r="E62" s="193" t="s">
        <v>116</v>
      </c>
      <c r="F62" s="193" t="s">
        <v>117</v>
      </c>
      <c r="G62" s="193" t="s">
        <v>118</v>
      </c>
      <c r="H62" s="92"/>
      <c r="I62" s="213"/>
      <c r="J62" s="213"/>
      <c r="K62" s="191"/>
      <c r="L62" s="97"/>
      <c r="M62" s="201"/>
      <c r="N62" s="201"/>
      <c r="O62" s="103"/>
      <c r="AD62" s="150"/>
      <c r="AE62" s="150"/>
      <c r="AF62" s="150"/>
      <c r="AG62" s="150"/>
      <c r="AH62" s="150"/>
    </row>
    <row r="63" spans="2:35" ht="16.149999999999999" customHeight="1" x14ac:dyDescent="0.45">
      <c r="B63" s="5"/>
      <c r="C63" s="94"/>
      <c r="D63" s="155"/>
      <c r="E63" s="193" t="s">
        <v>116</v>
      </c>
      <c r="F63" s="193" t="s">
        <v>117</v>
      </c>
      <c r="G63" s="193" t="s">
        <v>118</v>
      </c>
      <c r="H63" s="92"/>
      <c r="I63" s="213"/>
      <c r="J63" s="213"/>
      <c r="K63" s="191"/>
      <c r="L63" s="97"/>
      <c r="M63" s="201"/>
      <c r="N63" s="201"/>
      <c r="O63" s="103"/>
      <c r="AD63" s="150"/>
      <c r="AE63" s="150"/>
      <c r="AF63" s="150"/>
      <c r="AG63" s="150"/>
      <c r="AH63" s="150"/>
    </row>
    <row r="64" spans="2:35" ht="16.149999999999999" customHeight="1" x14ac:dyDescent="0.45">
      <c r="D64" s="229" t="s">
        <v>129</v>
      </c>
      <c r="E64" s="82"/>
      <c r="F64" s="214"/>
      <c r="G64" s="214"/>
      <c r="H64" s="214"/>
      <c r="I64" s="214"/>
      <c r="J64" s="215"/>
      <c r="K64" s="203">
        <f>K10+K19+K28+K37+K46+K55</f>
        <v>59.29</v>
      </c>
      <c r="L64" s="216"/>
      <c r="M64" s="201" t="s">
        <v>106</v>
      </c>
      <c r="N64" s="201"/>
      <c r="O64" s="103"/>
      <c r="P64" s="202"/>
      <c r="AD64" s="150"/>
      <c r="AE64" s="205"/>
      <c r="AF64" s="205"/>
      <c r="AG64" s="205"/>
      <c r="AH64" s="205"/>
    </row>
    <row r="65" spans="1:34" s="247" customFormat="1" ht="16.149999999999999" customHeight="1" x14ac:dyDescent="0.45">
      <c r="A65" s="244"/>
      <c r="B65" s="245"/>
      <c r="C65" s="246"/>
      <c r="D65" s="245"/>
      <c r="E65" s="239"/>
      <c r="F65" s="239"/>
      <c r="G65" s="239"/>
      <c r="H65" s="239"/>
      <c r="I65" s="239"/>
      <c r="J65" s="239"/>
      <c r="K65" s="240"/>
      <c r="L65" s="239"/>
      <c r="M65" s="238"/>
      <c r="N65" s="238"/>
      <c r="O65" s="238"/>
      <c r="P65" s="241"/>
      <c r="Q65" s="244"/>
      <c r="R65" s="245"/>
      <c r="S65" s="246"/>
      <c r="T65" s="245"/>
      <c r="U65" s="239"/>
      <c r="V65" s="239"/>
      <c r="W65" s="239"/>
      <c r="X65" s="239"/>
      <c r="Y65" s="239"/>
      <c r="Z65" s="239"/>
      <c r="AA65" s="239"/>
      <c r="AB65" s="239"/>
      <c r="AC65" s="238"/>
      <c r="AD65" s="242"/>
      <c r="AE65" s="243"/>
      <c r="AF65" s="243"/>
      <c r="AG65" s="243"/>
      <c r="AH65" s="243"/>
    </row>
    <row r="66" spans="1:34" ht="16.149999999999999" customHeight="1" x14ac:dyDescent="0.45">
      <c r="A66" s="230" t="s">
        <v>98</v>
      </c>
      <c r="B66" s="29" t="s">
        <v>34</v>
      </c>
      <c r="C66" s="687" t="s">
        <v>99</v>
      </c>
      <c r="D66" s="688"/>
      <c r="E66" s="689" t="s">
        <v>100</v>
      </c>
      <c r="F66" s="690"/>
      <c r="G66" s="690"/>
      <c r="H66" s="690"/>
      <c r="I66" s="690"/>
      <c r="J66" s="690"/>
      <c r="K66" s="690"/>
      <c r="L66" s="690"/>
      <c r="M66" s="691"/>
      <c r="N66" s="201"/>
      <c r="O66" s="103"/>
      <c r="P66" s="202"/>
      <c r="Q66" s="34"/>
      <c r="U66" s="97"/>
      <c r="V66" s="97"/>
      <c r="W66" s="97"/>
      <c r="X66" s="97"/>
      <c r="Y66" s="97"/>
      <c r="Z66" s="97"/>
      <c r="AA66" s="97"/>
      <c r="AB66" s="97"/>
      <c r="AC66" s="201"/>
      <c r="AD66" s="150"/>
      <c r="AE66" s="205"/>
      <c r="AF66" s="205"/>
      <c r="AG66" s="205"/>
      <c r="AH66" s="205"/>
    </row>
    <row r="67" spans="1:34" ht="28.5" customHeight="1" x14ac:dyDescent="0.45">
      <c r="B67" s="686" t="s">
        <v>102</v>
      </c>
      <c r="C67" s="686"/>
      <c r="D67" s="686"/>
      <c r="E67" s="686"/>
      <c r="F67" s="686"/>
      <c r="G67" s="686"/>
      <c r="H67" s="686"/>
      <c r="I67" s="686"/>
      <c r="J67" s="686"/>
      <c r="K67" s="686"/>
      <c r="L67" s="686"/>
      <c r="M67" s="686"/>
      <c r="N67" s="201"/>
      <c r="O67" s="103"/>
      <c r="P67" s="202"/>
      <c r="Q67" s="34"/>
      <c r="U67" s="97"/>
      <c r="V67" s="97"/>
      <c r="W67" s="97"/>
      <c r="X67" s="97"/>
      <c r="Y67" s="97"/>
      <c r="Z67" s="97"/>
      <c r="AA67" s="97"/>
      <c r="AB67" s="97"/>
      <c r="AC67" s="201"/>
      <c r="AD67" s="150"/>
      <c r="AE67" s="205"/>
      <c r="AF67" s="205"/>
      <c r="AG67" s="205"/>
      <c r="AH67" s="205"/>
    </row>
    <row r="68" spans="1:34" ht="16.149999999999999" customHeight="1" x14ac:dyDescent="0.45">
      <c r="D68" s="229" t="s">
        <v>103</v>
      </c>
      <c r="F68" s="62"/>
      <c r="G68" s="62"/>
      <c r="H68" s="62"/>
      <c r="I68" s="62"/>
      <c r="J68" s="62"/>
      <c r="K68" s="154">
        <v>2</v>
      </c>
      <c r="L68" s="14"/>
      <c r="M68" s="62"/>
      <c r="N68" s="201"/>
      <c r="O68" s="103"/>
      <c r="P68" s="202"/>
      <c r="Q68" s="34"/>
      <c r="U68" s="97"/>
      <c r="V68" s="97"/>
      <c r="W68" s="97"/>
      <c r="X68" s="97"/>
      <c r="Y68" s="97"/>
      <c r="Z68" s="97"/>
      <c r="AA68" s="97"/>
      <c r="AB68" s="97"/>
      <c r="AC68" s="201"/>
      <c r="AD68" s="150"/>
      <c r="AE68" s="205"/>
      <c r="AF68" s="205"/>
      <c r="AG68" s="205"/>
      <c r="AH68" s="205"/>
    </row>
    <row r="69" spans="1:34" ht="16.149999999999999" customHeight="1" x14ac:dyDescent="0.45">
      <c r="B69" s="5"/>
      <c r="C69" s="94">
        <v>1</v>
      </c>
      <c r="D69" s="156" t="s">
        <v>107</v>
      </c>
      <c r="E69" s="211" t="s">
        <v>105</v>
      </c>
      <c r="F69" s="93"/>
      <c r="G69" s="93"/>
      <c r="H69" s="93"/>
      <c r="I69" s="93"/>
      <c r="J69" s="93"/>
      <c r="K69" s="217">
        <v>1.9</v>
      </c>
      <c r="L69" s="149"/>
      <c r="M69" s="201" t="s">
        <v>106</v>
      </c>
      <c r="N69" s="201"/>
      <c r="O69" s="103"/>
      <c r="P69" s="202"/>
      <c r="Q69" s="34"/>
      <c r="U69" s="97"/>
      <c r="V69" s="97"/>
      <c r="W69" s="97"/>
      <c r="X69" s="97"/>
      <c r="Y69" s="97"/>
      <c r="Z69" s="97"/>
      <c r="AA69" s="97"/>
      <c r="AB69" s="97"/>
      <c r="AC69" s="201"/>
      <c r="AD69" s="150"/>
      <c r="AE69" s="205"/>
      <c r="AF69" s="205"/>
      <c r="AG69" s="205"/>
      <c r="AH69" s="205"/>
    </row>
    <row r="70" spans="1:34" ht="16.149999999999999" customHeight="1" x14ac:dyDescent="0.45">
      <c r="B70" s="5"/>
      <c r="C70" s="94"/>
      <c r="D70" s="95" t="s">
        <v>108</v>
      </c>
      <c r="F70" s="214"/>
      <c r="G70" s="214"/>
      <c r="H70" s="214"/>
      <c r="I70" s="214"/>
      <c r="J70" s="215"/>
      <c r="K70" s="219">
        <v>0</v>
      </c>
      <c r="L70" s="222"/>
      <c r="M70" s="201"/>
      <c r="N70" s="201"/>
      <c r="O70" s="103"/>
      <c r="P70" s="202"/>
      <c r="Q70" s="34"/>
      <c r="U70" s="97"/>
      <c r="V70" s="97"/>
      <c r="W70" s="97"/>
      <c r="X70" s="97"/>
      <c r="Y70" s="97"/>
      <c r="Z70" s="97"/>
      <c r="AA70" s="97"/>
      <c r="AB70" s="97"/>
      <c r="AC70" s="201"/>
      <c r="AD70" s="150"/>
      <c r="AE70" s="205"/>
      <c r="AF70" s="205"/>
      <c r="AG70" s="205"/>
      <c r="AH70" s="205"/>
    </row>
    <row r="71" spans="1:34" ht="16.149999999999999" customHeight="1" x14ac:dyDescent="0.45">
      <c r="B71" s="5"/>
      <c r="C71" s="94"/>
      <c r="D71" s="95" t="s">
        <v>110</v>
      </c>
      <c r="F71" s="209"/>
      <c r="G71" s="209"/>
      <c r="H71" s="209"/>
      <c r="I71" s="209"/>
      <c r="J71" s="209"/>
      <c r="K71" s="217">
        <v>2.2999999999999998</v>
      </c>
      <c r="L71" s="216"/>
      <c r="M71" s="201" t="s">
        <v>111</v>
      </c>
      <c r="N71" s="201"/>
      <c r="O71" s="103"/>
      <c r="P71" s="202"/>
      <c r="Q71" s="34"/>
      <c r="U71" s="97"/>
      <c r="V71" s="97"/>
      <c r="W71" s="97"/>
      <c r="X71" s="97"/>
      <c r="Y71" s="97"/>
      <c r="Z71" s="97"/>
      <c r="AA71" s="97"/>
      <c r="AB71" s="97"/>
      <c r="AC71" s="201"/>
      <c r="AD71" s="150"/>
      <c r="AE71" s="205"/>
      <c r="AF71" s="205"/>
      <c r="AG71" s="205"/>
      <c r="AH71" s="205"/>
    </row>
    <row r="72" spans="1:34" ht="16.149999999999999" customHeight="1" x14ac:dyDescent="0.45">
      <c r="B72" s="5"/>
      <c r="C72" s="94"/>
      <c r="D72" s="95" t="s">
        <v>112</v>
      </c>
      <c r="E72" s="211" t="s">
        <v>113</v>
      </c>
      <c r="F72" s="93"/>
      <c r="G72" s="221"/>
      <c r="H72" s="210"/>
      <c r="I72" s="210"/>
      <c r="J72" s="210"/>
      <c r="K72" s="224">
        <f>K73/K69</f>
        <v>4.736842105263158E-2</v>
      </c>
      <c r="L72" s="220"/>
      <c r="M72" s="201"/>
      <c r="N72" s="201"/>
      <c r="O72" s="103"/>
      <c r="P72" s="202"/>
      <c r="Q72" s="34"/>
      <c r="U72" s="97"/>
      <c r="V72" s="97"/>
      <c r="W72" s="97"/>
      <c r="X72" s="97"/>
      <c r="Y72" s="97"/>
      <c r="Z72" s="97"/>
      <c r="AA72" s="97"/>
      <c r="AB72" s="97"/>
      <c r="AC72" s="201"/>
      <c r="AD72" s="150"/>
      <c r="AE72" s="205"/>
      <c r="AF72" s="205"/>
      <c r="AG72" s="205"/>
      <c r="AH72" s="205"/>
    </row>
    <row r="73" spans="1:34" ht="16.149999999999999" customHeight="1" x14ac:dyDescent="0.45">
      <c r="B73" s="5"/>
      <c r="C73" s="94"/>
      <c r="D73" s="95" t="s">
        <v>114</v>
      </c>
      <c r="F73" s="93"/>
      <c r="H73" s="210"/>
      <c r="I73" s="210"/>
      <c r="J73" s="210"/>
      <c r="K73" s="203">
        <f>H74*I74*J74+H75*I75*J75+H76*I76*J76+H77*I77*J77</f>
        <v>0.09</v>
      </c>
      <c r="L73" s="216"/>
      <c r="M73" s="201" t="s">
        <v>106</v>
      </c>
      <c r="N73" s="201"/>
      <c r="O73" s="103"/>
      <c r="P73" s="202"/>
      <c r="Q73" s="34"/>
      <c r="U73" s="97"/>
      <c r="V73" s="97"/>
      <c r="W73" s="97"/>
      <c r="X73" s="97"/>
      <c r="Y73" s="97"/>
      <c r="Z73" s="97"/>
      <c r="AA73" s="97"/>
      <c r="AB73" s="97"/>
      <c r="AC73" s="201"/>
      <c r="AD73" s="150"/>
      <c r="AE73" s="205"/>
      <c r="AF73" s="205"/>
      <c r="AG73" s="205"/>
      <c r="AH73" s="205"/>
    </row>
    <row r="74" spans="1:34" ht="16.149999999999999" customHeight="1" x14ac:dyDescent="0.45">
      <c r="B74" s="5"/>
      <c r="C74" s="94"/>
      <c r="D74" s="91" t="s">
        <v>119</v>
      </c>
      <c r="E74" s="193" t="s">
        <v>116</v>
      </c>
      <c r="F74" s="193" t="s">
        <v>117</v>
      </c>
      <c r="G74" s="193" t="s">
        <v>118</v>
      </c>
      <c r="H74" s="92">
        <v>1</v>
      </c>
      <c r="I74" s="213">
        <v>0.3</v>
      </c>
      <c r="J74" s="213">
        <v>0.3</v>
      </c>
      <c r="K74" s="228"/>
      <c r="L74" s="97"/>
      <c r="M74" s="201"/>
      <c r="N74" s="201"/>
      <c r="O74" s="103"/>
      <c r="P74" s="202"/>
      <c r="Q74" s="34"/>
      <c r="U74" s="97"/>
      <c r="V74" s="97"/>
      <c r="W74" s="97"/>
      <c r="X74" s="97"/>
      <c r="Y74" s="97"/>
      <c r="Z74" s="97"/>
      <c r="AA74" s="97"/>
      <c r="AB74" s="97"/>
      <c r="AC74" s="201"/>
      <c r="AD74" s="150"/>
      <c r="AE74" s="205"/>
      <c r="AF74" s="205"/>
      <c r="AG74" s="205"/>
      <c r="AH74" s="205"/>
    </row>
    <row r="75" spans="1:34" ht="16.149999999999999" customHeight="1" x14ac:dyDescent="0.45">
      <c r="B75" s="5"/>
      <c r="C75" s="94"/>
      <c r="D75" s="155"/>
      <c r="E75" s="193" t="s">
        <v>116</v>
      </c>
      <c r="F75" s="193" t="s">
        <v>117</v>
      </c>
      <c r="G75" s="193" t="s">
        <v>118</v>
      </c>
      <c r="H75" s="92"/>
      <c r="I75" s="213"/>
      <c r="J75" s="213"/>
      <c r="K75" s="191"/>
      <c r="L75" s="97"/>
      <c r="M75" s="201"/>
      <c r="N75" s="201"/>
      <c r="O75" s="103"/>
      <c r="P75" s="202"/>
      <c r="Q75" s="34"/>
      <c r="U75" s="97"/>
      <c r="V75" s="97"/>
      <c r="W75" s="97"/>
      <c r="X75" s="97"/>
      <c r="Y75" s="97"/>
      <c r="Z75" s="97"/>
      <c r="AA75" s="97"/>
      <c r="AB75" s="97"/>
      <c r="AC75" s="201"/>
      <c r="AD75" s="150"/>
      <c r="AE75" s="205"/>
      <c r="AF75" s="205"/>
      <c r="AG75" s="205"/>
      <c r="AH75" s="205"/>
    </row>
    <row r="76" spans="1:34" ht="16.149999999999999" customHeight="1" x14ac:dyDescent="0.45">
      <c r="B76" s="5"/>
      <c r="C76" s="94"/>
      <c r="D76" s="155"/>
      <c r="E76" s="193" t="s">
        <v>116</v>
      </c>
      <c r="F76" s="193" t="s">
        <v>117</v>
      </c>
      <c r="G76" s="193" t="s">
        <v>118</v>
      </c>
      <c r="H76" s="92"/>
      <c r="I76" s="213"/>
      <c r="J76" s="213"/>
      <c r="K76" s="191"/>
      <c r="L76" s="97"/>
      <c r="M76" s="201"/>
      <c r="N76" s="201"/>
      <c r="O76" s="103"/>
      <c r="P76" s="202"/>
      <c r="Q76" s="34"/>
      <c r="U76" s="97"/>
      <c r="V76" s="97"/>
      <c r="W76" s="97"/>
      <c r="X76" s="97"/>
      <c r="Y76" s="97"/>
      <c r="Z76" s="97"/>
      <c r="AA76" s="97"/>
      <c r="AB76" s="97"/>
      <c r="AC76" s="201"/>
      <c r="AD76" s="150"/>
      <c r="AE76" s="205"/>
      <c r="AF76" s="205"/>
      <c r="AG76" s="205"/>
      <c r="AH76" s="205"/>
    </row>
    <row r="77" spans="1:34" ht="16.149999999999999" customHeight="1" x14ac:dyDescent="0.45">
      <c r="B77" s="5"/>
      <c r="C77" s="94"/>
      <c r="D77" s="155"/>
      <c r="E77" s="193" t="s">
        <v>116</v>
      </c>
      <c r="F77" s="193" t="s">
        <v>117</v>
      </c>
      <c r="G77" s="193" t="s">
        <v>118</v>
      </c>
      <c r="H77" s="92"/>
      <c r="I77" s="213"/>
      <c r="J77" s="213"/>
      <c r="K77" s="191"/>
      <c r="L77" s="97"/>
      <c r="M77" s="201"/>
      <c r="N77" s="201"/>
      <c r="O77" s="103"/>
      <c r="P77" s="202"/>
      <c r="Q77" s="34"/>
      <c r="U77" s="97"/>
      <c r="V77" s="97"/>
      <c r="W77" s="97"/>
      <c r="X77" s="97"/>
      <c r="Y77" s="97"/>
      <c r="Z77" s="97"/>
      <c r="AA77" s="97"/>
      <c r="AB77" s="97"/>
      <c r="AC77" s="201"/>
      <c r="AD77" s="150"/>
      <c r="AE77" s="205"/>
      <c r="AF77" s="205"/>
      <c r="AG77" s="205"/>
      <c r="AH77" s="205"/>
    </row>
    <row r="78" spans="1:34" ht="16.149999999999999" customHeight="1" x14ac:dyDescent="0.45">
      <c r="B78" s="5"/>
      <c r="C78" s="94">
        <f>C69+1</f>
        <v>2</v>
      </c>
      <c r="D78" s="156" t="s">
        <v>121</v>
      </c>
      <c r="E78" s="211" t="s">
        <v>105</v>
      </c>
      <c r="F78" s="93"/>
      <c r="G78" s="93"/>
      <c r="H78" s="93"/>
      <c r="I78" s="93"/>
      <c r="J78" s="93"/>
      <c r="K78" s="217">
        <v>1.5</v>
      </c>
      <c r="L78" s="149"/>
      <c r="M78" s="201" t="s">
        <v>106</v>
      </c>
      <c r="N78" s="201"/>
      <c r="O78" s="103"/>
      <c r="P78" s="202"/>
      <c r="Q78" s="34"/>
      <c r="U78" s="97"/>
      <c r="V78" s="97"/>
      <c r="W78" s="97"/>
      <c r="X78" s="97"/>
      <c r="Y78" s="97"/>
      <c r="Z78" s="97"/>
      <c r="AA78" s="97"/>
      <c r="AB78" s="97"/>
      <c r="AC78" s="201"/>
      <c r="AD78" s="150"/>
      <c r="AE78" s="205"/>
      <c r="AF78" s="205"/>
      <c r="AG78" s="205"/>
      <c r="AH78" s="205"/>
    </row>
    <row r="79" spans="1:34" ht="16.149999999999999" customHeight="1" x14ac:dyDescent="0.45">
      <c r="B79" s="5"/>
      <c r="C79" s="94"/>
      <c r="D79" s="95" t="s">
        <v>108</v>
      </c>
      <c r="F79" s="214"/>
      <c r="G79" s="214"/>
      <c r="H79" s="214"/>
      <c r="I79" s="214"/>
      <c r="J79" s="215"/>
      <c r="K79" s="219">
        <v>2</v>
      </c>
      <c r="L79" s="222"/>
      <c r="M79" s="201"/>
      <c r="N79" s="201"/>
      <c r="O79" s="103"/>
      <c r="P79" s="202"/>
      <c r="Q79" s="34"/>
      <c r="U79" s="97"/>
      <c r="V79" s="97"/>
      <c r="W79" s="97"/>
      <c r="X79" s="97"/>
      <c r="Y79" s="97"/>
      <c r="Z79" s="97"/>
      <c r="AA79" s="97"/>
      <c r="AB79" s="97"/>
      <c r="AC79" s="201"/>
      <c r="AD79" s="150"/>
      <c r="AE79" s="205"/>
      <c r="AF79" s="205"/>
      <c r="AG79" s="205"/>
      <c r="AH79" s="205"/>
    </row>
    <row r="80" spans="1:34" ht="16.149999999999999" customHeight="1" x14ac:dyDescent="0.45">
      <c r="B80" s="5"/>
      <c r="C80" s="94"/>
      <c r="D80" s="95" t="s">
        <v>110</v>
      </c>
      <c r="F80" s="209"/>
      <c r="G80" s="209"/>
      <c r="H80" s="209"/>
      <c r="I80" s="209"/>
      <c r="J80" s="209"/>
      <c r="K80" s="217">
        <v>2.5299999999999998</v>
      </c>
      <c r="L80" s="216"/>
      <c r="M80" s="201" t="s">
        <v>111</v>
      </c>
      <c r="N80" s="201"/>
      <c r="O80" s="103"/>
      <c r="P80" s="202"/>
      <c r="Q80" s="34"/>
      <c r="U80" s="97"/>
      <c r="V80" s="97"/>
      <c r="W80" s="97"/>
      <c r="X80" s="97"/>
      <c r="Y80" s="97"/>
      <c r="Z80" s="97"/>
      <c r="AA80" s="97"/>
      <c r="AB80" s="97"/>
      <c r="AC80" s="201"/>
      <c r="AD80" s="150"/>
      <c r="AE80" s="205"/>
      <c r="AF80" s="205"/>
      <c r="AG80" s="205"/>
      <c r="AH80" s="205"/>
    </row>
    <row r="81" spans="2:34" ht="16.149999999999999" customHeight="1" x14ac:dyDescent="0.45">
      <c r="B81" s="5"/>
      <c r="C81" s="94"/>
      <c r="D81" s="95" t="s">
        <v>112</v>
      </c>
      <c r="E81" s="211" t="s">
        <v>113</v>
      </c>
      <c r="F81" s="93"/>
      <c r="G81" s="221"/>
      <c r="H81" s="210"/>
      <c r="I81" s="210"/>
      <c r="J81" s="210"/>
      <c r="K81" s="224">
        <f>K82/K78</f>
        <v>0</v>
      </c>
      <c r="L81" s="220"/>
      <c r="M81" s="201"/>
      <c r="N81" s="201"/>
      <c r="O81" s="103"/>
      <c r="P81" s="202"/>
      <c r="Q81" s="34"/>
      <c r="U81" s="97"/>
      <c r="V81" s="97"/>
      <c r="W81" s="97"/>
      <c r="X81" s="97"/>
      <c r="Y81" s="97"/>
      <c r="Z81" s="97"/>
      <c r="AA81" s="97"/>
      <c r="AB81" s="97"/>
      <c r="AC81" s="201"/>
      <c r="AD81" s="150"/>
      <c r="AE81" s="205"/>
      <c r="AF81" s="205"/>
      <c r="AG81" s="205"/>
      <c r="AH81" s="205"/>
    </row>
    <row r="82" spans="2:34" ht="16.149999999999999" customHeight="1" x14ac:dyDescent="0.45">
      <c r="B82" s="5"/>
      <c r="C82" s="94"/>
      <c r="D82" s="95" t="s">
        <v>114</v>
      </c>
      <c r="F82" s="93"/>
      <c r="H82" s="210"/>
      <c r="I82" s="210"/>
      <c r="J82" s="210"/>
      <c r="K82" s="203">
        <f>H83*I83*K83+H84*I84*K84+H85*I85*K85+H86*I86*K86</f>
        <v>0</v>
      </c>
      <c r="L82" s="216"/>
      <c r="M82" s="201" t="s">
        <v>106</v>
      </c>
      <c r="N82" s="201"/>
      <c r="O82" s="103"/>
      <c r="P82" s="202"/>
      <c r="Q82" s="34"/>
      <c r="U82" s="97"/>
      <c r="V82" s="97"/>
      <c r="W82" s="97"/>
      <c r="X82" s="97"/>
      <c r="Y82" s="97"/>
      <c r="Z82" s="97"/>
      <c r="AA82" s="97"/>
      <c r="AB82" s="97"/>
      <c r="AC82" s="201"/>
      <c r="AD82" s="150"/>
      <c r="AE82" s="205"/>
      <c r="AF82" s="205"/>
      <c r="AG82" s="205"/>
      <c r="AH82" s="205"/>
    </row>
    <row r="83" spans="2:34" ht="16.149999999999999" customHeight="1" x14ac:dyDescent="0.45">
      <c r="B83" s="5"/>
      <c r="C83" s="94"/>
      <c r="D83" s="91" t="s">
        <v>122</v>
      </c>
      <c r="E83" s="193" t="s">
        <v>116</v>
      </c>
      <c r="F83" s="193" t="s">
        <v>117</v>
      </c>
      <c r="G83" s="193" t="s">
        <v>118</v>
      </c>
      <c r="H83" s="92"/>
      <c r="I83" s="213"/>
      <c r="J83" s="213"/>
      <c r="K83" s="228"/>
      <c r="L83" s="97"/>
      <c r="M83" s="201"/>
      <c r="N83" s="201"/>
      <c r="O83" s="103"/>
      <c r="P83" s="202"/>
      <c r="Q83" s="34"/>
      <c r="U83" s="97"/>
      <c r="V83" s="97"/>
      <c r="W83" s="97"/>
      <c r="X83" s="97"/>
      <c r="Y83" s="97"/>
      <c r="Z83" s="97"/>
      <c r="AA83" s="97"/>
      <c r="AB83" s="97"/>
      <c r="AC83" s="201"/>
      <c r="AD83" s="150"/>
      <c r="AE83" s="205"/>
      <c r="AF83" s="205"/>
      <c r="AG83" s="205"/>
      <c r="AH83" s="205"/>
    </row>
    <row r="84" spans="2:34" ht="16.149999999999999" customHeight="1" x14ac:dyDescent="0.45">
      <c r="B84" s="5"/>
      <c r="C84" s="94"/>
      <c r="D84" s="155"/>
      <c r="E84" s="193" t="s">
        <v>116</v>
      </c>
      <c r="F84" s="193" t="s">
        <v>117</v>
      </c>
      <c r="G84" s="193" t="s">
        <v>118</v>
      </c>
      <c r="H84" s="92"/>
      <c r="I84" s="213"/>
      <c r="J84" s="213"/>
      <c r="K84" s="191"/>
      <c r="L84" s="97"/>
      <c r="M84" s="201"/>
      <c r="N84" s="201"/>
      <c r="O84" s="103"/>
      <c r="P84" s="202"/>
      <c r="Q84" s="34"/>
      <c r="U84" s="97"/>
      <c r="V84" s="97"/>
      <c r="W84" s="97"/>
      <c r="X84" s="97"/>
      <c r="Y84" s="97"/>
      <c r="Z84" s="97"/>
      <c r="AA84" s="97"/>
      <c r="AB84" s="97"/>
      <c r="AC84" s="201"/>
      <c r="AD84" s="150"/>
      <c r="AE84" s="205"/>
      <c r="AF84" s="205"/>
      <c r="AG84" s="205"/>
      <c r="AH84" s="205"/>
    </row>
    <row r="85" spans="2:34" ht="16.149999999999999" customHeight="1" x14ac:dyDescent="0.45">
      <c r="B85" s="5"/>
      <c r="C85" s="94"/>
      <c r="D85" s="155"/>
      <c r="E85" s="193" t="s">
        <v>116</v>
      </c>
      <c r="F85" s="193" t="s">
        <v>117</v>
      </c>
      <c r="G85" s="193" t="s">
        <v>118</v>
      </c>
      <c r="H85" s="92"/>
      <c r="I85" s="213"/>
      <c r="J85" s="213"/>
      <c r="K85" s="191"/>
      <c r="L85" s="97"/>
      <c r="M85" s="201"/>
      <c r="N85" s="201"/>
      <c r="O85" s="103"/>
      <c r="P85" s="202"/>
      <c r="Q85" s="34"/>
      <c r="U85" s="97"/>
      <c r="V85" s="97"/>
      <c r="W85" s="97"/>
      <c r="X85" s="97"/>
      <c r="Y85" s="97"/>
      <c r="Z85" s="97"/>
      <c r="AA85" s="97"/>
      <c r="AB85" s="97"/>
      <c r="AC85" s="201"/>
      <c r="AD85" s="150"/>
      <c r="AE85" s="205"/>
      <c r="AF85" s="205"/>
      <c r="AG85" s="205"/>
      <c r="AH85" s="205"/>
    </row>
    <row r="86" spans="2:34" ht="16.149999999999999" customHeight="1" x14ac:dyDescent="0.45">
      <c r="B86" s="5"/>
      <c r="C86" s="94"/>
      <c r="D86" s="155"/>
      <c r="E86" s="193" t="s">
        <v>116</v>
      </c>
      <c r="F86" s="193" t="s">
        <v>117</v>
      </c>
      <c r="G86" s="193" t="s">
        <v>118</v>
      </c>
      <c r="H86" s="92"/>
      <c r="I86" s="213"/>
      <c r="J86" s="213"/>
      <c r="K86" s="191"/>
      <c r="L86" s="97"/>
      <c r="M86" s="201"/>
      <c r="N86" s="201"/>
      <c r="O86" s="103"/>
      <c r="P86" s="202"/>
      <c r="Q86" s="34"/>
      <c r="U86" s="97"/>
      <c r="V86" s="97"/>
      <c r="W86" s="97"/>
      <c r="X86" s="97"/>
      <c r="Y86" s="97"/>
      <c r="Z86" s="97"/>
      <c r="AA86" s="97"/>
      <c r="AB86" s="97"/>
      <c r="AC86" s="201"/>
      <c r="AD86" s="150"/>
      <c r="AE86" s="205"/>
      <c r="AF86" s="205"/>
      <c r="AG86" s="205"/>
      <c r="AH86" s="205"/>
    </row>
    <row r="87" spans="2:34" ht="16.149999999999999" customHeight="1" x14ac:dyDescent="0.45">
      <c r="B87" s="5"/>
      <c r="C87" s="94">
        <f>C78+1</f>
        <v>3</v>
      </c>
      <c r="D87" s="156" t="s">
        <v>124</v>
      </c>
      <c r="E87" s="211" t="s">
        <v>105</v>
      </c>
      <c r="F87" s="93"/>
      <c r="G87" s="93"/>
      <c r="H87" s="93"/>
      <c r="I87" s="93"/>
      <c r="J87" s="93"/>
      <c r="K87" s="217"/>
      <c r="L87" s="149"/>
      <c r="M87" s="201" t="s">
        <v>106</v>
      </c>
      <c r="N87" s="201"/>
      <c r="O87" s="103"/>
      <c r="P87" s="202"/>
      <c r="Q87" s="34"/>
      <c r="U87" s="97"/>
      <c r="V87" s="97"/>
      <c r="W87" s="97"/>
      <c r="X87" s="97"/>
      <c r="Y87" s="97"/>
      <c r="Z87" s="97"/>
      <c r="AA87" s="97"/>
      <c r="AB87" s="97"/>
      <c r="AC87" s="201"/>
      <c r="AD87" s="150"/>
      <c r="AE87" s="205"/>
      <c r="AF87" s="205"/>
      <c r="AG87" s="205"/>
      <c r="AH87" s="205"/>
    </row>
    <row r="88" spans="2:34" ht="16.149999999999999" customHeight="1" x14ac:dyDescent="0.45">
      <c r="B88" s="5"/>
      <c r="C88" s="94"/>
      <c r="D88" s="95" t="s">
        <v>108</v>
      </c>
      <c r="F88" s="214"/>
      <c r="G88" s="214"/>
      <c r="H88" s="214"/>
      <c r="I88" s="214"/>
      <c r="J88" s="215"/>
      <c r="K88" s="219"/>
      <c r="L88" s="222"/>
      <c r="M88" s="201"/>
      <c r="N88" s="201"/>
      <c r="O88" s="103"/>
      <c r="P88" s="202"/>
      <c r="Q88" s="34"/>
      <c r="U88" s="97"/>
      <c r="V88" s="97"/>
      <c r="W88" s="97"/>
      <c r="X88" s="97"/>
      <c r="Y88" s="97"/>
      <c r="Z88" s="97"/>
      <c r="AA88" s="97"/>
      <c r="AB88" s="97"/>
      <c r="AC88" s="201"/>
      <c r="AD88" s="150"/>
      <c r="AE88" s="205"/>
      <c r="AF88" s="205"/>
      <c r="AG88" s="205"/>
      <c r="AH88" s="205"/>
    </row>
    <row r="89" spans="2:34" ht="16.149999999999999" customHeight="1" x14ac:dyDescent="0.45">
      <c r="B89" s="5"/>
      <c r="C89" s="94"/>
      <c r="D89" s="95" t="s">
        <v>110</v>
      </c>
      <c r="F89" s="209"/>
      <c r="G89" s="209"/>
      <c r="H89" s="209"/>
      <c r="I89" s="209"/>
      <c r="J89" s="209"/>
      <c r="K89" s="217"/>
      <c r="L89" s="216"/>
      <c r="M89" s="201" t="s">
        <v>111</v>
      </c>
      <c r="N89" s="201"/>
      <c r="O89" s="103"/>
      <c r="P89" s="202"/>
      <c r="Q89" s="34"/>
      <c r="U89" s="97"/>
      <c r="V89" s="97"/>
      <c r="W89" s="97"/>
      <c r="X89" s="97"/>
      <c r="Y89" s="97"/>
      <c r="Z89" s="97"/>
      <c r="AA89" s="97"/>
      <c r="AB89" s="97"/>
      <c r="AC89" s="201"/>
      <c r="AD89" s="150"/>
      <c r="AE89" s="205"/>
      <c r="AF89" s="205"/>
      <c r="AG89" s="205"/>
      <c r="AH89" s="205"/>
    </row>
    <row r="90" spans="2:34" ht="16.149999999999999" customHeight="1" x14ac:dyDescent="0.45">
      <c r="B90" s="5"/>
      <c r="C90" s="94"/>
      <c r="D90" s="95" t="s">
        <v>112</v>
      </c>
      <c r="E90" s="211" t="s">
        <v>113</v>
      </c>
      <c r="F90" s="93"/>
      <c r="G90" s="221"/>
      <c r="H90" s="210"/>
      <c r="I90" s="210"/>
      <c r="J90" s="210"/>
      <c r="K90" s="224" t="e">
        <f>K91/K87</f>
        <v>#DIV/0!</v>
      </c>
      <c r="L90" s="220"/>
      <c r="M90" s="201"/>
      <c r="N90" s="201"/>
      <c r="O90" s="103"/>
      <c r="P90" s="202"/>
      <c r="Q90" s="34"/>
      <c r="T90" s="149"/>
      <c r="U90" s="97"/>
      <c r="V90" s="97"/>
      <c r="W90" s="97"/>
      <c r="X90" s="97"/>
      <c r="Y90" s="97"/>
      <c r="Z90" s="97"/>
      <c r="AA90" s="97"/>
      <c r="AB90" s="97"/>
      <c r="AC90" s="201"/>
      <c r="AD90" s="150"/>
      <c r="AE90" s="205"/>
      <c r="AF90" s="205"/>
      <c r="AG90" s="205"/>
      <c r="AH90" s="205"/>
    </row>
    <row r="91" spans="2:34" ht="16.149999999999999" customHeight="1" x14ac:dyDescent="0.45">
      <c r="B91" s="5"/>
      <c r="C91" s="94"/>
      <c r="D91" s="95" t="s">
        <v>114</v>
      </c>
      <c r="F91" s="93"/>
      <c r="H91" s="210"/>
      <c r="I91" s="210"/>
      <c r="J91" s="210"/>
      <c r="K91" s="203">
        <f>H92*I92*K92+H93*I93*K93+H94*I94*K94+H95*I95*K95</f>
        <v>0</v>
      </c>
      <c r="L91" s="216"/>
      <c r="M91" s="201" t="s">
        <v>106</v>
      </c>
      <c r="N91" s="201"/>
      <c r="O91" s="103"/>
      <c r="P91" s="202"/>
      <c r="Q91" s="34"/>
      <c r="T91" s="149"/>
      <c r="U91" s="97"/>
      <c r="V91" s="97"/>
      <c r="W91" s="97"/>
      <c r="X91" s="97"/>
      <c r="Y91" s="97"/>
      <c r="Z91" s="97"/>
      <c r="AA91" s="97"/>
      <c r="AB91" s="97"/>
      <c r="AC91" s="201"/>
      <c r="AD91" s="150"/>
      <c r="AE91" s="205"/>
      <c r="AF91" s="205"/>
      <c r="AG91" s="205"/>
      <c r="AH91" s="205"/>
    </row>
    <row r="92" spans="2:34" ht="16.149999999999999" customHeight="1" x14ac:dyDescent="0.45">
      <c r="B92" s="5"/>
      <c r="C92" s="94"/>
      <c r="D92" s="91" t="s">
        <v>125</v>
      </c>
      <c r="E92" s="193" t="s">
        <v>116</v>
      </c>
      <c r="F92" s="193" t="s">
        <v>117</v>
      </c>
      <c r="G92" s="193" t="s">
        <v>118</v>
      </c>
      <c r="H92" s="92"/>
      <c r="I92" s="213"/>
      <c r="J92" s="213"/>
      <c r="K92" s="228"/>
      <c r="L92" s="97"/>
      <c r="M92" s="201"/>
      <c r="N92" s="201"/>
      <c r="O92" s="103"/>
      <c r="P92" s="202"/>
      <c r="Q92" s="34"/>
      <c r="T92" s="98"/>
      <c r="U92" s="97"/>
      <c r="V92" s="97"/>
      <c r="W92" s="97"/>
      <c r="X92" s="97"/>
      <c r="Y92" s="97"/>
      <c r="Z92" s="97"/>
      <c r="AA92" s="97"/>
      <c r="AB92" s="97"/>
      <c r="AC92" s="201"/>
      <c r="AD92" s="150"/>
      <c r="AE92" s="205"/>
      <c r="AF92" s="205"/>
      <c r="AG92" s="205"/>
      <c r="AH92" s="205"/>
    </row>
    <row r="93" spans="2:34" ht="16.149999999999999" customHeight="1" x14ac:dyDescent="0.45">
      <c r="B93" s="5"/>
      <c r="C93" s="94"/>
      <c r="D93" s="91" t="s">
        <v>126</v>
      </c>
      <c r="E93" s="193" t="s">
        <v>116</v>
      </c>
      <c r="F93" s="193" t="s">
        <v>117</v>
      </c>
      <c r="G93" s="193" t="s">
        <v>118</v>
      </c>
      <c r="H93" s="92"/>
      <c r="I93" s="213"/>
      <c r="J93" s="213"/>
      <c r="K93" s="191"/>
      <c r="L93" s="97"/>
      <c r="M93" s="201"/>
      <c r="N93" s="201"/>
      <c r="O93" s="103"/>
      <c r="P93" s="202"/>
      <c r="Q93" s="34"/>
      <c r="T93" s="98"/>
      <c r="U93" s="97"/>
      <c r="V93" s="97"/>
      <c r="W93" s="97"/>
      <c r="X93" s="97"/>
      <c r="Y93" s="97"/>
      <c r="Z93" s="97"/>
      <c r="AA93" s="97"/>
      <c r="AB93" s="97"/>
      <c r="AC93" s="201"/>
      <c r="AD93" s="150"/>
      <c r="AE93" s="205"/>
      <c r="AF93" s="205"/>
      <c r="AG93" s="205"/>
      <c r="AH93" s="205"/>
    </row>
    <row r="94" spans="2:34" ht="16.149999999999999" customHeight="1" x14ac:dyDescent="0.45">
      <c r="B94" s="5"/>
      <c r="C94" s="94"/>
      <c r="D94" s="155"/>
      <c r="E94" s="193" t="s">
        <v>116</v>
      </c>
      <c r="F94" s="193" t="s">
        <v>117</v>
      </c>
      <c r="G94" s="193" t="s">
        <v>118</v>
      </c>
      <c r="H94" s="92"/>
      <c r="I94" s="213"/>
      <c r="J94" s="213"/>
      <c r="K94" s="191"/>
      <c r="L94" s="97"/>
      <c r="M94" s="201"/>
      <c r="N94" s="201"/>
      <c r="O94" s="103"/>
      <c r="P94" s="202"/>
      <c r="Q94" s="34"/>
      <c r="T94" s="149"/>
      <c r="U94" s="97"/>
      <c r="V94" s="97"/>
      <c r="W94" s="97"/>
      <c r="X94" s="97"/>
      <c r="Y94" s="97"/>
      <c r="Z94" s="97"/>
      <c r="AA94" s="97"/>
      <c r="AB94" s="97"/>
      <c r="AC94" s="201"/>
      <c r="AD94" s="150"/>
      <c r="AE94" s="205"/>
      <c r="AF94" s="205"/>
      <c r="AG94" s="205"/>
      <c r="AH94" s="205"/>
    </row>
    <row r="95" spans="2:34" ht="16.149999999999999" customHeight="1" x14ac:dyDescent="0.45">
      <c r="B95" s="5"/>
      <c r="C95" s="94"/>
      <c r="D95" s="155"/>
      <c r="E95" s="193" t="s">
        <v>116</v>
      </c>
      <c r="F95" s="193" t="s">
        <v>117</v>
      </c>
      <c r="G95" s="193" t="s">
        <v>118</v>
      </c>
      <c r="H95" s="92"/>
      <c r="I95" s="213"/>
      <c r="J95" s="213"/>
      <c r="K95" s="191"/>
      <c r="L95" s="97"/>
      <c r="M95" s="201"/>
      <c r="N95" s="201"/>
      <c r="O95" s="103"/>
      <c r="P95" s="202"/>
      <c r="Q95" s="34"/>
      <c r="U95" s="97"/>
      <c r="V95" s="97"/>
      <c r="W95" s="97"/>
      <c r="X95" s="97"/>
      <c r="Y95" s="97"/>
      <c r="Z95" s="97"/>
      <c r="AA95" s="97"/>
      <c r="AB95" s="97"/>
      <c r="AC95" s="201"/>
      <c r="AD95" s="150"/>
      <c r="AE95" s="205"/>
      <c r="AF95" s="205"/>
      <c r="AG95" s="205"/>
      <c r="AH95" s="205"/>
    </row>
    <row r="96" spans="2:34" ht="16.149999999999999" customHeight="1" x14ac:dyDescent="0.45">
      <c r="B96" s="5"/>
      <c r="C96" s="94">
        <f>C87+1</f>
        <v>4</v>
      </c>
      <c r="D96" s="156" t="s">
        <v>124</v>
      </c>
      <c r="E96" s="211" t="s">
        <v>105</v>
      </c>
      <c r="F96" s="93"/>
      <c r="G96" s="93"/>
      <c r="H96" s="93"/>
      <c r="I96" s="93"/>
      <c r="J96" s="93"/>
      <c r="K96" s="217"/>
      <c r="L96" s="149"/>
      <c r="M96" s="201" t="s">
        <v>106</v>
      </c>
      <c r="N96" s="201"/>
      <c r="O96" s="103"/>
      <c r="P96" s="202"/>
      <c r="Q96" s="34"/>
      <c r="U96" s="97"/>
      <c r="V96" s="97"/>
      <c r="W96" s="97"/>
      <c r="X96" s="97"/>
      <c r="Y96" s="97"/>
      <c r="Z96" s="97"/>
      <c r="AA96" s="97"/>
      <c r="AB96" s="97"/>
      <c r="AC96" s="201"/>
      <c r="AD96" s="150"/>
      <c r="AE96" s="205"/>
      <c r="AF96" s="205"/>
      <c r="AG96" s="205"/>
      <c r="AH96" s="205"/>
    </row>
    <row r="97" spans="2:34" ht="16.149999999999999" customHeight="1" x14ac:dyDescent="0.45">
      <c r="B97" s="5"/>
      <c r="C97" s="94"/>
      <c r="D97" s="95" t="s">
        <v>108</v>
      </c>
      <c r="F97" s="214"/>
      <c r="G97" s="214"/>
      <c r="H97" s="214"/>
      <c r="I97" s="214"/>
      <c r="J97" s="215"/>
      <c r="K97" s="219"/>
      <c r="L97" s="222"/>
      <c r="M97" s="201"/>
      <c r="N97" s="201"/>
      <c r="O97" s="103"/>
      <c r="P97" s="202"/>
      <c r="Q97" s="34"/>
      <c r="U97" s="97"/>
      <c r="V97" s="97"/>
      <c r="W97" s="97"/>
      <c r="X97" s="97"/>
      <c r="Y97" s="97"/>
      <c r="Z97" s="97"/>
      <c r="AA97" s="97"/>
      <c r="AB97" s="97"/>
      <c r="AC97" s="201"/>
      <c r="AD97" s="150"/>
      <c r="AE97" s="205"/>
      <c r="AF97" s="205"/>
      <c r="AG97" s="205"/>
      <c r="AH97" s="205"/>
    </row>
    <row r="98" spans="2:34" ht="16.149999999999999" customHeight="1" x14ac:dyDescent="0.45">
      <c r="B98" s="5"/>
      <c r="C98" s="94"/>
      <c r="D98" s="95" t="s">
        <v>110</v>
      </c>
      <c r="F98" s="209"/>
      <c r="G98" s="209"/>
      <c r="H98" s="209"/>
      <c r="I98" s="209"/>
      <c r="J98" s="209"/>
      <c r="K98" s="217"/>
      <c r="L98" s="216"/>
      <c r="M98" s="201" t="s">
        <v>111</v>
      </c>
      <c r="N98" s="201"/>
      <c r="O98" s="103"/>
      <c r="P98" s="202"/>
      <c r="Q98" s="34"/>
      <c r="U98" s="97"/>
      <c r="V98" s="97"/>
      <c r="W98" s="97"/>
      <c r="X98" s="97"/>
      <c r="Y98" s="97"/>
      <c r="Z98" s="97"/>
      <c r="AA98" s="97"/>
      <c r="AB98" s="97"/>
      <c r="AC98" s="201"/>
      <c r="AD98" s="150"/>
      <c r="AE98" s="205"/>
      <c r="AF98" s="205"/>
      <c r="AG98" s="205"/>
      <c r="AH98" s="205"/>
    </row>
    <row r="99" spans="2:34" ht="16.149999999999999" customHeight="1" x14ac:dyDescent="0.45">
      <c r="B99" s="5"/>
      <c r="C99" s="94"/>
      <c r="D99" s="95" t="s">
        <v>112</v>
      </c>
      <c r="E99" s="211" t="s">
        <v>113</v>
      </c>
      <c r="F99" s="93"/>
      <c r="G99" s="221"/>
      <c r="H99" s="210"/>
      <c r="I99" s="210"/>
      <c r="J99" s="210"/>
      <c r="K99" s="224" t="e">
        <f>K100/K96</f>
        <v>#DIV/0!</v>
      </c>
      <c r="L99" s="220"/>
      <c r="M99" s="201"/>
      <c r="N99" s="201"/>
      <c r="O99" s="103"/>
      <c r="P99" s="202"/>
      <c r="Q99" s="34"/>
      <c r="U99" s="97"/>
      <c r="V99" s="97"/>
      <c r="W99" s="97"/>
      <c r="X99" s="97"/>
      <c r="Y99" s="97"/>
      <c r="Z99" s="97"/>
      <c r="AA99" s="97"/>
      <c r="AB99" s="97"/>
      <c r="AC99" s="201"/>
      <c r="AD99" s="150"/>
      <c r="AE99" s="205"/>
      <c r="AF99" s="205"/>
      <c r="AG99" s="205"/>
      <c r="AH99" s="205"/>
    </row>
    <row r="100" spans="2:34" ht="16.149999999999999" customHeight="1" x14ac:dyDescent="0.45">
      <c r="B100" s="5"/>
      <c r="C100" s="94"/>
      <c r="D100" s="95" t="s">
        <v>114</v>
      </c>
      <c r="F100" s="93"/>
      <c r="H100" s="210"/>
      <c r="I100" s="210"/>
      <c r="J100" s="210"/>
      <c r="K100" s="203">
        <f>H101*I101*K101+H102*I102*K102+H103*I103*K103+H104*I104*K104</f>
        <v>0</v>
      </c>
      <c r="L100" s="216"/>
      <c r="M100" s="201" t="s">
        <v>106</v>
      </c>
      <c r="N100" s="201"/>
      <c r="O100" s="103"/>
      <c r="P100" s="202"/>
      <c r="Q100" s="34"/>
      <c r="U100" s="97"/>
      <c r="V100" s="97"/>
      <c r="W100" s="97"/>
      <c r="X100" s="97"/>
      <c r="Y100" s="97"/>
      <c r="Z100" s="97"/>
      <c r="AA100" s="97"/>
      <c r="AB100" s="97"/>
      <c r="AC100" s="201"/>
      <c r="AD100" s="150"/>
      <c r="AE100" s="205"/>
      <c r="AF100" s="205"/>
      <c r="AG100" s="205"/>
      <c r="AH100" s="205"/>
    </row>
    <row r="101" spans="2:34" ht="16.149999999999999" customHeight="1" x14ac:dyDescent="0.45">
      <c r="B101" s="5"/>
      <c r="C101" s="94"/>
      <c r="D101" s="91" t="s">
        <v>125</v>
      </c>
      <c r="E101" s="193" t="s">
        <v>116</v>
      </c>
      <c r="F101" s="193" t="s">
        <v>117</v>
      </c>
      <c r="G101" s="193" t="s">
        <v>118</v>
      </c>
      <c r="H101" s="92"/>
      <c r="I101" s="213"/>
      <c r="J101" s="213"/>
      <c r="K101" s="228"/>
      <c r="L101" s="97"/>
      <c r="M101" s="201"/>
      <c r="N101" s="201"/>
      <c r="O101" s="103"/>
      <c r="P101" s="202"/>
      <c r="Q101" s="34"/>
      <c r="U101" s="97"/>
      <c r="V101" s="97"/>
      <c r="W101" s="97"/>
      <c r="X101" s="97"/>
      <c r="Y101" s="97"/>
      <c r="Z101" s="97"/>
      <c r="AA101" s="97"/>
      <c r="AB101" s="97"/>
      <c r="AC101" s="201"/>
      <c r="AD101" s="150"/>
      <c r="AE101" s="205"/>
      <c r="AF101" s="205"/>
      <c r="AG101" s="205"/>
      <c r="AH101" s="205"/>
    </row>
    <row r="102" spans="2:34" ht="16.149999999999999" customHeight="1" x14ac:dyDescent="0.45">
      <c r="B102" s="5"/>
      <c r="C102" s="94"/>
      <c r="D102" s="91" t="s">
        <v>126</v>
      </c>
      <c r="E102" s="193" t="s">
        <v>116</v>
      </c>
      <c r="F102" s="193" t="s">
        <v>117</v>
      </c>
      <c r="G102" s="193" t="s">
        <v>118</v>
      </c>
      <c r="H102" s="92"/>
      <c r="I102" s="213"/>
      <c r="J102" s="213"/>
      <c r="K102" s="191"/>
      <c r="L102" s="97"/>
      <c r="M102" s="201"/>
      <c r="N102" s="201"/>
      <c r="O102" s="103"/>
      <c r="P102" s="202"/>
      <c r="Q102" s="34"/>
      <c r="U102" s="97"/>
      <c r="V102" s="97"/>
      <c r="W102" s="97"/>
      <c r="X102" s="97"/>
      <c r="Y102" s="97"/>
      <c r="Z102" s="97"/>
      <c r="AA102" s="97"/>
      <c r="AB102" s="97"/>
      <c r="AC102" s="201"/>
      <c r="AD102" s="150"/>
      <c r="AE102" s="205"/>
      <c r="AF102" s="205"/>
      <c r="AG102" s="205"/>
      <c r="AH102" s="205"/>
    </row>
    <row r="103" spans="2:34" ht="16.149999999999999" customHeight="1" x14ac:dyDescent="0.45">
      <c r="B103" s="5"/>
      <c r="C103" s="94"/>
      <c r="D103" s="155"/>
      <c r="E103" s="193" t="s">
        <v>116</v>
      </c>
      <c r="F103" s="193" t="s">
        <v>117</v>
      </c>
      <c r="G103" s="193" t="s">
        <v>118</v>
      </c>
      <c r="H103" s="92"/>
      <c r="I103" s="213"/>
      <c r="J103" s="213"/>
      <c r="K103" s="191"/>
      <c r="L103" s="97"/>
      <c r="M103" s="201"/>
      <c r="N103" s="201"/>
      <c r="O103" s="103"/>
      <c r="P103" s="202"/>
      <c r="Q103" s="34"/>
      <c r="U103" s="97"/>
      <c r="V103" s="97"/>
      <c r="W103" s="97"/>
      <c r="X103" s="97"/>
      <c r="Y103" s="97"/>
      <c r="Z103" s="97"/>
      <c r="AA103" s="97"/>
      <c r="AB103" s="97"/>
      <c r="AC103" s="201"/>
      <c r="AD103" s="150"/>
      <c r="AE103" s="205"/>
      <c r="AF103" s="205"/>
      <c r="AG103" s="205"/>
      <c r="AH103" s="205"/>
    </row>
    <row r="104" spans="2:34" ht="16.149999999999999" customHeight="1" x14ac:dyDescent="0.45">
      <c r="B104" s="5"/>
      <c r="C104" s="94"/>
      <c r="D104" s="155"/>
      <c r="E104" s="193" t="s">
        <v>116</v>
      </c>
      <c r="F104" s="193" t="s">
        <v>117</v>
      </c>
      <c r="G104" s="193" t="s">
        <v>118</v>
      </c>
      <c r="H104" s="92"/>
      <c r="I104" s="213"/>
      <c r="J104" s="213"/>
      <c r="K104" s="191"/>
      <c r="L104" s="97"/>
      <c r="M104" s="201"/>
      <c r="N104" s="201"/>
      <c r="O104" s="103"/>
      <c r="P104" s="202"/>
      <c r="Q104" s="34"/>
      <c r="U104" s="97"/>
      <c r="V104" s="97"/>
      <c r="W104" s="97"/>
      <c r="X104" s="97"/>
      <c r="Y104" s="97"/>
      <c r="Z104" s="97"/>
      <c r="AA104" s="97"/>
      <c r="AB104" s="97"/>
      <c r="AC104" s="201"/>
      <c r="AD104" s="150"/>
      <c r="AE104" s="205"/>
      <c r="AF104" s="205"/>
      <c r="AG104" s="205"/>
      <c r="AH104" s="205"/>
    </row>
    <row r="105" spans="2:34" ht="16.149999999999999" customHeight="1" x14ac:dyDescent="0.45">
      <c r="B105" s="5"/>
      <c r="C105" s="94">
        <f>C96+1</f>
        <v>5</v>
      </c>
      <c r="D105" s="156" t="s">
        <v>124</v>
      </c>
      <c r="E105" s="211" t="s">
        <v>105</v>
      </c>
      <c r="F105" s="93"/>
      <c r="G105" s="93"/>
      <c r="H105" s="93"/>
      <c r="I105" s="93"/>
      <c r="J105" s="93"/>
      <c r="K105" s="217"/>
      <c r="L105" s="149"/>
      <c r="M105" s="201" t="s">
        <v>106</v>
      </c>
      <c r="N105" s="201"/>
      <c r="O105" s="103"/>
      <c r="P105" s="202"/>
      <c r="Q105" s="34"/>
      <c r="U105" s="97"/>
      <c r="V105" s="97"/>
      <c r="W105" s="97"/>
      <c r="X105" s="97"/>
      <c r="Y105" s="97"/>
      <c r="Z105" s="97"/>
      <c r="AA105" s="97"/>
      <c r="AB105" s="97"/>
      <c r="AC105" s="201"/>
      <c r="AD105" s="150"/>
      <c r="AE105" s="205"/>
      <c r="AF105" s="205"/>
      <c r="AG105" s="205"/>
      <c r="AH105" s="205"/>
    </row>
    <row r="106" spans="2:34" ht="16.149999999999999" customHeight="1" x14ac:dyDescent="0.45">
      <c r="B106" s="5"/>
      <c r="C106" s="94"/>
      <c r="D106" s="95" t="s">
        <v>108</v>
      </c>
      <c r="F106" s="214"/>
      <c r="G106" s="214"/>
      <c r="H106" s="214"/>
      <c r="I106" s="214"/>
      <c r="J106" s="215"/>
      <c r="K106" s="219"/>
      <c r="L106" s="222"/>
      <c r="M106" s="201"/>
      <c r="N106" s="201"/>
      <c r="O106" s="103"/>
      <c r="P106" s="202"/>
      <c r="Q106" s="34"/>
      <c r="U106" s="97"/>
      <c r="V106" s="97"/>
      <c r="W106" s="97"/>
      <c r="X106" s="97"/>
      <c r="Y106" s="97"/>
      <c r="Z106" s="97"/>
      <c r="AA106" s="97"/>
      <c r="AB106" s="97"/>
      <c r="AC106" s="201"/>
      <c r="AD106" s="150"/>
      <c r="AE106" s="205"/>
      <c r="AF106" s="205"/>
      <c r="AG106" s="205"/>
      <c r="AH106" s="205"/>
    </row>
    <row r="107" spans="2:34" ht="16.149999999999999" customHeight="1" x14ac:dyDescent="0.45">
      <c r="B107" s="5"/>
      <c r="C107" s="94"/>
      <c r="D107" s="95" t="s">
        <v>110</v>
      </c>
      <c r="F107" s="209"/>
      <c r="G107" s="209"/>
      <c r="H107" s="209"/>
      <c r="I107" s="209"/>
      <c r="J107" s="209"/>
      <c r="K107" s="217"/>
      <c r="L107" s="216"/>
      <c r="M107" s="201" t="s">
        <v>111</v>
      </c>
      <c r="N107" s="201"/>
      <c r="O107" s="103"/>
      <c r="P107" s="202"/>
      <c r="Q107" s="34"/>
      <c r="U107" s="97"/>
      <c r="V107" s="97"/>
      <c r="W107" s="97"/>
      <c r="X107" s="97"/>
      <c r="Y107" s="97"/>
      <c r="Z107" s="97"/>
      <c r="AA107" s="97"/>
      <c r="AB107" s="97"/>
      <c r="AC107" s="201"/>
      <c r="AD107" s="150"/>
      <c r="AE107" s="205"/>
      <c r="AF107" s="205"/>
      <c r="AG107" s="205"/>
      <c r="AH107" s="205"/>
    </row>
    <row r="108" spans="2:34" ht="16.149999999999999" customHeight="1" x14ac:dyDescent="0.45">
      <c r="B108" s="5"/>
      <c r="C108" s="94"/>
      <c r="D108" s="95" t="s">
        <v>112</v>
      </c>
      <c r="E108" s="211" t="s">
        <v>113</v>
      </c>
      <c r="F108" s="93"/>
      <c r="G108" s="221"/>
      <c r="H108" s="210"/>
      <c r="I108" s="210"/>
      <c r="J108" s="210"/>
      <c r="K108" s="224" t="e">
        <f>K109/K105</f>
        <v>#DIV/0!</v>
      </c>
      <c r="L108" s="220"/>
      <c r="M108" s="201"/>
      <c r="N108" s="201"/>
      <c r="O108" s="103"/>
      <c r="P108" s="202"/>
      <c r="Q108" s="34"/>
      <c r="U108" s="97"/>
      <c r="V108" s="97"/>
      <c r="W108" s="97"/>
      <c r="X108" s="97"/>
      <c r="Y108" s="97"/>
      <c r="Z108" s="97"/>
      <c r="AA108" s="97"/>
      <c r="AB108" s="97"/>
      <c r="AC108" s="201"/>
      <c r="AD108" s="150"/>
      <c r="AE108" s="205"/>
      <c r="AF108" s="205"/>
      <c r="AG108" s="205"/>
      <c r="AH108" s="205"/>
    </row>
    <row r="109" spans="2:34" ht="16.149999999999999" customHeight="1" x14ac:dyDescent="0.45">
      <c r="B109" s="5"/>
      <c r="C109" s="94"/>
      <c r="D109" s="95" t="s">
        <v>114</v>
      </c>
      <c r="F109" s="93"/>
      <c r="H109" s="210"/>
      <c r="I109" s="210"/>
      <c r="J109" s="210"/>
      <c r="K109" s="203">
        <f>H110*I110*K110+H111*I111*K111+H112*I112*K112+H113*I113*K113</f>
        <v>0</v>
      </c>
      <c r="L109" s="216"/>
      <c r="M109" s="201" t="s">
        <v>106</v>
      </c>
      <c r="N109" s="201"/>
      <c r="O109" s="103"/>
      <c r="P109" s="202"/>
      <c r="Q109" s="34"/>
      <c r="U109" s="97"/>
      <c r="V109" s="97"/>
      <c r="W109" s="97"/>
      <c r="X109" s="97"/>
      <c r="Y109" s="97"/>
      <c r="Z109" s="97"/>
      <c r="AA109" s="97"/>
      <c r="AB109" s="97"/>
      <c r="AC109" s="201"/>
      <c r="AD109" s="150"/>
      <c r="AE109" s="205"/>
      <c r="AF109" s="205"/>
      <c r="AG109" s="205"/>
      <c r="AH109" s="205"/>
    </row>
    <row r="110" spans="2:34" ht="16.149999999999999" customHeight="1" x14ac:dyDescent="0.45">
      <c r="B110" s="5"/>
      <c r="C110" s="94"/>
      <c r="D110" s="91" t="s">
        <v>125</v>
      </c>
      <c r="E110" s="193" t="s">
        <v>116</v>
      </c>
      <c r="F110" s="193" t="s">
        <v>117</v>
      </c>
      <c r="G110" s="193" t="s">
        <v>118</v>
      </c>
      <c r="H110" s="92"/>
      <c r="I110" s="213"/>
      <c r="J110" s="213"/>
      <c r="K110" s="228"/>
      <c r="L110" s="97"/>
      <c r="M110" s="201"/>
      <c r="N110" s="201"/>
      <c r="O110" s="103"/>
      <c r="P110" s="202"/>
      <c r="Q110" s="34"/>
      <c r="U110" s="97"/>
      <c r="V110" s="97"/>
      <c r="W110" s="97"/>
      <c r="X110" s="97"/>
      <c r="Y110" s="97"/>
      <c r="Z110" s="97"/>
      <c r="AA110" s="97"/>
      <c r="AB110" s="97"/>
      <c r="AC110" s="201"/>
      <c r="AD110" s="150"/>
      <c r="AE110" s="205"/>
      <c r="AF110" s="205"/>
      <c r="AG110" s="205"/>
      <c r="AH110" s="205"/>
    </row>
    <row r="111" spans="2:34" ht="16.149999999999999" customHeight="1" x14ac:dyDescent="0.45">
      <c r="B111" s="5"/>
      <c r="C111" s="94"/>
      <c r="D111" s="91" t="s">
        <v>126</v>
      </c>
      <c r="E111" s="193" t="s">
        <v>116</v>
      </c>
      <c r="F111" s="193" t="s">
        <v>117</v>
      </c>
      <c r="G111" s="193" t="s">
        <v>118</v>
      </c>
      <c r="H111" s="92"/>
      <c r="I111" s="213"/>
      <c r="J111" s="213"/>
      <c r="K111" s="191"/>
      <c r="L111" s="97"/>
      <c r="M111" s="201"/>
      <c r="N111" s="201"/>
      <c r="O111" s="103"/>
      <c r="P111" s="202"/>
      <c r="Q111" s="34"/>
      <c r="U111" s="97"/>
      <c r="V111" s="97"/>
      <c r="W111" s="97"/>
      <c r="X111" s="97"/>
      <c r="Y111" s="97"/>
      <c r="Z111" s="97"/>
      <c r="AA111" s="97"/>
      <c r="AB111" s="97"/>
      <c r="AC111" s="201"/>
      <c r="AD111" s="150"/>
      <c r="AE111" s="205"/>
      <c r="AF111" s="205"/>
      <c r="AG111" s="205"/>
      <c r="AH111" s="205"/>
    </row>
    <row r="112" spans="2:34" ht="16.149999999999999" customHeight="1" x14ac:dyDescent="0.45">
      <c r="B112" s="5"/>
      <c r="C112" s="94"/>
      <c r="D112" s="155"/>
      <c r="E112" s="193" t="s">
        <v>116</v>
      </c>
      <c r="F112" s="193" t="s">
        <v>117</v>
      </c>
      <c r="G112" s="193" t="s">
        <v>118</v>
      </c>
      <c r="H112" s="92"/>
      <c r="I112" s="213"/>
      <c r="J112" s="213"/>
      <c r="K112" s="191"/>
      <c r="L112" s="97"/>
      <c r="M112" s="201"/>
      <c r="N112" s="201"/>
      <c r="O112" s="103"/>
      <c r="P112" s="202"/>
      <c r="Q112" s="34"/>
      <c r="U112" s="97"/>
      <c r="V112" s="97"/>
      <c r="W112" s="97"/>
      <c r="X112" s="97"/>
      <c r="Y112" s="97"/>
      <c r="Z112" s="97"/>
      <c r="AA112" s="97"/>
      <c r="AB112" s="97"/>
      <c r="AC112" s="201"/>
      <c r="AD112" s="150"/>
      <c r="AE112" s="205"/>
      <c r="AF112" s="205"/>
      <c r="AG112" s="205"/>
      <c r="AH112" s="205"/>
    </row>
    <row r="113" spans="1:34" ht="16.149999999999999" customHeight="1" x14ac:dyDescent="0.45">
      <c r="B113" s="5"/>
      <c r="C113" s="94"/>
      <c r="D113" s="155"/>
      <c r="E113" s="193" t="s">
        <v>116</v>
      </c>
      <c r="F113" s="193" t="s">
        <v>117</v>
      </c>
      <c r="G113" s="193" t="s">
        <v>118</v>
      </c>
      <c r="H113" s="92"/>
      <c r="I113" s="213"/>
      <c r="J113" s="213"/>
      <c r="K113" s="191"/>
      <c r="L113" s="97"/>
      <c r="M113" s="201"/>
      <c r="N113" s="201"/>
      <c r="O113" s="103"/>
      <c r="P113" s="202"/>
      <c r="Q113" s="34"/>
      <c r="U113" s="97"/>
      <c r="V113" s="97"/>
      <c r="W113" s="97"/>
      <c r="X113" s="97"/>
      <c r="Y113" s="97"/>
      <c r="Z113" s="97"/>
      <c r="AA113" s="97"/>
      <c r="AB113" s="97"/>
      <c r="AC113" s="201"/>
      <c r="AD113" s="150"/>
      <c r="AE113" s="205"/>
      <c r="AF113" s="205"/>
      <c r="AG113" s="205"/>
      <c r="AH113" s="205"/>
    </row>
    <row r="114" spans="1:34" ht="16.149999999999999" customHeight="1" x14ac:dyDescent="0.45">
      <c r="B114" s="5"/>
      <c r="C114" s="94">
        <f>C105+1</f>
        <v>6</v>
      </c>
      <c r="D114" s="156" t="s">
        <v>124</v>
      </c>
      <c r="E114" s="211" t="s">
        <v>105</v>
      </c>
      <c r="F114" s="93"/>
      <c r="G114" s="93"/>
      <c r="H114" s="93"/>
      <c r="I114" s="93"/>
      <c r="J114" s="93"/>
      <c r="K114" s="217"/>
      <c r="L114" s="149"/>
      <c r="M114" s="201" t="s">
        <v>106</v>
      </c>
      <c r="N114" s="201"/>
      <c r="O114" s="103"/>
      <c r="P114" s="202"/>
      <c r="Q114" s="34"/>
      <c r="U114" s="97"/>
      <c r="V114" s="97"/>
      <c r="W114" s="97"/>
      <c r="X114" s="97"/>
      <c r="Y114" s="97"/>
      <c r="Z114" s="97"/>
      <c r="AA114" s="97"/>
      <c r="AB114" s="97"/>
      <c r="AC114" s="201"/>
      <c r="AD114" s="150"/>
      <c r="AE114" s="205"/>
      <c r="AF114" s="205"/>
      <c r="AG114" s="205"/>
      <c r="AH114" s="205"/>
    </row>
    <row r="115" spans="1:34" ht="16.149999999999999" customHeight="1" x14ac:dyDescent="0.45">
      <c r="B115" s="5"/>
      <c r="C115" s="94"/>
      <c r="D115" s="95" t="s">
        <v>108</v>
      </c>
      <c r="F115" s="214"/>
      <c r="G115" s="214"/>
      <c r="H115" s="214"/>
      <c r="I115" s="214"/>
      <c r="J115" s="215"/>
      <c r="K115" s="219"/>
      <c r="L115" s="222"/>
      <c r="M115" s="201"/>
      <c r="N115" s="201"/>
      <c r="O115" s="103"/>
      <c r="P115" s="202"/>
      <c r="Q115" s="34"/>
      <c r="U115" s="97"/>
      <c r="V115" s="97"/>
      <c r="W115" s="97"/>
      <c r="X115" s="97"/>
      <c r="Y115" s="97"/>
      <c r="Z115" s="97"/>
      <c r="AA115" s="97"/>
      <c r="AB115" s="97"/>
      <c r="AC115" s="201"/>
      <c r="AD115" s="150"/>
      <c r="AE115" s="205"/>
      <c r="AF115" s="205"/>
      <c r="AG115" s="205"/>
      <c r="AH115" s="205"/>
    </row>
    <row r="116" spans="1:34" ht="16.149999999999999" customHeight="1" x14ac:dyDescent="0.45">
      <c r="B116" s="5"/>
      <c r="C116" s="94"/>
      <c r="D116" s="95" t="s">
        <v>110</v>
      </c>
      <c r="F116" s="209"/>
      <c r="G116" s="209"/>
      <c r="H116" s="209"/>
      <c r="I116" s="209"/>
      <c r="J116" s="209"/>
      <c r="K116" s="217"/>
      <c r="L116" s="216"/>
      <c r="M116" s="201" t="s">
        <v>111</v>
      </c>
      <c r="N116" s="201"/>
      <c r="O116" s="103"/>
      <c r="P116" s="202"/>
      <c r="Q116" s="34"/>
      <c r="U116" s="97"/>
      <c r="V116" s="97"/>
      <c r="W116" s="97"/>
      <c r="X116" s="97"/>
      <c r="Y116" s="97"/>
      <c r="Z116" s="97"/>
      <c r="AA116" s="97"/>
      <c r="AB116" s="97"/>
      <c r="AC116" s="201"/>
      <c r="AD116" s="150"/>
      <c r="AE116" s="205"/>
      <c r="AF116" s="205"/>
      <c r="AG116" s="205"/>
      <c r="AH116" s="205"/>
    </row>
    <row r="117" spans="1:34" ht="16.149999999999999" customHeight="1" x14ac:dyDescent="0.45">
      <c r="B117" s="5"/>
      <c r="C117" s="94"/>
      <c r="D117" s="95" t="s">
        <v>112</v>
      </c>
      <c r="E117" s="211" t="s">
        <v>113</v>
      </c>
      <c r="F117" s="93"/>
      <c r="G117" s="221"/>
      <c r="H117" s="210"/>
      <c r="I117" s="210"/>
      <c r="J117" s="210"/>
      <c r="K117" s="224" t="e">
        <f>K118/K114</f>
        <v>#DIV/0!</v>
      </c>
      <c r="L117" s="220"/>
      <c r="M117" s="201"/>
      <c r="N117" s="201"/>
      <c r="O117" s="103"/>
      <c r="P117" s="202"/>
      <c r="Q117" s="34"/>
      <c r="U117" s="97"/>
      <c r="V117" s="97"/>
      <c r="W117" s="97"/>
      <c r="X117" s="97"/>
      <c r="Y117" s="97"/>
      <c r="Z117" s="97"/>
      <c r="AA117" s="97"/>
      <c r="AB117" s="97"/>
      <c r="AC117" s="201"/>
      <c r="AD117" s="150"/>
      <c r="AE117" s="205"/>
      <c r="AF117" s="205"/>
      <c r="AG117" s="205"/>
      <c r="AH117" s="205"/>
    </row>
    <row r="118" spans="1:34" ht="16.149999999999999" customHeight="1" x14ac:dyDescent="0.45">
      <c r="B118" s="5"/>
      <c r="C118" s="94"/>
      <c r="D118" s="95" t="s">
        <v>114</v>
      </c>
      <c r="F118" s="93"/>
      <c r="H118" s="210"/>
      <c r="I118" s="210"/>
      <c r="J118" s="210"/>
      <c r="K118" s="203">
        <f>H119*I119*K119+H120*I120*K120+H121*I121*K121+H122*I122*K122</f>
        <v>0</v>
      </c>
      <c r="L118" s="216"/>
      <c r="M118" s="201" t="s">
        <v>106</v>
      </c>
      <c r="N118" s="201"/>
      <c r="O118" s="103"/>
      <c r="P118" s="202"/>
      <c r="Q118" s="34"/>
      <c r="U118" s="97"/>
      <c r="V118" s="97"/>
      <c r="W118" s="97"/>
      <c r="X118" s="97"/>
      <c r="Y118" s="97"/>
      <c r="Z118" s="97"/>
      <c r="AA118" s="97"/>
      <c r="AB118" s="97"/>
      <c r="AC118" s="201"/>
      <c r="AD118" s="150"/>
      <c r="AE118" s="205"/>
      <c r="AF118" s="205"/>
      <c r="AG118" s="205"/>
      <c r="AH118" s="205"/>
    </row>
    <row r="119" spans="1:34" ht="16.149999999999999" customHeight="1" x14ac:dyDescent="0.45">
      <c r="B119" s="5"/>
      <c r="C119" s="94"/>
      <c r="D119" s="91" t="s">
        <v>125</v>
      </c>
      <c r="E119" s="193" t="s">
        <v>116</v>
      </c>
      <c r="F119" s="193" t="s">
        <v>117</v>
      </c>
      <c r="G119" s="193" t="s">
        <v>118</v>
      </c>
      <c r="H119" s="92"/>
      <c r="I119" s="213"/>
      <c r="J119" s="213"/>
      <c r="K119" s="228"/>
      <c r="L119" s="97"/>
      <c r="M119" s="201"/>
      <c r="N119" s="201"/>
      <c r="O119" s="103"/>
      <c r="P119" s="202"/>
      <c r="Q119" s="34"/>
      <c r="U119" s="97"/>
      <c r="V119" s="97"/>
      <c r="W119" s="97"/>
      <c r="X119" s="97"/>
      <c r="Y119" s="97"/>
      <c r="Z119" s="97"/>
      <c r="AA119" s="97"/>
      <c r="AB119" s="97"/>
      <c r="AC119" s="201"/>
      <c r="AD119" s="150"/>
      <c r="AE119" s="205"/>
      <c r="AF119" s="205"/>
      <c r="AG119" s="205"/>
      <c r="AH119" s="205"/>
    </row>
    <row r="120" spans="1:34" ht="16.149999999999999" customHeight="1" x14ac:dyDescent="0.45">
      <c r="B120" s="5"/>
      <c r="C120" s="94"/>
      <c r="D120" s="91" t="s">
        <v>126</v>
      </c>
      <c r="E120" s="193" t="s">
        <v>116</v>
      </c>
      <c r="F120" s="193" t="s">
        <v>117</v>
      </c>
      <c r="G120" s="193" t="s">
        <v>118</v>
      </c>
      <c r="H120" s="92"/>
      <c r="I120" s="213"/>
      <c r="J120" s="213"/>
      <c r="K120" s="191"/>
      <c r="L120" s="97"/>
      <c r="M120" s="201"/>
      <c r="N120" s="201"/>
      <c r="O120" s="103"/>
      <c r="P120" s="202"/>
      <c r="Q120" s="34"/>
      <c r="U120" s="97"/>
      <c r="V120" s="97"/>
      <c r="W120" s="97"/>
      <c r="X120" s="97"/>
      <c r="Y120" s="97"/>
      <c r="Z120" s="97"/>
      <c r="AA120" s="97"/>
      <c r="AB120" s="97"/>
      <c r="AC120" s="201"/>
      <c r="AD120" s="150"/>
      <c r="AE120" s="205"/>
      <c r="AF120" s="205"/>
      <c r="AG120" s="205"/>
      <c r="AH120" s="205"/>
    </row>
    <row r="121" spans="1:34" ht="16.149999999999999" customHeight="1" x14ac:dyDescent="0.45">
      <c r="B121" s="5"/>
      <c r="C121" s="94"/>
      <c r="D121" s="155"/>
      <c r="E121" s="193" t="s">
        <v>116</v>
      </c>
      <c r="F121" s="193" t="s">
        <v>117</v>
      </c>
      <c r="G121" s="193" t="s">
        <v>118</v>
      </c>
      <c r="H121" s="92"/>
      <c r="I121" s="213"/>
      <c r="J121" s="213"/>
      <c r="K121" s="191"/>
      <c r="L121" s="97"/>
      <c r="M121" s="201"/>
      <c r="N121" s="201"/>
      <c r="O121" s="103"/>
      <c r="P121" s="202"/>
      <c r="Q121" s="34"/>
      <c r="U121" s="97"/>
      <c r="V121" s="97"/>
      <c r="W121" s="97"/>
      <c r="X121" s="97"/>
      <c r="Y121" s="97"/>
      <c r="Z121" s="97"/>
      <c r="AA121" s="97"/>
      <c r="AB121" s="97"/>
      <c r="AC121" s="201"/>
      <c r="AD121" s="150"/>
      <c r="AE121" s="205"/>
      <c r="AF121" s="205"/>
      <c r="AG121" s="205"/>
      <c r="AH121" s="205"/>
    </row>
    <row r="122" spans="1:34" ht="16.149999999999999" customHeight="1" x14ac:dyDescent="0.45">
      <c r="B122" s="5"/>
      <c r="C122" s="94"/>
      <c r="D122" s="155"/>
      <c r="E122" s="193" t="s">
        <v>116</v>
      </c>
      <c r="F122" s="193" t="s">
        <v>117</v>
      </c>
      <c r="G122" s="193" t="s">
        <v>118</v>
      </c>
      <c r="H122" s="92"/>
      <c r="I122" s="213"/>
      <c r="J122" s="213"/>
      <c r="K122" s="191"/>
      <c r="L122" s="97"/>
      <c r="M122" s="201"/>
      <c r="N122" s="201"/>
      <c r="O122" s="103"/>
      <c r="P122" s="202"/>
      <c r="Q122" s="34"/>
      <c r="U122" s="97"/>
      <c r="V122" s="97"/>
      <c r="W122" s="97"/>
      <c r="X122" s="97"/>
      <c r="Y122" s="97"/>
      <c r="Z122" s="97"/>
      <c r="AA122" s="97"/>
      <c r="AB122" s="97"/>
      <c r="AC122" s="201"/>
      <c r="AD122" s="150"/>
      <c r="AE122" s="205"/>
      <c r="AF122" s="205"/>
      <c r="AG122" s="205"/>
      <c r="AH122" s="205"/>
    </row>
    <row r="123" spans="1:34" s="150" customFormat="1" ht="16.149999999999999" customHeight="1" x14ac:dyDescent="0.45">
      <c r="A123" s="34"/>
      <c r="B123" s="148"/>
      <c r="C123" s="2"/>
      <c r="D123" s="229" t="s">
        <v>129</v>
      </c>
      <c r="E123" s="82"/>
      <c r="F123" s="214"/>
      <c r="G123" s="214"/>
      <c r="H123" s="214"/>
      <c r="I123" s="214"/>
      <c r="J123" s="215"/>
      <c r="K123" s="203">
        <f>G69+K78+K87+K96+K105+K114</f>
        <v>1.5</v>
      </c>
      <c r="L123" s="216"/>
      <c r="M123" s="201" t="s">
        <v>106</v>
      </c>
      <c r="N123" s="201"/>
      <c r="O123" s="103"/>
      <c r="P123" s="66"/>
      <c r="Q123" s="36"/>
      <c r="R123" s="149"/>
      <c r="S123" s="201"/>
      <c r="T123" s="149"/>
      <c r="U123" s="97"/>
      <c r="V123" s="97"/>
      <c r="W123" s="97"/>
      <c r="X123" s="97"/>
      <c r="Y123" s="97"/>
      <c r="Z123" s="97"/>
      <c r="AA123" s="97"/>
      <c r="AB123" s="97"/>
      <c r="AC123" s="201"/>
      <c r="AE123" s="205"/>
      <c r="AF123" s="205"/>
      <c r="AG123" s="205"/>
      <c r="AH123" s="205"/>
    </row>
    <row r="124" spans="1:34" s="242" customFormat="1" ht="16.149999999999999" customHeight="1" x14ac:dyDescent="0.45">
      <c r="A124" s="236"/>
      <c r="B124" s="237"/>
      <c r="C124" s="238"/>
      <c r="D124" s="237"/>
      <c r="E124" s="239"/>
      <c r="F124" s="239"/>
      <c r="G124" s="239"/>
      <c r="H124" s="239"/>
      <c r="I124" s="239"/>
      <c r="J124" s="239"/>
      <c r="K124" s="240"/>
      <c r="L124" s="239"/>
      <c r="M124" s="238"/>
      <c r="N124" s="238"/>
      <c r="O124" s="238"/>
      <c r="P124" s="241"/>
      <c r="Q124" s="236"/>
      <c r="R124" s="237"/>
      <c r="S124" s="238"/>
      <c r="T124" s="237"/>
      <c r="U124" s="239"/>
      <c r="V124" s="239"/>
      <c r="W124" s="239"/>
      <c r="X124" s="239"/>
      <c r="Y124" s="239"/>
      <c r="Z124" s="239"/>
      <c r="AA124" s="239"/>
      <c r="AB124" s="239"/>
      <c r="AC124" s="238"/>
      <c r="AE124" s="243"/>
      <c r="AF124" s="243"/>
      <c r="AG124" s="243"/>
      <c r="AH124" s="243"/>
    </row>
    <row r="125" spans="1:34" ht="16.149999999999999" customHeight="1" x14ac:dyDescent="0.45">
      <c r="A125" s="230" t="s">
        <v>130</v>
      </c>
      <c r="B125" s="29" t="s">
        <v>34</v>
      </c>
      <c r="C125" s="687" t="s">
        <v>131</v>
      </c>
      <c r="D125" s="688"/>
      <c r="E125" s="689" t="s">
        <v>132</v>
      </c>
      <c r="F125" s="690"/>
      <c r="G125" s="690"/>
      <c r="H125" s="690"/>
      <c r="I125" s="690"/>
      <c r="J125" s="690"/>
      <c r="K125" s="690"/>
      <c r="L125" s="690"/>
      <c r="M125" s="691"/>
      <c r="N125" s="201"/>
      <c r="O125" s="103"/>
      <c r="P125" s="202"/>
      <c r="Q125" s="34"/>
      <c r="U125" s="97"/>
      <c r="V125" s="97"/>
      <c r="W125" s="97"/>
      <c r="X125" s="97"/>
      <c r="Y125" s="97"/>
      <c r="Z125" s="97"/>
      <c r="AA125" s="97"/>
      <c r="AB125" s="97"/>
      <c r="AC125" s="201"/>
      <c r="AD125" s="150"/>
      <c r="AE125" s="205"/>
      <c r="AF125" s="205"/>
      <c r="AG125" s="205"/>
      <c r="AH125" s="205"/>
    </row>
    <row r="126" spans="1:34" s="150" customFormat="1" ht="25.15" customHeight="1" x14ac:dyDescent="0.45">
      <c r="A126" s="34"/>
      <c r="B126" s="686" t="s">
        <v>136</v>
      </c>
      <c r="C126" s="686"/>
      <c r="D126" s="686"/>
      <c r="E126" s="686"/>
      <c r="F126" s="686"/>
      <c r="G126" s="686"/>
      <c r="H126" s="686"/>
      <c r="I126" s="686"/>
      <c r="J126" s="686"/>
      <c r="K126" s="686"/>
      <c r="L126" s="686"/>
      <c r="M126" s="686"/>
      <c r="N126" s="89"/>
      <c r="O126" s="105"/>
      <c r="P126" s="149"/>
      <c r="AE126" s="205"/>
      <c r="AF126" s="205"/>
      <c r="AG126" s="205"/>
      <c r="AH126" s="205"/>
    </row>
    <row r="127" spans="1:34" ht="16.149999999999999" customHeight="1" x14ac:dyDescent="0.45">
      <c r="B127" s="5"/>
      <c r="C127" s="29" t="s">
        <v>34</v>
      </c>
      <c r="D127" s="186" t="s">
        <v>138</v>
      </c>
      <c r="E127" s="62"/>
      <c r="F127" s="62"/>
      <c r="G127" s="62"/>
      <c r="H127" s="62"/>
      <c r="I127" s="62"/>
      <c r="J127" s="62"/>
      <c r="K127" s="225"/>
      <c r="L127" s="14"/>
      <c r="M127" s="62"/>
      <c r="N127" s="14"/>
      <c r="O127" s="106"/>
      <c r="AD127" s="150"/>
      <c r="AE127" s="205"/>
      <c r="AF127" s="205"/>
      <c r="AG127" s="205"/>
      <c r="AH127" s="205"/>
    </row>
    <row r="128" spans="1:34" ht="16.149999999999999" customHeight="1" x14ac:dyDescent="0.45">
      <c r="B128" s="5"/>
      <c r="C128" s="29"/>
      <c r="D128" s="186" t="s">
        <v>139</v>
      </c>
      <c r="E128" s="62"/>
      <c r="F128" s="62"/>
      <c r="G128" s="62"/>
      <c r="H128" s="62"/>
      <c r="I128" s="62"/>
      <c r="J128" s="62"/>
      <c r="K128" s="225"/>
      <c r="L128" s="14"/>
      <c r="M128" s="62"/>
      <c r="N128" s="14"/>
      <c r="O128" s="106"/>
      <c r="AD128" s="150"/>
      <c r="AE128" s="205"/>
      <c r="AF128" s="205"/>
      <c r="AG128" s="205"/>
      <c r="AH128" s="205"/>
    </row>
    <row r="129" spans="2:34" ht="16.149999999999999" customHeight="1" x14ac:dyDescent="0.45">
      <c r="B129" s="5"/>
      <c r="D129" s="229" t="s">
        <v>103</v>
      </c>
      <c r="G129" s="62"/>
      <c r="H129" s="62"/>
      <c r="I129" s="62"/>
      <c r="J129" s="62"/>
      <c r="K129" s="154">
        <v>4</v>
      </c>
      <c r="L129" s="14"/>
      <c r="M129" s="62"/>
      <c r="N129" s="14"/>
      <c r="O129" s="106"/>
      <c r="AD129" s="150"/>
      <c r="AE129" s="205"/>
      <c r="AF129" s="205"/>
      <c r="AG129" s="205"/>
      <c r="AH129" s="205"/>
    </row>
    <row r="130" spans="2:34" ht="16.149999999999999" customHeight="1" x14ac:dyDescent="0.45">
      <c r="B130" s="5"/>
      <c r="C130" s="149"/>
      <c r="D130" s="231"/>
      <c r="E130" s="96" t="s">
        <v>105</v>
      </c>
      <c r="F130" s="96" t="s">
        <v>140</v>
      </c>
      <c r="G130" s="62"/>
      <c r="H130" s="62"/>
      <c r="I130" s="62"/>
      <c r="J130" s="62"/>
      <c r="K130" s="225"/>
      <c r="L130" s="14"/>
      <c r="M130" s="62"/>
      <c r="N130" s="14"/>
      <c r="O130" s="106"/>
      <c r="AD130" s="150"/>
      <c r="AE130" s="205"/>
      <c r="AF130" s="205"/>
      <c r="AG130" s="205"/>
      <c r="AH130" s="205"/>
    </row>
    <row r="131" spans="2:34" ht="16.149999999999999" customHeight="1" x14ac:dyDescent="0.45">
      <c r="B131" s="5"/>
      <c r="C131" s="94">
        <v>1</v>
      </c>
      <c r="D131" s="156" t="s">
        <v>141</v>
      </c>
      <c r="E131" s="29"/>
      <c r="F131" s="29" t="s">
        <v>34</v>
      </c>
      <c r="G131" s="216"/>
      <c r="H131" s="97"/>
      <c r="I131" s="97"/>
      <c r="J131" s="232"/>
      <c r="K131" s="192">
        <v>15.3</v>
      </c>
      <c r="L131" s="222"/>
      <c r="M131" s="201" t="s">
        <v>106</v>
      </c>
      <c r="N131" s="201"/>
      <c r="O131" s="103"/>
      <c r="AD131" s="150"/>
      <c r="AE131" s="205"/>
      <c r="AF131" s="205"/>
      <c r="AG131" s="205"/>
      <c r="AH131" s="205"/>
    </row>
    <row r="132" spans="2:34" ht="16.149999999999999" customHeight="1" x14ac:dyDescent="0.45">
      <c r="B132" s="5"/>
      <c r="C132" s="94"/>
      <c r="D132" s="95" t="s">
        <v>108</v>
      </c>
      <c r="F132" s="214"/>
      <c r="G132" s="97"/>
      <c r="H132" s="97"/>
      <c r="I132" s="97"/>
      <c r="J132" s="232"/>
      <c r="K132" s="219">
        <v>0</v>
      </c>
      <c r="L132" s="222"/>
      <c r="M132" s="201"/>
      <c r="N132" s="201"/>
      <c r="O132" s="103"/>
      <c r="P132" s="202"/>
      <c r="Q132" s="34"/>
      <c r="U132" s="97"/>
      <c r="V132" s="97"/>
      <c r="W132" s="97"/>
      <c r="X132" s="97"/>
      <c r="Y132" s="97"/>
      <c r="Z132" s="97"/>
      <c r="AA132" s="97"/>
      <c r="AB132" s="97"/>
      <c r="AC132" s="201"/>
      <c r="AD132" s="150"/>
      <c r="AE132" s="205"/>
      <c r="AF132" s="205"/>
      <c r="AG132" s="205"/>
      <c r="AH132" s="205"/>
    </row>
    <row r="133" spans="2:34" ht="16.149999999999999" customHeight="1" x14ac:dyDescent="0.45">
      <c r="B133" s="5"/>
      <c r="C133" s="94"/>
      <c r="D133" s="95" t="s">
        <v>110</v>
      </c>
      <c r="F133" s="209"/>
      <c r="G133" s="209"/>
      <c r="H133" s="209"/>
      <c r="I133" s="209"/>
      <c r="J133" s="209"/>
      <c r="K133" s="217">
        <v>2.75</v>
      </c>
      <c r="L133" s="216"/>
      <c r="M133" s="201" t="s">
        <v>111</v>
      </c>
      <c r="N133" s="201"/>
      <c r="O133" s="103"/>
      <c r="P133" s="202"/>
      <c r="Q133" s="34"/>
      <c r="U133" s="97"/>
      <c r="V133" s="97"/>
      <c r="W133" s="97"/>
      <c r="X133" s="97"/>
      <c r="Y133" s="97"/>
      <c r="Z133" s="97"/>
      <c r="AA133" s="97"/>
      <c r="AB133" s="97"/>
      <c r="AC133" s="201"/>
      <c r="AD133" s="150"/>
      <c r="AE133" s="205"/>
      <c r="AF133" s="205"/>
      <c r="AG133" s="205"/>
      <c r="AH133" s="205"/>
    </row>
    <row r="134" spans="2:34" ht="16.149999999999999" customHeight="1" x14ac:dyDescent="0.45">
      <c r="B134" s="5"/>
      <c r="C134" s="94"/>
      <c r="D134" s="95" t="s">
        <v>112</v>
      </c>
      <c r="E134" s="211" t="s">
        <v>113</v>
      </c>
      <c r="F134" s="93"/>
      <c r="G134" s="221"/>
      <c r="H134" s="210"/>
      <c r="I134" s="210"/>
      <c r="J134" s="210"/>
      <c r="K134" s="224">
        <f>K135/K131</f>
        <v>0</v>
      </c>
      <c r="L134" s="220"/>
      <c r="M134" s="201"/>
      <c r="N134" s="201"/>
      <c r="O134" s="103"/>
      <c r="P134" s="202"/>
      <c r="Q134" s="34"/>
      <c r="U134" s="97"/>
      <c r="V134" s="97"/>
      <c r="W134" s="97"/>
      <c r="X134" s="97"/>
      <c r="Y134" s="97"/>
      <c r="Z134" s="97"/>
      <c r="AA134" s="97"/>
      <c r="AB134" s="97"/>
      <c r="AC134" s="201"/>
      <c r="AD134" s="150"/>
      <c r="AE134" s="205"/>
      <c r="AF134" s="205"/>
      <c r="AG134" s="205"/>
      <c r="AH134" s="205"/>
    </row>
    <row r="135" spans="2:34" ht="16.149999999999999" customHeight="1" x14ac:dyDescent="0.45">
      <c r="B135" s="5"/>
      <c r="C135" s="94"/>
      <c r="D135" s="95" t="s">
        <v>114</v>
      </c>
      <c r="F135" s="93"/>
      <c r="H135" s="210"/>
      <c r="I135" s="210"/>
      <c r="J135" s="210"/>
      <c r="K135" s="203">
        <f>H136*I136*J136+H137*I137*J137+H138*I138*J138+H139*I139*J139</f>
        <v>0</v>
      </c>
      <c r="L135" s="216"/>
      <c r="M135" s="201" t="s">
        <v>106</v>
      </c>
      <c r="N135" s="201"/>
      <c r="O135" s="103"/>
      <c r="P135" s="202"/>
      <c r="Q135" s="34"/>
      <c r="U135" s="97"/>
      <c r="V135" s="97"/>
      <c r="W135" s="97"/>
      <c r="X135" s="97"/>
      <c r="Y135" s="97"/>
      <c r="Z135" s="97"/>
      <c r="AA135" s="97"/>
      <c r="AB135" s="97"/>
      <c r="AC135" s="201"/>
      <c r="AD135" s="150"/>
      <c r="AE135" s="205"/>
      <c r="AF135" s="205"/>
      <c r="AG135" s="205"/>
      <c r="AH135" s="205"/>
    </row>
    <row r="136" spans="2:34" ht="16.149999999999999" customHeight="1" x14ac:dyDescent="0.45">
      <c r="B136" s="5"/>
      <c r="C136" s="94"/>
      <c r="D136" s="155" t="s">
        <v>144</v>
      </c>
      <c r="E136" s="193" t="s">
        <v>116</v>
      </c>
      <c r="F136" s="193" t="s">
        <v>117</v>
      </c>
      <c r="G136" s="193" t="s">
        <v>118</v>
      </c>
      <c r="H136" s="92"/>
      <c r="I136" s="213"/>
      <c r="J136" s="213"/>
      <c r="K136" s="228"/>
      <c r="L136" s="97"/>
      <c r="M136" s="201"/>
      <c r="N136" s="201"/>
      <c r="O136" s="103"/>
      <c r="AD136" s="150"/>
      <c r="AE136" s="205"/>
      <c r="AF136" s="205"/>
      <c r="AG136" s="205"/>
      <c r="AH136" s="205"/>
    </row>
    <row r="137" spans="2:34" ht="16.149999999999999" customHeight="1" x14ac:dyDescent="0.45">
      <c r="B137" s="5"/>
      <c r="C137" s="94"/>
      <c r="D137" s="91"/>
      <c r="E137" s="193" t="s">
        <v>116</v>
      </c>
      <c r="F137" s="193" t="s">
        <v>117</v>
      </c>
      <c r="G137" s="193" t="s">
        <v>118</v>
      </c>
      <c r="H137" s="92"/>
      <c r="I137" s="213"/>
      <c r="J137" s="213"/>
      <c r="K137" s="191"/>
      <c r="L137" s="97"/>
      <c r="M137" s="201"/>
      <c r="N137" s="201"/>
      <c r="O137" s="103"/>
      <c r="AD137" s="150"/>
      <c r="AE137" s="205"/>
      <c r="AF137" s="205"/>
      <c r="AG137" s="205"/>
      <c r="AH137" s="205"/>
    </row>
    <row r="138" spans="2:34" ht="16.149999999999999" customHeight="1" x14ac:dyDescent="0.45">
      <c r="B138" s="5"/>
      <c r="C138" s="94"/>
      <c r="D138" s="90"/>
      <c r="E138" s="193" t="s">
        <v>116</v>
      </c>
      <c r="F138" s="193" t="s">
        <v>117</v>
      </c>
      <c r="G138" s="193" t="s">
        <v>118</v>
      </c>
      <c r="H138" s="92"/>
      <c r="I138" s="213"/>
      <c r="J138" s="213"/>
      <c r="K138" s="191"/>
      <c r="L138" s="97"/>
      <c r="M138" s="201"/>
      <c r="N138" s="201"/>
      <c r="O138" s="103"/>
      <c r="AD138" s="150"/>
      <c r="AE138" s="205"/>
      <c r="AF138" s="205"/>
      <c r="AG138" s="205"/>
      <c r="AH138" s="205"/>
    </row>
    <row r="139" spans="2:34" ht="16.149999999999999" customHeight="1" x14ac:dyDescent="0.45">
      <c r="B139" s="5"/>
      <c r="C139" s="94"/>
      <c r="D139" s="90"/>
      <c r="E139" s="193" t="s">
        <v>116</v>
      </c>
      <c r="F139" s="193" t="s">
        <v>117</v>
      </c>
      <c r="G139" s="193" t="s">
        <v>118</v>
      </c>
      <c r="H139" s="92"/>
      <c r="I139" s="213"/>
      <c r="J139" s="213"/>
      <c r="K139" s="191"/>
      <c r="L139" s="97"/>
      <c r="M139" s="201"/>
      <c r="N139" s="201"/>
      <c r="O139" s="103"/>
      <c r="AD139" s="150"/>
      <c r="AE139" s="205"/>
      <c r="AF139" s="205"/>
      <c r="AG139" s="205"/>
      <c r="AH139" s="205"/>
    </row>
    <row r="140" spans="2:34" ht="16.149999999999999" customHeight="1" x14ac:dyDescent="0.45">
      <c r="B140" s="5"/>
      <c r="C140" s="149"/>
      <c r="D140" s="231"/>
      <c r="E140" s="96" t="s">
        <v>105</v>
      </c>
      <c r="F140" s="96" t="s">
        <v>140</v>
      </c>
      <c r="G140" s="62"/>
      <c r="H140" s="62"/>
      <c r="I140" s="62"/>
      <c r="J140" s="62"/>
      <c r="K140" s="225"/>
      <c r="L140" s="14"/>
      <c r="M140" s="62"/>
      <c r="N140" s="14"/>
      <c r="O140" s="106"/>
      <c r="AD140" s="150"/>
      <c r="AE140" s="205"/>
      <c r="AF140" s="205"/>
      <c r="AG140" s="205"/>
      <c r="AH140" s="205"/>
    </row>
    <row r="141" spans="2:34" ht="16.149999999999999" customHeight="1" x14ac:dyDescent="0.45">
      <c r="B141" s="5"/>
      <c r="C141" s="94">
        <f>C131+1</f>
        <v>2</v>
      </c>
      <c r="D141" s="156" t="s">
        <v>151</v>
      </c>
      <c r="E141" s="29"/>
      <c r="F141" s="29" t="s">
        <v>34</v>
      </c>
      <c r="G141" s="216"/>
      <c r="H141" s="97"/>
      <c r="I141" s="97"/>
      <c r="J141" s="232"/>
      <c r="K141" s="192">
        <v>12.49</v>
      </c>
      <c r="L141" s="222"/>
      <c r="M141" s="201" t="s">
        <v>106</v>
      </c>
      <c r="N141" s="201"/>
      <c r="O141" s="103"/>
      <c r="AD141" s="150"/>
      <c r="AE141" s="205"/>
      <c r="AF141" s="205"/>
      <c r="AG141" s="205"/>
      <c r="AH141" s="205"/>
    </row>
    <row r="142" spans="2:34" ht="16.149999999999999" customHeight="1" x14ac:dyDescent="0.45">
      <c r="B142" s="5"/>
      <c r="C142" s="94"/>
      <c r="D142" s="95" t="s">
        <v>108</v>
      </c>
      <c r="F142" s="214"/>
      <c r="G142" s="97"/>
      <c r="H142" s="97"/>
      <c r="I142" s="97"/>
      <c r="J142" s="232"/>
      <c r="K142" s="219">
        <v>0</v>
      </c>
      <c r="L142" s="222"/>
      <c r="M142" s="201"/>
      <c r="N142" s="201"/>
      <c r="O142" s="103"/>
      <c r="P142" s="202"/>
      <c r="Q142" s="34"/>
      <c r="U142" s="97"/>
      <c r="V142" s="97"/>
      <c r="W142" s="97"/>
      <c r="X142" s="97"/>
      <c r="Y142" s="97"/>
      <c r="Z142" s="97"/>
      <c r="AA142" s="97"/>
      <c r="AB142" s="97"/>
      <c r="AC142" s="201"/>
      <c r="AD142" s="150"/>
      <c r="AE142" s="205"/>
      <c r="AF142" s="205"/>
      <c r="AG142" s="205"/>
      <c r="AH142" s="205"/>
    </row>
    <row r="143" spans="2:34" ht="16.149999999999999" customHeight="1" x14ac:dyDescent="0.45">
      <c r="B143" s="5"/>
      <c r="C143" s="94"/>
      <c r="D143" s="95" t="s">
        <v>110</v>
      </c>
      <c r="F143" s="209"/>
      <c r="G143" s="209"/>
      <c r="H143" s="209"/>
      <c r="I143" s="209"/>
      <c r="J143" s="209"/>
      <c r="K143" s="217">
        <v>2.4</v>
      </c>
      <c r="L143" s="216"/>
      <c r="M143" s="201" t="s">
        <v>111</v>
      </c>
      <c r="N143" s="201"/>
      <c r="O143" s="103"/>
      <c r="P143" s="202"/>
      <c r="Q143" s="34"/>
      <c r="U143" s="97"/>
      <c r="V143" s="97"/>
      <c r="W143" s="97"/>
      <c r="X143" s="97"/>
      <c r="Y143" s="97"/>
      <c r="Z143" s="97"/>
      <c r="AA143" s="97"/>
      <c r="AB143" s="97"/>
      <c r="AC143" s="201"/>
      <c r="AD143" s="150"/>
      <c r="AE143" s="205"/>
      <c r="AF143" s="205"/>
      <c r="AG143" s="205"/>
      <c r="AH143" s="205"/>
    </row>
    <row r="144" spans="2:34" ht="16.149999999999999" customHeight="1" x14ac:dyDescent="0.45">
      <c r="B144" s="5"/>
      <c r="C144" s="94"/>
      <c r="D144" s="95" t="s">
        <v>112</v>
      </c>
      <c r="E144" s="211" t="s">
        <v>113</v>
      </c>
      <c r="F144" s="93"/>
      <c r="G144" s="221"/>
      <c r="H144" s="210"/>
      <c r="I144" s="210"/>
      <c r="J144" s="210"/>
      <c r="K144" s="224">
        <f>K145/K141</f>
        <v>2.0016012810248198E-2</v>
      </c>
      <c r="L144" s="220"/>
      <c r="M144" s="201"/>
      <c r="N144" s="201"/>
      <c r="O144" s="103"/>
      <c r="P144" s="202"/>
      <c r="Q144" s="34"/>
      <c r="U144" s="97"/>
      <c r="V144" s="97"/>
      <c r="W144" s="97"/>
      <c r="X144" s="97"/>
      <c r="Y144" s="97"/>
      <c r="Z144" s="97"/>
      <c r="AA144" s="97"/>
      <c r="AB144" s="97"/>
      <c r="AC144" s="201"/>
      <c r="AD144" s="150"/>
      <c r="AE144" s="205"/>
      <c r="AF144" s="205"/>
      <c r="AG144" s="205"/>
      <c r="AH144" s="205"/>
    </row>
    <row r="145" spans="2:34" ht="16.149999999999999" customHeight="1" x14ac:dyDescent="0.45">
      <c r="B145" s="5"/>
      <c r="C145" s="94"/>
      <c r="D145" s="95" t="s">
        <v>114</v>
      </c>
      <c r="F145" s="93"/>
      <c r="H145" s="210"/>
      <c r="I145" s="210"/>
      <c r="J145" s="210"/>
      <c r="K145" s="203">
        <f>H146*I146*J146+H147*I147*J147+H148*I148*J148+H149*I149*J149</f>
        <v>0.25</v>
      </c>
      <c r="L145" s="216"/>
      <c r="M145" s="201" t="s">
        <v>106</v>
      </c>
      <c r="N145" s="201"/>
      <c r="O145" s="103"/>
      <c r="P145" s="202"/>
      <c r="Q145" s="34"/>
      <c r="U145" s="97"/>
      <c r="V145" s="97"/>
      <c r="W145" s="97"/>
      <c r="X145" s="97"/>
      <c r="Y145" s="97"/>
      <c r="Z145" s="97"/>
      <c r="AA145" s="97"/>
      <c r="AB145" s="97"/>
      <c r="AC145" s="201"/>
      <c r="AD145" s="150"/>
      <c r="AE145" s="205"/>
      <c r="AF145" s="205"/>
      <c r="AG145" s="205"/>
      <c r="AH145" s="205"/>
    </row>
    <row r="146" spans="2:34" ht="16.149999999999999" customHeight="1" x14ac:dyDescent="0.45">
      <c r="B146" s="5"/>
      <c r="C146" s="94"/>
      <c r="D146" s="155" t="s">
        <v>156</v>
      </c>
      <c r="E146" s="193" t="s">
        <v>116</v>
      </c>
      <c r="F146" s="193" t="s">
        <v>117</v>
      </c>
      <c r="G146" s="193" t="s">
        <v>118</v>
      </c>
      <c r="H146" s="92">
        <v>1</v>
      </c>
      <c r="I146" s="213">
        <v>0.5</v>
      </c>
      <c r="J146" s="213">
        <v>0.5</v>
      </c>
      <c r="K146" s="228"/>
      <c r="L146" s="97"/>
      <c r="M146" s="201"/>
      <c r="N146" s="201"/>
      <c r="O146" s="103"/>
      <c r="AD146" s="150"/>
      <c r="AE146" s="205"/>
      <c r="AF146" s="205"/>
      <c r="AG146" s="205"/>
      <c r="AH146" s="205"/>
    </row>
    <row r="147" spans="2:34" ht="16.149999999999999" customHeight="1" x14ac:dyDescent="0.45">
      <c r="B147" s="5"/>
      <c r="C147" s="94"/>
      <c r="D147" s="91"/>
      <c r="E147" s="193" t="s">
        <v>116</v>
      </c>
      <c r="F147" s="193" t="s">
        <v>117</v>
      </c>
      <c r="G147" s="193" t="s">
        <v>118</v>
      </c>
      <c r="H147" s="92"/>
      <c r="I147" s="213"/>
      <c r="J147" s="213"/>
      <c r="K147" s="191"/>
      <c r="L147" s="97"/>
      <c r="M147" s="201"/>
      <c r="N147" s="201"/>
      <c r="O147" s="103"/>
      <c r="AD147" s="150"/>
      <c r="AE147" s="205"/>
      <c r="AF147" s="205"/>
      <c r="AG147" s="205"/>
      <c r="AH147" s="205"/>
    </row>
    <row r="148" spans="2:34" ht="16.149999999999999" customHeight="1" x14ac:dyDescent="0.45">
      <c r="B148" s="5"/>
      <c r="C148" s="94"/>
      <c r="D148" s="91"/>
      <c r="E148" s="193" t="s">
        <v>116</v>
      </c>
      <c r="F148" s="193" t="s">
        <v>117</v>
      </c>
      <c r="G148" s="193" t="s">
        <v>118</v>
      </c>
      <c r="H148" s="92"/>
      <c r="I148" s="213"/>
      <c r="J148" s="213"/>
      <c r="K148" s="191"/>
      <c r="L148" s="97"/>
      <c r="M148" s="201"/>
      <c r="N148" s="201"/>
      <c r="O148" s="103"/>
      <c r="AD148" s="150"/>
      <c r="AE148" s="205"/>
      <c r="AF148" s="205"/>
      <c r="AG148" s="205"/>
      <c r="AH148" s="205"/>
    </row>
    <row r="149" spans="2:34" ht="16.149999999999999" customHeight="1" x14ac:dyDescent="0.45">
      <c r="B149" s="5"/>
      <c r="C149" s="94"/>
      <c r="D149" s="91"/>
      <c r="E149" s="193" t="s">
        <v>116</v>
      </c>
      <c r="F149" s="193" t="s">
        <v>117</v>
      </c>
      <c r="G149" s="193" t="s">
        <v>118</v>
      </c>
      <c r="H149" s="92"/>
      <c r="I149" s="213"/>
      <c r="J149" s="213"/>
      <c r="K149" s="191"/>
      <c r="L149" s="97"/>
      <c r="M149" s="201"/>
      <c r="N149" s="201"/>
      <c r="O149" s="103"/>
      <c r="AD149" s="150"/>
      <c r="AE149" s="205"/>
      <c r="AF149" s="205"/>
      <c r="AG149" s="205"/>
      <c r="AH149" s="205"/>
    </row>
    <row r="150" spans="2:34" ht="15.4" customHeight="1" x14ac:dyDescent="0.45">
      <c r="B150" s="5"/>
      <c r="C150" s="149"/>
      <c r="D150" s="231"/>
      <c r="E150" s="96" t="s">
        <v>105</v>
      </c>
      <c r="F150" s="96" t="s">
        <v>140</v>
      </c>
      <c r="G150" s="62"/>
      <c r="H150" s="62"/>
      <c r="I150" s="62"/>
      <c r="J150" s="62"/>
      <c r="K150" s="225"/>
      <c r="L150" s="14"/>
      <c r="M150" s="62"/>
      <c r="N150" s="14"/>
      <c r="O150" s="106"/>
      <c r="AD150" s="150"/>
      <c r="AE150" s="205"/>
      <c r="AF150" s="205"/>
      <c r="AG150" s="205"/>
      <c r="AH150" s="205"/>
    </row>
    <row r="151" spans="2:34" ht="16.149999999999999" customHeight="1" x14ac:dyDescent="0.45">
      <c r="B151" s="5"/>
      <c r="C151" s="94">
        <f>C141+1</f>
        <v>3</v>
      </c>
      <c r="D151" s="156" t="s">
        <v>162</v>
      </c>
      <c r="E151" s="29"/>
      <c r="F151" s="29" t="s">
        <v>34</v>
      </c>
      <c r="G151" s="216"/>
      <c r="H151" s="97"/>
      <c r="I151" s="97"/>
      <c r="J151" s="232"/>
      <c r="K151" s="192">
        <v>1.82</v>
      </c>
      <c r="L151" s="222"/>
      <c r="M151" s="201" t="s">
        <v>106</v>
      </c>
      <c r="N151" s="201"/>
      <c r="O151" s="103"/>
      <c r="AD151" s="150"/>
      <c r="AE151" s="205"/>
      <c r="AF151" s="205"/>
      <c r="AG151" s="205"/>
      <c r="AH151" s="205"/>
    </row>
    <row r="152" spans="2:34" ht="16.149999999999999" customHeight="1" x14ac:dyDescent="0.45">
      <c r="B152" s="5"/>
      <c r="C152" s="94"/>
      <c r="D152" s="95" t="s">
        <v>108</v>
      </c>
      <c r="F152" s="214"/>
      <c r="G152" s="97"/>
      <c r="H152" s="97"/>
      <c r="I152" s="97"/>
      <c r="J152" s="232"/>
      <c r="K152" s="219">
        <v>3</v>
      </c>
      <c r="L152" s="222"/>
      <c r="M152" s="201"/>
      <c r="N152" s="201"/>
      <c r="O152" s="103"/>
      <c r="P152" s="202"/>
      <c r="Q152" s="34"/>
      <c r="U152" s="97"/>
      <c r="V152" s="97"/>
      <c r="W152" s="97"/>
      <c r="X152" s="97"/>
      <c r="Y152" s="97"/>
      <c r="Z152" s="97"/>
      <c r="AA152" s="97"/>
      <c r="AB152" s="97"/>
      <c r="AC152" s="201"/>
      <c r="AD152" s="150"/>
      <c r="AE152" s="205"/>
      <c r="AF152" s="205"/>
      <c r="AG152" s="205"/>
      <c r="AH152" s="205"/>
    </row>
    <row r="153" spans="2:34" ht="16.149999999999999" customHeight="1" x14ac:dyDescent="0.45">
      <c r="B153" s="5"/>
      <c r="C153" s="94"/>
      <c r="D153" s="95" t="s">
        <v>110</v>
      </c>
      <c r="F153" s="209"/>
      <c r="G153" s="209"/>
      <c r="H153" s="209"/>
      <c r="I153" s="209"/>
      <c r="J153" s="209"/>
      <c r="K153" s="217">
        <v>1.85</v>
      </c>
      <c r="L153" s="216"/>
      <c r="M153" s="201" t="s">
        <v>111</v>
      </c>
      <c r="N153" s="201"/>
      <c r="O153" s="103"/>
      <c r="P153" s="202"/>
      <c r="Q153" s="34"/>
      <c r="U153" s="97"/>
      <c r="V153" s="97"/>
      <c r="W153" s="97"/>
      <c r="X153" s="97"/>
      <c r="Y153" s="97"/>
      <c r="Z153" s="97"/>
      <c r="AA153" s="97"/>
      <c r="AB153" s="97"/>
      <c r="AC153" s="201"/>
      <c r="AD153" s="150"/>
      <c r="AE153" s="205"/>
      <c r="AF153" s="205"/>
      <c r="AG153" s="205"/>
      <c r="AH153" s="205"/>
    </row>
    <row r="154" spans="2:34" ht="16.149999999999999" customHeight="1" x14ac:dyDescent="0.45">
      <c r="B154" s="5"/>
      <c r="C154" s="94"/>
      <c r="D154" s="95" t="s">
        <v>112</v>
      </c>
      <c r="E154" s="211" t="s">
        <v>113</v>
      </c>
      <c r="F154" s="93"/>
      <c r="G154" s="221"/>
      <c r="H154" s="210"/>
      <c r="I154" s="210"/>
      <c r="J154" s="210"/>
      <c r="K154" s="224">
        <f>K155/K151</f>
        <v>0.27472527472527469</v>
      </c>
      <c r="L154" s="220"/>
      <c r="M154" s="201"/>
      <c r="N154" s="201"/>
      <c r="O154" s="103"/>
      <c r="P154" s="202"/>
      <c r="Q154" s="34"/>
      <c r="U154" s="97"/>
      <c r="V154" s="97"/>
      <c r="W154" s="97"/>
      <c r="X154" s="97"/>
      <c r="Y154" s="97"/>
      <c r="Z154" s="97"/>
      <c r="AA154" s="97"/>
      <c r="AB154" s="97"/>
      <c r="AC154" s="201"/>
      <c r="AD154" s="150"/>
      <c r="AE154" s="205"/>
      <c r="AF154" s="205"/>
      <c r="AG154" s="205"/>
      <c r="AH154" s="205"/>
    </row>
    <row r="155" spans="2:34" ht="16.149999999999999" customHeight="1" x14ac:dyDescent="0.45">
      <c r="B155" s="5"/>
      <c r="C155" s="94"/>
      <c r="D155" s="95" t="s">
        <v>114</v>
      </c>
      <c r="F155" s="93"/>
      <c r="H155" s="210"/>
      <c r="I155" s="210"/>
      <c r="J155" s="210"/>
      <c r="K155" s="203">
        <f>H156*I156*J156+H157*I157*J157+H158*I158*J158+H159*I159*J159</f>
        <v>0.5</v>
      </c>
      <c r="L155" s="216"/>
      <c r="M155" s="201" t="s">
        <v>106</v>
      </c>
      <c r="N155" s="201"/>
      <c r="O155" s="103"/>
      <c r="P155" s="202"/>
      <c r="Q155" s="34"/>
      <c r="U155" s="97"/>
      <c r="V155" s="97"/>
      <c r="W155" s="97"/>
      <c r="X155" s="97"/>
      <c r="Y155" s="97"/>
      <c r="Z155" s="97"/>
      <c r="AA155" s="97"/>
      <c r="AB155" s="97"/>
      <c r="AC155" s="201"/>
      <c r="AD155" s="150"/>
      <c r="AE155" s="205"/>
      <c r="AF155" s="205"/>
      <c r="AG155" s="205"/>
      <c r="AH155" s="205"/>
    </row>
    <row r="156" spans="2:34" ht="16.149999999999999" customHeight="1" x14ac:dyDescent="0.45">
      <c r="B156" s="5"/>
      <c r="C156" s="94"/>
      <c r="D156" s="155" t="s">
        <v>156</v>
      </c>
      <c r="E156" s="193" t="s">
        <v>116</v>
      </c>
      <c r="F156" s="193" t="s">
        <v>117</v>
      </c>
      <c r="G156" s="193" t="s">
        <v>118</v>
      </c>
      <c r="H156" s="92">
        <v>1</v>
      </c>
      <c r="I156" s="213">
        <v>1</v>
      </c>
      <c r="J156" s="213">
        <v>0.5</v>
      </c>
      <c r="K156" s="228"/>
      <c r="L156" s="97"/>
      <c r="M156" s="201"/>
      <c r="N156" s="201"/>
      <c r="O156" s="103"/>
      <c r="AD156" s="150"/>
      <c r="AE156" s="205"/>
      <c r="AF156" s="205"/>
      <c r="AG156" s="205"/>
      <c r="AH156" s="205"/>
    </row>
    <row r="157" spans="2:34" ht="16.149999999999999" customHeight="1" x14ac:dyDescent="0.45">
      <c r="B157" s="5"/>
      <c r="C157" s="94"/>
      <c r="D157" s="155" t="s">
        <v>126</v>
      </c>
      <c r="E157" s="193" t="s">
        <v>116</v>
      </c>
      <c r="F157" s="193" t="s">
        <v>117</v>
      </c>
      <c r="G157" s="193" t="s">
        <v>118</v>
      </c>
      <c r="H157" s="92"/>
      <c r="I157" s="213"/>
      <c r="J157" s="213"/>
      <c r="K157" s="191"/>
      <c r="L157" s="97"/>
      <c r="M157" s="201"/>
      <c r="N157" s="201"/>
      <c r="O157" s="103"/>
      <c r="AD157" s="150"/>
      <c r="AE157" s="205"/>
      <c r="AF157" s="205"/>
      <c r="AG157" s="205"/>
      <c r="AH157" s="205"/>
    </row>
    <row r="158" spans="2:34" ht="16.149999999999999" customHeight="1" x14ac:dyDescent="0.45">
      <c r="B158" s="5"/>
      <c r="C158" s="94"/>
      <c r="D158" s="155"/>
      <c r="E158" s="193" t="s">
        <v>116</v>
      </c>
      <c r="F158" s="193" t="s">
        <v>117</v>
      </c>
      <c r="G158" s="193" t="s">
        <v>118</v>
      </c>
      <c r="H158" s="92"/>
      <c r="I158" s="213"/>
      <c r="J158" s="213"/>
      <c r="K158" s="191"/>
      <c r="L158" s="97"/>
      <c r="M158" s="201"/>
      <c r="N158" s="201"/>
      <c r="O158" s="103"/>
      <c r="AD158" s="150"/>
      <c r="AE158" s="205"/>
      <c r="AF158" s="205"/>
      <c r="AG158" s="205"/>
      <c r="AH158" s="205"/>
    </row>
    <row r="159" spans="2:34" ht="16.149999999999999" customHeight="1" x14ac:dyDescent="0.45">
      <c r="B159" s="5"/>
      <c r="C159" s="94"/>
      <c r="D159" s="155"/>
      <c r="E159" s="193" t="s">
        <v>116</v>
      </c>
      <c r="F159" s="193" t="s">
        <v>117</v>
      </c>
      <c r="G159" s="193" t="s">
        <v>118</v>
      </c>
      <c r="H159" s="92"/>
      <c r="I159" s="213"/>
      <c r="J159" s="213"/>
      <c r="K159" s="191"/>
      <c r="L159" s="97"/>
      <c r="M159" s="201"/>
      <c r="N159" s="201"/>
      <c r="O159" s="103"/>
      <c r="AD159" s="150"/>
      <c r="AE159" s="205"/>
      <c r="AF159" s="205"/>
      <c r="AG159" s="205"/>
      <c r="AH159" s="205"/>
    </row>
    <row r="160" spans="2:34" ht="16.149999999999999" customHeight="1" x14ac:dyDescent="0.45">
      <c r="B160" s="5"/>
      <c r="C160" s="149"/>
      <c r="D160" s="186"/>
      <c r="E160" s="96" t="s">
        <v>105</v>
      </c>
      <c r="F160" s="96" t="s">
        <v>140</v>
      </c>
      <c r="G160" s="62"/>
      <c r="H160" s="62"/>
      <c r="I160" s="62"/>
      <c r="J160" s="62"/>
      <c r="K160" s="225"/>
      <c r="L160" s="14"/>
      <c r="M160" s="62"/>
      <c r="N160" s="14"/>
      <c r="O160" s="106"/>
      <c r="AD160" s="150"/>
      <c r="AE160" s="205"/>
      <c r="AF160" s="205"/>
      <c r="AG160" s="205"/>
      <c r="AH160" s="205"/>
    </row>
    <row r="161" spans="2:35" ht="16.149999999999999" customHeight="1" x14ac:dyDescent="0.45">
      <c r="B161" s="5"/>
      <c r="C161" s="94">
        <f>C151+1</f>
        <v>4</v>
      </c>
      <c r="D161" s="156" t="s">
        <v>124</v>
      </c>
      <c r="E161" s="29"/>
      <c r="F161" s="29"/>
      <c r="G161" s="216"/>
      <c r="H161" s="97"/>
      <c r="I161" s="97"/>
      <c r="J161" s="232"/>
      <c r="K161" s="192"/>
      <c r="L161" s="222"/>
      <c r="M161" s="201" t="s">
        <v>106</v>
      </c>
      <c r="N161" s="201"/>
      <c r="O161" s="103"/>
      <c r="AD161" s="150"/>
      <c r="AE161" s="205"/>
      <c r="AF161" s="205"/>
      <c r="AG161" s="205"/>
      <c r="AH161" s="205"/>
    </row>
    <row r="162" spans="2:35" ht="16.149999999999999" customHeight="1" x14ac:dyDescent="0.45">
      <c r="B162" s="5"/>
      <c r="C162" s="94"/>
      <c r="D162" s="95" t="s">
        <v>108</v>
      </c>
      <c r="F162" s="214"/>
      <c r="G162" s="97"/>
      <c r="H162" s="97"/>
      <c r="I162" s="97"/>
      <c r="J162" s="232"/>
      <c r="K162" s="219"/>
      <c r="L162" s="222"/>
      <c r="M162" s="201"/>
      <c r="N162" s="201"/>
      <c r="O162" s="103"/>
      <c r="P162" s="202"/>
      <c r="Q162" s="34"/>
      <c r="U162" s="97"/>
      <c r="V162" s="97"/>
      <c r="W162" s="97"/>
      <c r="X162" s="97"/>
      <c r="Y162" s="97"/>
      <c r="Z162" s="97"/>
      <c r="AA162" s="97"/>
      <c r="AB162" s="97"/>
      <c r="AC162" s="201"/>
      <c r="AD162" s="150"/>
      <c r="AE162" s="205"/>
      <c r="AF162" s="205"/>
      <c r="AG162" s="205"/>
      <c r="AH162" s="205"/>
    </row>
    <row r="163" spans="2:35" ht="16.149999999999999" customHeight="1" x14ac:dyDescent="0.45">
      <c r="B163" s="5"/>
      <c r="C163" s="94"/>
      <c r="D163" s="95" t="s">
        <v>110</v>
      </c>
      <c r="F163" s="209"/>
      <c r="G163" s="209"/>
      <c r="H163" s="209"/>
      <c r="I163" s="209"/>
      <c r="J163" s="209"/>
      <c r="K163" s="217"/>
      <c r="L163" s="216"/>
      <c r="M163" s="201" t="s">
        <v>111</v>
      </c>
      <c r="N163" s="201"/>
      <c r="O163" s="103"/>
      <c r="P163" s="202"/>
      <c r="Q163" s="34"/>
      <c r="U163" s="97"/>
      <c r="V163" s="97"/>
      <c r="W163" s="97"/>
      <c r="X163" s="97"/>
      <c r="Y163" s="97"/>
      <c r="Z163" s="97"/>
      <c r="AA163" s="97"/>
      <c r="AB163" s="97"/>
      <c r="AC163" s="201"/>
      <c r="AD163" s="150"/>
      <c r="AE163" s="205"/>
      <c r="AF163" s="205"/>
      <c r="AG163" s="205"/>
      <c r="AH163" s="205"/>
    </row>
    <row r="164" spans="2:35" ht="16.149999999999999" customHeight="1" x14ac:dyDescent="0.45">
      <c r="B164" s="5"/>
      <c r="C164" s="94"/>
      <c r="D164" s="95" t="s">
        <v>112</v>
      </c>
      <c r="E164" s="211" t="s">
        <v>113</v>
      </c>
      <c r="F164" s="93"/>
      <c r="G164" s="221"/>
      <c r="H164" s="210"/>
      <c r="I164" s="210"/>
      <c r="J164" s="210"/>
      <c r="K164" s="224" t="e">
        <f>K165/K161</f>
        <v>#DIV/0!</v>
      </c>
      <c r="L164" s="220"/>
      <c r="M164" s="201"/>
      <c r="N164" s="201"/>
      <c r="O164" s="103"/>
      <c r="P164" s="202"/>
      <c r="Q164" s="34"/>
      <c r="U164" s="97"/>
      <c r="V164" s="97"/>
      <c r="W164" s="97"/>
      <c r="X164" s="97"/>
      <c r="Y164" s="97"/>
      <c r="Z164" s="97"/>
      <c r="AA164" s="97"/>
      <c r="AB164" s="97"/>
      <c r="AC164" s="201"/>
      <c r="AD164" s="150"/>
      <c r="AE164" s="205"/>
      <c r="AF164" s="205"/>
      <c r="AG164" s="205"/>
      <c r="AH164" s="205"/>
    </row>
    <row r="165" spans="2:35" ht="16.149999999999999" customHeight="1" x14ac:dyDescent="0.45">
      <c r="B165" s="5"/>
      <c r="C165" s="94"/>
      <c r="D165" s="95" t="s">
        <v>114</v>
      </c>
      <c r="F165" s="93"/>
      <c r="H165" s="210"/>
      <c r="I165" s="210"/>
      <c r="J165" s="210"/>
      <c r="K165" s="203">
        <f>H166*I166*J166+H167*I167*J167+H168*I168*J168+H169*I169*J169</f>
        <v>0</v>
      </c>
      <c r="L165" s="216"/>
      <c r="M165" s="201" t="s">
        <v>106</v>
      </c>
      <c r="N165" s="201"/>
      <c r="O165" s="103"/>
      <c r="P165" s="202"/>
      <c r="Q165" s="34"/>
      <c r="U165" s="97"/>
      <c r="V165" s="97"/>
      <c r="W165" s="97"/>
      <c r="X165" s="97"/>
      <c r="Y165" s="97"/>
      <c r="Z165" s="97"/>
      <c r="AA165" s="97"/>
      <c r="AB165" s="97"/>
      <c r="AC165" s="201"/>
      <c r="AD165" s="150"/>
      <c r="AE165" s="205"/>
      <c r="AF165" s="205"/>
      <c r="AG165" s="205"/>
      <c r="AH165" s="205"/>
    </row>
    <row r="166" spans="2:35" ht="16.149999999999999" customHeight="1" x14ac:dyDescent="0.45">
      <c r="B166" s="5"/>
      <c r="C166" s="94"/>
      <c r="D166" s="155" t="s">
        <v>125</v>
      </c>
      <c r="E166" s="193" t="s">
        <v>116</v>
      </c>
      <c r="F166" s="193" t="s">
        <v>117</v>
      </c>
      <c r="G166" s="193" t="s">
        <v>118</v>
      </c>
      <c r="H166" s="92"/>
      <c r="I166" s="213"/>
      <c r="J166" s="213"/>
      <c r="K166" s="228"/>
      <c r="L166" s="97"/>
      <c r="M166" s="201"/>
      <c r="N166" s="201"/>
      <c r="O166" s="103"/>
      <c r="AD166" s="150"/>
      <c r="AE166" s="205"/>
      <c r="AF166" s="205"/>
      <c r="AG166" s="205"/>
      <c r="AH166" s="205"/>
    </row>
    <row r="167" spans="2:35" ht="16.149999999999999" customHeight="1" x14ac:dyDescent="0.45">
      <c r="B167" s="5"/>
      <c r="C167" s="94"/>
      <c r="D167" s="155" t="s">
        <v>126</v>
      </c>
      <c r="E167" s="193" t="s">
        <v>116</v>
      </c>
      <c r="F167" s="193" t="s">
        <v>117</v>
      </c>
      <c r="G167" s="193" t="s">
        <v>118</v>
      </c>
      <c r="H167" s="92"/>
      <c r="I167" s="213"/>
      <c r="J167" s="213"/>
      <c r="K167" s="191"/>
      <c r="L167" s="97"/>
      <c r="M167" s="201"/>
      <c r="N167" s="201"/>
      <c r="O167" s="103"/>
      <c r="AD167" s="150"/>
      <c r="AE167" s="205"/>
      <c r="AF167" s="205"/>
      <c r="AG167" s="205"/>
      <c r="AH167" s="205"/>
    </row>
    <row r="168" spans="2:35" ht="16.149999999999999" customHeight="1" x14ac:dyDescent="0.45">
      <c r="B168" s="5"/>
      <c r="C168" s="94"/>
      <c r="D168" s="155"/>
      <c r="E168" s="193" t="s">
        <v>116</v>
      </c>
      <c r="F168" s="193" t="s">
        <v>117</v>
      </c>
      <c r="G168" s="193" t="s">
        <v>118</v>
      </c>
      <c r="H168" s="92"/>
      <c r="I168" s="213"/>
      <c r="J168" s="213"/>
      <c r="K168" s="191"/>
      <c r="L168" s="97"/>
      <c r="M168" s="201"/>
      <c r="N168" s="201"/>
      <c r="O168" s="103"/>
      <c r="AD168" s="150"/>
      <c r="AE168" s="205"/>
      <c r="AF168" s="205"/>
      <c r="AG168" s="205"/>
      <c r="AH168" s="205"/>
    </row>
    <row r="169" spans="2:35" ht="16.149999999999999" customHeight="1" x14ac:dyDescent="0.45">
      <c r="B169" s="5"/>
      <c r="C169" s="94"/>
      <c r="D169" s="155"/>
      <c r="E169" s="193" t="s">
        <v>116</v>
      </c>
      <c r="F169" s="193" t="s">
        <v>117</v>
      </c>
      <c r="G169" s="193" t="s">
        <v>118</v>
      </c>
      <c r="H169" s="92"/>
      <c r="I169" s="213"/>
      <c r="J169" s="213"/>
      <c r="K169" s="191"/>
      <c r="L169" s="97"/>
      <c r="M169" s="201"/>
      <c r="N169" s="201"/>
      <c r="O169" s="103"/>
      <c r="AD169" s="150"/>
      <c r="AE169" s="205"/>
      <c r="AF169" s="205"/>
      <c r="AG169" s="205"/>
      <c r="AH169" s="205"/>
    </row>
    <row r="170" spans="2:35" ht="16.149999999999999" customHeight="1" x14ac:dyDescent="0.45">
      <c r="B170" s="5"/>
      <c r="C170" s="149"/>
      <c r="D170" s="186"/>
      <c r="E170" s="96" t="s">
        <v>105</v>
      </c>
      <c r="F170" s="96" t="s">
        <v>140</v>
      </c>
      <c r="G170" s="62"/>
      <c r="H170" s="62"/>
      <c r="I170" s="62"/>
      <c r="J170" s="62"/>
      <c r="K170" s="225"/>
      <c r="L170" s="14"/>
      <c r="M170" s="62"/>
      <c r="N170" s="14"/>
      <c r="O170" s="106"/>
      <c r="Q170" s="13"/>
      <c r="R170" s="149"/>
      <c r="S170" s="181"/>
      <c r="T170" s="181"/>
      <c r="U170" s="14"/>
      <c r="V170" s="14"/>
      <c r="W170" s="14"/>
      <c r="X170" s="14"/>
      <c r="Y170" s="14"/>
      <c r="Z170" s="14"/>
      <c r="AA170" s="14"/>
      <c r="AB170" s="14"/>
      <c r="AC170" s="14"/>
      <c r="AD170" s="150"/>
      <c r="AE170" s="205"/>
      <c r="AF170" s="205"/>
      <c r="AG170" s="205"/>
      <c r="AH170" s="205"/>
    </row>
    <row r="171" spans="2:35" ht="16.149999999999999" customHeight="1" x14ac:dyDescent="0.45">
      <c r="B171" s="5"/>
      <c r="C171" s="94">
        <f>C161+1</f>
        <v>5</v>
      </c>
      <c r="D171" s="156" t="s">
        <v>124</v>
      </c>
      <c r="E171" s="29"/>
      <c r="F171" s="29"/>
      <c r="G171" s="216"/>
      <c r="H171" s="97"/>
      <c r="I171" s="97"/>
      <c r="J171" s="232"/>
      <c r="K171" s="192"/>
      <c r="L171" s="222"/>
      <c r="M171" s="201" t="s">
        <v>106</v>
      </c>
      <c r="N171" s="201"/>
      <c r="O171" s="103"/>
      <c r="Q171" s="34"/>
      <c r="R171" s="5"/>
      <c r="AD171" s="150"/>
      <c r="AE171" s="205"/>
      <c r="AF171" s="205"/>
      <c r="AG171" s="205"/>
      <c r="AH171" s="205"/>
    </row>
    <row r="172" spans="2:35" ht="16.149999999999999" customHeight="1" x14ac:dyDescent="0.45">
      <c r="B172" s="5"/>
      <c r="C172" s="94"/>
      <c r="D172" s="95" t="s">
        <v>108</v>
      </c>
      <c r="F172" s="214"/>
      <c r="G172" s="97"/>
      <c r="H172" s="97"/>
      <c r="I172" s="97"/>
      <c r="J172" s="232"/>
      <c r="K172" s="219"/>
      <c r="L172" s="222"/>
      <c r="M172" s="201"/>
      <c r="N172" s="201"/>
      <c r="O172" s="103"/>
      <c r="Q172" s="34"/>
      <c r="R172" s="5"/>
      <c r="S172" s="200"/>
      <c r="T172" s="200"/>
      <c r="U172" s="200"/>
      <c r="V172" s="200"/>
      <c r="W172" s="200"/>
      <c r="X172" s="200"/>
      <c r="Y172" s="200"/>
      <c r="Z172" s="200"/>
      <c r="AA172" s="200"/>
      <c r="AB172" s="200"/>
      <c r="AC172" s="200"/>
      <c r="AD172" s="200"/>
      <c r="AE172" s="157"/>
      <c r="AF172" s="149"/>
      <c r="AG172" s="181"/>
      <c r="AH172" s="180"/>
      <c r="AI172" s="180"/>
    </row>
    <row r="173" spans="2:35" ht="16.149999999999999" customHeight="1" x14ac:dyDescent="0.45">
      <c r="B173" s="5"/>
      <c r="C173" s="94"/>
      <c r="D173" s="95" t="s">
        <v>110</v>
      </c>
      <c r="F173" s="209"/>
      <c r="G173" s="209"/>
      <c r="H173" s="209"/>
      <c r="I173" s="209"/>
      <c r="J173" s="209"/>
      <c r="K173" s="217"/>
      <c r="L173" s="216"/>
      <c r="M173" s="201" t="s">
        <v>111</v>
      </c>
      <c r="N173" s="201"/>
      <c r="O173" s="103"/>
      <c r="Q173" s="34"/>
      <c r="R173" s="5"/>
      <c r="S173" s="200"/>
      <c r="T173" s="200"/>
      <c r="U173" s="200"/>
      <c r="V173" s="200"/>
      <c r="W173" s="200"/>
      <c r="X173" s="200"/>
      <c r="Y173" s="200"/>
      <c r="Z173" s="200"/>
      <c r="AA173" s="200"/>
      <c r="AB173" s="200"/>
      <c r="AC173" s="200"/>
      <c r="AD173" s="200"/>
      <c r="AE173" s="201"/>
      <c r="AF173" s="149"/>
      <c r="AG173" s="181"/>
      <c r="AH173" s="180"/>
      <c r="AI173" s="180"/>
    </row>
    <row r="174" spans="2:35" ht="16.149999999999999" customHeight="1" x14ac:dyDescent="0.45">
      <c r="B174" s="5"/>
      <c r="C174" s="94"/>
      <c r="D174" s="95" t="s">
        <v>112</v>
      </c>
      <c r="E174" s="211" t="s">
        <v>113</v>
      </c>
      <c r="F174" s="93"/>
      <c r="G174" s="221"/>
      <c r="H174" s="210"/>
      <c r="I174" s="210"/>
      <c r="J174" s="210"/>
      <c r="K174" s="224" t="e">
        <f>K175/K171</f>
        <v>#DIV/0!</v>
      </c>
      <c r="L174" s="220"/>
      <c r="M174" s="201"/>
      <c r="N174" s="201"/>
      <c r="O174" s="103"/>
      <c r="Q174" s="34"/>
      <c r="R174" s="5"/>
      <c r="S174" s="94"/>
      <c r="T174" s="95"/>
      <c r="U174" s="97"/>
      <c r="V174" s="97"/>
      <c r="W174" s="97"/>
      <c r="X174" s="97"/>
      <c r="Y174" s="97"/>
      <c r="Z174" s="97"/>
      <c r="AA174" s="97"/>
      <c r="AB174" s="97"/>
      <c r="AC174" s="201"/>
      <c r="AD174" s="150"/>
      <c r="AE174" s="205"/>
      <c r="AF174" s="205"/>
      <c r="AG174" s="205"/>
      <c r="AH174" s="205"/>
    </row>
    <row r="175" spans="2:35" ht="16.149999999999999" customHeight="1" x14ac:dyDescent="0.45">
      <c r="B175" s="5"/>
      <c r="C175" s="94"/>
      <c r="D175" s="95" t="s">
        <v>114</v>
      </c>
      <c r="F175" s="93"/>
      <c r="H175" s="210"/>
      <c r="I175" s="210"/>
      <c r="J175" s="210"/>
      <c r="K175" s="203">
        <f>H176*I176*J176+H177*I177*J177+H178*I178*J178+H179*I179*J179</f>
        <v>0</v>
      </c>
      <c r="L175" s="216"/>
      <c r="M175" s="201" t="s">
        <v>106</v>
      </c>
      <c r="N175" s="201"/>
      <c r="O175" s="103"/>
      <c r="Q175" s="34"/>
      <c r="R175" s="5"/>
      <c r="S175" s="94"/>
      <c r="T175" s="181"/>
      <c r="U175" s="97"/>
      <c r="V175" s="97"/>
      <c r="W175" s="97"/>
      <c r="X175" s="97"/>
      <c r="Y175" s="97"/>
      <c r="Z175" s="97"/>
      <c r="AA175" s="97"/>
      <c r="AB175" s="97"/>
      <c r="AC175" s="201"/>
      <c r="AD175" s="150"/>
      <c r="AE175" s="205"/>
      <c r="AF175" s="205"/>
      <c r="AG175" s="205"/>
      <c r="AH175" s="205"/>
    </row>
    <row r="176" spans="2:35" ht="16.149999999999999" customHeight="1" x14ac:dyDescent="0.45">
      <c r="B176" s="5"/>
      <c r="C176" s="94"/>
      <c r="D176" s="155" t="s">
        <v>125</v>
      </c>
      <c r="E176" s="193" t="s">
        <v>116</v>
      </c>
      <c r="F176" s="193" t="s">
        <v>117</v>
      </c>
      <c r="G176" s="193" t="s">
        <v>118</v>
      </c>
      <c r="H176" s="92"/>
      <c r="I176" s="213"/>
      <c r="J176" s="213"/>
      <c r="K176" s="228"/>
      <c r="L176" s="97"/>
      <c r="M176" s="201"/>
      <c r="N176" s="201"/>
      <c r="O176" s="103"/>
      <c r="Q176" s="34"/>
      <c r="R176" s="5"/>
      <c r="S176" s="94"/>
      <c r="T176" s="98"/>
      <c r="U176" s="97"/>
      <c r="V176" s="97"/>
      <c r="W176" s="97"/>
      <c r="X176" s="99"/>
      <c r="Y176" s="97"/>
      <c r="Z176" s="97"/>
      <c r="AA176" s="97"/>
      <c r="AB176" s="97"/>
      <c r="AC176" s="201"/>
      <c r="AD176" s="150"/>
      <c r="AE176" s="205"/>
      <c r="AF176" s="205"/>
      <c r="AG176" s="205"/>
      <c r="AH176" s="205"/>
    </row>
    <row r="177" spans="2:40" ht="16.149999999999999" customHeight="1" x14ac:dyDescent="0.45">
      <c r="B177" s="5"/>
      <c r="C177" s="94"/>
      <c r="D177" s="155" t="s">
        <v>126</v>
      </c>
      <c r="E177" s="193" t="s">
        <v>116</v>
      </c>
      <c r="F177" s="193" t="s">
        <v>117</v>
      </c>
      <c r="G177" s="193" t="s">
        <v>118</v>
      </c>
      <c r="H177" s="92"/>
      <c r="I177" s="213"/>
      <c r="J177" s="213"/>
      <c r="K177" s="191"/>
      <c r="L177" s="97"/>
      <c r="M177" s="201"/>
      <c r="N177" s="201"/>
      <c r="O177" s="103"/>
      <c r="Q177" s="34"/>
      <c r="R177" s="5"/>
      <c r="S177" s="94"/>
      <c r="T177" s="98"/>
      <c r="U177" s="97"/>
      <c r="V177" s="97"/>
      <c r="W177" s="97"/>
      <c r="X177" s="99"/>
      <c r="Y177" s="97"/>
      <c r="Z177" s="97"/>
      <c r="AA177" s="97"/>
      <c r="AB177" s="97"/>
      <c r="AC177" s="201"/>
      <c r="AD177" s="150"/>
      <c r="AE177" s="205"/>
      <c r="AF177" s="205"/>
      <c r="AG177" s="205"/>
      <c r="AH177" s="205"/>
    </row>
    <row r="178" spans="2:40" ht="16.149999999999999" customHeight="1" x14ac:dyDescent="0.45">
      <c r="B178" s="5"/>
      <c r="C178" s="94"/>
      <c r="D178" s="155"/>
      <c r="E178" s="193" t="s">
        <v>116</v>
      </c>
      <c r="F178" s="193" t="s">
        <v>117</v>
      </c>
      <c r="G178" s="193" t="s">
        <v>118</v>
      </c>
      <c r="H178" s="92"/>
      <c r="I178" s="213"/>
      <c r="J178" s="213"/>
      <c r="K178" s="191"/>
      <c r="L178" s="97"/>
      <c r="M178" s="201"/>
      <c r="N178" s="201"/>
      <c r="O178" s="103"/>
      <c r="Q178" s="34"/>
      <c r="R178" s="5"/>
      <c r="S178" s="94"/>
      <c r="T178" s="100"/>
      <c r="U178" s="97"/>
      <c r="V178" s="97"/>
      <c r="W178" s="97"/>
      <c r="X178" s="99"/>
      <c r="Y178" s="97"/>
      <c r="Z178" s="97"/>
      <c r="AA178" s="97"/>
      <c r="AB178" s="97"/>
      <c r="AC178" s="201"/>
      <c r="AD178" s="150"/>
      <c r="AE178" s="205"/>
      <c r="AF178" s="205"/>
      <c r="AG178" s="205"/>
      <c r="AH178" s="205"/>
    </row>
    <row r="179" spans="2:40" ht="16.149999999999999" customHeight="1" x14ac:dyDescent="0.45">
      <c r="B179" s="5"/>
      <c r="C179" s="94"/>
      <c r="D179" s="155"/>
      <c r="E179" s="193" t="s">
        <v>116</v>
      </c>
      <c r="F179" s="193" t="s">
        <v>117</v>
      </c>
      <c r="G179" s="193" t="s">
        <v>118</v>
      </c>
      <c r="H179" s="92"/>
      <c r="I179" s="213"/>
      <c r="J179" s="213"/>
      <c r="K179" s="191"/>
      <c r="L179" s="97"/>
      <c r="M179" s="201"/>
      <c r="N179" s="201"/>
      <c r="O179" s="103"/>
      <c r="Q179" s="34"/>
      <c r="R179" s="5"/>
      <c r="S179" s="94"/>
      <c r="T179" s="100"/>
      <c r="U179" s="97"/>
      <c r="V179" s="97"/>
      <c r="W179" s="97"/>
      <c r="X179" s="99"/>
      <c r="Y179" s="97"/>
      <c r="Z179" s="97"/>
      <c r="AA179" s="97"/>
      <c r="AB179" s="97"/>
      <c r="AC179" s="201"/>
      <c r="AD179" s="150"/>
      <c r="AE179" s="205"/>
      <c r="AF179" s="205"/>
      <c r="AG179" s="205"/>
      <c r="AH179" s="205"/>
    </row>
    <row r="180" spans="2:40" ht="16.149999999999999" customHeight="1" x14ac:dyDescent="0.45">
      <c r="B180" s="5"/>
      <c r="C180" s="149"/>
      <c r="D180" s="186"/>
      <c r="E180" s="96" t="s">
        <v>105</v>
      </c>
      <c r="F180" s="96" t="s">
        <v>140</v>
      </c>
      <c r="G180" s="62"/>
      <c r="H180" s="62"/>
      <c r="I180" s="62"/>
      <c r="J180" s="62"/>
      <c r="K180" s="225"/>
      <c r="L180" s="14"/>
      <c r="M180" s="62"/>
      <c r="N180" s="14"/>
      <c r="O180" s="106"/>
      <c r="Q180" s="13"/>
      <c r="R180" s="149"/>
      <c r="S180" s="181"/>
      <c r="T180" s="181"/>
      <c r="U180" s="14"/>
      <c r="V180" s="14"/>
      <c r="W180" s="14"/>
      <c r="X180" s="14"/>
      <c r="Y180" s="14"/>
      <c r="Z180" s="14"/>
      <c r="AA180" s="14"/>
      <c r="AB180" s="14"/>
      <c r="AC180" s="14"/>
      <c r="AD180" s="150"/>
      <c r="AE180" s="205"/>
      <c r="AF180" s="205"/>
      <c r="AG180" s="205"/>
      <c r="AH180" s="205"/>
    </row>
    <row r="181" spans="2:40" ht="16.149999999999999" customHeight="1" x14ac:dyDescent="0.45">
      <c r="B181" s="5"/>
      <c r="C181" s="94">
        <f>C171+1</f>
        <v>6</v>
      </c>
      <c r="D181" s="156" t="s">
        <v>124</v>
      </c>
      <c r="E181" s="29"/>
      <c r="F181" s="29"/>
      <c r="G181" s="216"/>
      <c r="H181" s="97"/>
      <c r="I181" s="97"/>
      <c r="J181" s="232"/>
      <c r="K181" s="192"/>
      <c r="L181" s="222"/>
      <c r="M181" s="201" t="s">
        <v>106</v>
      </c>
      <c r="N181" s="201"/>
      <c r="O181" s="103"/>
      <c r="Q181" s="34"/>
      <c r="R181" s="5"/>
      <c r="AD181" s="150"/>
      <c r="AE181" s="205"/>
      <c r="AF181" s="205"/>
      <c r="AG181" s="205"/>
      <c r="AH181" s="205"/>
    </row>
    <row r="182" spans="2:40" ht="16.149999999999999" customHeight="1" x14ac:dyDescent="0.45">
      <c r="B182" s="5"/>
      <c r="C182" s="94"/>
      <c r="D182" s="95" t="s">
        <v>108</v>
      </c>
      <c r="F182" s="214"/>
      <c r="G182" s="97"/>
      <c r="H182" s="97"/>
      <c r="I182" s="97"/>
      <c r="J182" s="232"/>
      <c r="K182" s="219"/>
      <c r="L182" s="222"/>
      <c r="M182" s="201"/>
      <c r="N182" s="201"/>
      <c r="O182" s="103"/>
      <c r="Q182" s="34"/>
      <c r="R182" s="5"/>
      <c r="S182" s="200"/>
      <c r="T182" s="200"/>
      <c r="U182" s="200"/>
      <c r="V182" s="200"/>
      <c r="W182" s="200"/>
      <c r="X182" s="200"/>
      <c r="Y182" s="200"/>
      <c r="Z182" s="200"/>
      <c r="AA182" s="200"/>
      <c r="AB182" s="200"/>
      <c r="AC182" s="200"/>
      <c r="AD182" s="200"/>
      <c r="AE182" s="157"/>
      <c r="AF182" s="149"/>
      <c r="AG182" s="181"/>
      <c r="AH182" s="180"/>
      <c r="AI182" s="180"/>
    </row>
    <row r="183" spans="2:40" ht="16.149999999999999" customHeight="1" x14ac:dyDescent="0.45">
      <c r="B183" s="5"/>
      <c r="C183" s="94"/>
      <c r="D183" s="95" t="s">
        <v>110</v>
      </c>
      <c r="F183" s="209"/>
      <c r="G183" s="209"/>
      <c r="H183" s="209"/>
      <c r="I183" s="209"/>
      <c r="J183" s="209"/>
      <c r="K183" s="217"/>
      <c r="L183" s="216"/>
      <c r="M183" s="201" t="s">
        <v>111</v>
      </c>
      <c r="N183" s="201"/>
      <c r="O183" s="103"/>
      <c r="Q183" s="34"/>
      <c r="R183" s="5"/>
      <c r="S183" s="200"/>
      <c r="T183" s="200"/>
      <c r="U183" s="200"/>
      <c r="V183" s="200"/>
      <c r="W183" s="200"/>
      <c r="X183" s="200"/>
      <c r="Y183" s="200"/>
      <c r="Z183" s="200"/>
      <c r="AA183" s="200"/>
      <c r="AB183" s="200"/>
      <c r="AC183" s="200"/>
      <c r="AD183" s="200"/>
      <c r="AE183" s="201"/>
      <c r="AF183" s="149"/>
      <c r="AG183" s="181"/>
      <c r="AH183" s="180"/>
      <c r="AI183" s="180"/>
    </row>
    <row r="184" spans="2:40" ht="16.149999999999999" customHeight="1" x14ac:dyDescent="0.45">
      <c r="B184" s="5"/>
      <c r="C184" s="94"/>
      <c r="D184" s="95" t="s">
        <v>112</v>
      </c>
      <c r="E184" s="211" t="s">
        <v>113</v>
      </c>
      <c r="F184" s="93"/>
      <c r="G184" s="221"/>
      <c r="H184" s="210"/>
      <c r="I184" s="210"/>
      <c r="J184" s="210"/>
      <c r="K184" s="224" t="e">
        <f>K185/K181</f>
        <v>#DIV/0!</v>
      </c>
      <c r="L184" s="220"/>
      <c r="M184" s="201"/>
      <c r="N184" s="201"/>
      <c r="O184" s="103"/>
      <c r="Q184" s="34"/>
      <c r="R184" s="5"/>
      <c r="S184" s="94"/>
      <c r="T184" s="95"/>
      <c r="U184" s="97"/>
      <c r="V184" s="97"/>
      <c r="W184" s="97"/>
      <c r="X184" s="97"/>
      <c r="Y184" s="97"/>
      <c r="Z184" s="97"/>
      <c r="AA184" s="97"/>
      <c r="AB184" s="97"/>
      <c r="AC184" s="201"/>
      <c r="AD184" s="150"/>
      <c r="AE184" s="205"/>
      <c r="AF184" s="205"/>
      <c r="AG184" s="205"/>
      <c r="AH184" s="205"/>
    </row>
    <row r="185" spans="2:40" ht="16.149999999999999" customHeight="1" x14ac:dyDescent="0.45">
      <c r="B185" s="5"/>
      <c r="C185" s="94"/>
      <c r="D185" s="95" t="s">
        <v>114</v>
      </c>
      <c r="F185" s="93"/>
      <c r="H185" s="210"/>
      <c r="I185" s="210"/>
      <c r="J185" s="210"/>
      <c r="K185" s="203">
        <f>H186*I186*J186+H187*I187*J187+H188*I188*J188+H189*I189*J189</f>
        <v>0</v>
      </c>
      <c r="L185" s="216"/>
      <c r="M185" s="201" t="s">
        <v>106</v>
      </c>
      <c r="N185" s="201"/>
      <c r="O185" s="103"/>
      <c r="Q185" s="34"/>
      <c r="R185" s="5"/>
      <c r="S185" s="94"/>
      <c r="T185" s="181"/>
      <c r="U185" s="97"/>
      <c r="V185" s="97"/>
      <c r="W185" s="97"/>
      <c r="X185" s="97"/>
      <c r="Y185" s="97"/>
      <c r="Z185" s="97"/>
      <c r="AA185" s="97"/>
      <c r="AB185" s="97"/>
      <c r="AC185" s="201"/>
      <c r="AD185" s="150"/>
      <c r="AE185" s="205"/>
      <c r="AF185" s="205"/>
      <c r="AG185" s="205"/>
      <c r="AH185" s="205"/>
    </row>
    <row r="186" spans="2:40" ht="16.149999999999999" customHeight="1" x14ac:dyDescent="0.45">
      <c r="B186" s="5"/>
      <c r="C186" s="94"/>
      <c r="D186" s="155" t="s">
        <v>125</v>
      </c>
      <c r="E186" s="193" t="s">
        <v>116</v>
      </c>
      <c r="F186" s="193" t="s">
        <v>117</v>
      </c>
      <c r="G186" s="193" t="s">
        <v>118</v>
      </c>
      <c r="H186" s="92"/>
      <c r="I186" s="213"/>
      <c r="J186" s="213"/>
      <c r="K186" s="228"/>
      <c r="L186" s="97"/>
      <c r="M186" s="201"/>
      <c r="N186" s="201"/>
      <c r="O186" s="103"/>
      <c r="Q186" s="34"/>
      <c r="R186" s="5"/>
      <c r="S186" s="94"/>
      <c r="T186" s="98"/>
      <c r="U186" s="97"/>
      <c r="V186" s="97"/>
      <c r="W186" s="97"/>
      <c r="X186" s="99"/>
      <c r="Y186" s="97"/>
      <c r="Z186" s="97"/>
      <c r="AA186" s="97"/>
      <c r="AB186" s="97"/>
      <c r="AC186" s="201"/>
      <c r="AD186" s="150"/>
      <c r="AE186" s="205"/>
      <c r="AF186" s="205"/>
      <c r="AG186" s="205"/>
      <c r="AH186" s="205"/>
    </row>
    <row r="187" spans="2:40" ht="16.149999999999999" customHeight="1" x14ac:dyDescent="0.45">
      <c r="B187" s="5"/>
      <c r="C187" s="94"/>
      <c r="D187" s="155" t="s">
        <v>126</v>
      </c>
      <c r="E187" s="193" t="s">
        <v>116</v>
      </c>
      <c r="F187" s="193" t="s">
        <v>117</v>
      </c>
      <c r="G187" s="193" t="s">
        <v>118</v>
      </c>
      <c r="H187" s="92"/>
      <c r="I187" s="213"/>
      <c r="J187" s="213"/>
      <c r="K187" s="191"/>
      <c r="L187" s="97"/>
      <c r="M187" s="201"/>
      <c r="N187" s="201"/>
      <c r="O187" s="103"/>
      <c r="Q187" s="34"/>
      <c r="R187" s="5"/>
      <c r="S187" s="94"/>
      <c r="T187" s="98"/>
      <c r="U187" s="97"/>
      <c r="V187" s="97"/>
      <c r="W187" s="97"/>
      <c r="X187" s="99"/>
      <c r="Y187" s="97"/>
      <c r="Z187" s="97"/>
      <c r="AA187" s="97"/>
      <c r="AB187" s="97"/>
      <c r="AC187" s="201"/>
      <c r="AD187" s="150"/>
      <c r="AE187" s="205"/>
      <c r="AF187" s="205"/>
      <c r="AG187" s="205"/>
      <c r="AH187" s="205"/>
    </row>
    <row r="188" spans="2:40" ht="16.149999999999999" customHeight="1" x14ac:dyDescent="0.45">
      <c r="B188" s="5"/>
      <c r="C188" s="94"/>
      <c r="D188" s="155"/>
      <c r="E188" s="193" t="s">
        <v>116</v>
      </c>
      <c r="F188" s="193" t="s">
        <v>117</v>
      </c>
      <c r="G188" s="193" t="s">
        <v>118</v>
      </c>
      <c r="H188" s="92"/>
      <c r="I188" s="213"/>
      <c r="J188" s="213"/>
      <c r="K188" s="191"/>
      <c r="L188" s="97"/>
      <c r="M188" s="201"/>
      <c r="N188" s="201"/>
      <c r="O188" s="103"/>
      <c r="Q188" s="34"/>
      <c r="R188" s="5"/>
      <c r="S188" s="94"/>
      <c r="T188" s="100"/>
      <c r="U188" s="97"/>
      <c r="V188" s="97"/>
      <c r="W188" s="97"/>
      <c r="X188" s="99"/>
      <c r="Y188" s="97"/>
      <c r="Z188" s="97"/>
      <c r="AA188" s="97"/>
      <c r="AB188" s="97"/>
      <c r="AC188" s="201"/>
      <c r="AD188" s="150"/>
      <c r="AE188" s="205"/>
      <c r="AF188" s="205"/>
      <c r="AG188" s="205"/>
      <c r="AH188" s="205"/>
    </row>
    <row r="189" spans="2:40" ht="16.149999999999999" customHeight="1" x14ac:dyDescent="0.45">
      <c r="B189" s="5"/>
      <c r="C189" s="94"/>
      <c r="D189" s="155"/>
      <c r="E189" s="193" t="s">
        <v>116</v>
      </c>
      <c r="F189" s="193" t="s">
        <v>117</v>
      </c>
      <c r="G189" s="193" t="s">
        <v>118</v>
      </c>
      <c r="H189" s="92"/>
      <c r="I189" s="213"/>
      <c r="J189" s="213"/>
      <c r="K189" s="191"/>
      <c r="L189" s="97"/>
      <c r="M189" s="201"/>
      <c r="N189" s="201"/>
      <c r="O189" s="103"/>
      <c r="Q189" s="34"/>
      <c r="R189" s="5"/>
      <c r="S189" s="94"/>
      <c r="T189" s="100"/>
      <c r="U189" s="97"/>
      <c r="V189" s="97"/>
      <c r="W189" s="97"/>
      <c r="X189" s="99"/>
      <c r="Y189" s="97"/>
      <c r="Z189" s="97"/>
      <c r="AA189" s="97"/>
      <c r="AB189" s="97"/>
      <c r="AC189" s="201"/>
      <c r="AD189" s="150"/>
      <c r="AE189" s="205"/>
      <c r="AF189" s="205"/>
      <c r="AG189" s="205"/>
      <c r="AH189" s="205"/>
    </row>
    <row r="190" spans="2:40" ht="16.149999999999999" customHeight="1" x14ac:dyDescent="0.45">
      <c r="D190" s="229" t="s">
        <v>129</v>
      </c>
      <c r="E190" s="235"/>
      <c r="F190" s="214"/>
      <c r="G190" s="214"/>
      <c r="H190" s="214"/>
      <c r="I190" s="214"/>
      <c r="J190" s="215"/>
      <c r="K190" s="203">
        <f>IF(E131="X",K131,0)+IF(E141="X",K141,0)+IF(E151="X",K151,0)+IF(E161="X",K161,0)+IF(E171="X",K171,0)+IF(E181="X",K181,0)</f>
        <v>0</v>
      </c>
      <c r="L190" s="97"/>
      <c r="M190" s="201" t="s">
        <v>106</v>
      </c>
      <c r="N190" s="201"/>
      <c r="O190" s="103"/>
      <c r="P190" s="202"/>
      <c r="Q190" s="13"/>
      <c r="R190" s="149"/>
      <c r="S190" s="181"/>
      <c r="T190" s="181"/>
      <c r="U190" s="14"/>
      <c r="V190" s="14"/>
      <c r="W190" s="14"/>
      <c r="X190" s="14"/>
      <c r="Y190" s="14"/>
      <c r="Z190" s="14"/>
      <c r="AA190" s="14"/>
      <c r="AB190" s="14"/>
      <c r="AC190" s="14"/>
      <c r="AD190" s="150"/>
      <c r="AE190" s="705"/>
      <c r="AF190" s="705"/>
      <c r="AG190" s="705"/>
      <c r="AH190" s="705"/>
      <c r="AI190" s="705"/>
      <c r="AJ190" s="705"/>
      <c r="AK190" s="705"/>
      <c r="AL190" s="705"/>
      <c r="AM190" s="150"/>
      <c r="AN190" s="150"/>
    </row>
    <row r="191" spans="2:40" ht="16.149999999999999" customHeight="1" x14ac:dyDescent="0.45">
      <c r="D191" s="229" t="s">
        <v>145</v>
      </c>
      <c r="E191" s="234"/>
      <c r="F191" s="97"/>
      <c r="G191" s="97"/>
      <c r="H191" s="97"/>
      <c r="I191" s="97"/>
      <c r="J191" s="97"/>
      <c r="K191" s="203">
        <f>IF(F131="X",K131,0)+IF(F141="X",K141,0)+IF(F151="X",K151,0)+IF(F161="X",K161,0)+IF(F171="X",K171,0)+IF(F181="X",K181,0)</f>
        <v>29.61</v>
      </c>
      <c r="L191" s="97"/>
      <c r="M191" s="201" t="s">
        <v>106</v>
      </c>
      <c r="N191" s="201"/>
      <c r="O191" s="103"/>
      <c r="P191" s="202"/>
      <c r="Q191" s="34"/>
      <c r="AD191" s="150"/>
      <c r="AE191" s="205"/>
      <c r="AF191" s="205"/>
      <c r="AG191" s="205"/>
      <c r="AH191" s="205"/>
    </row>
    <row r="192" spans="2:40" ht="16.149999999999999" customHeight="1" x14ac:dyDescent="0.45">
      <c r="E192" s="233"/>
      <c r="F192" s="233"/>
      <c r="G192" s="233"/>
      <c r="H192" s="233"/>
      <c r="I192" s="101"/>
      <c r="J192" s="101"/>
      <c r="K192" s="190"/>
      <c r="L192" s="233"/>
      <c r="M192" s="201"/>
      <c r="N192" s="201"/>
      <c r="O192" s="103"/>
      <c r="P192" s="202"/>
      <c r="Q192" s="34"/>
      <c r="AD192" s="150"/>
      <c r="AE192" s="205"/>
      <c r="AF192" s="205"/>
      <c r="AG192" s="205"/>
      <c r="AH192" s="205"/>
    </row>
    <row r="193" spans="1:34" s="250" customFormat="1" ht="32.450000000000003" customHeight="1" x14ac:dyDescent="0.45">
      <c r="A193" s="230" t="s">
        <v>133</v>
      </c>
      <c r="B193" s="29" t="s">
        <v>34</v>
      </c>
      <c r="C193" s="706" t="s">
        <v>134</v>
      </c>
      <c r="D193" s="707"/>
      <c r="E193" s="689" t="s">
        <v>135</v>
      </c>
      <c r="F193" s="690"/>
      <c r="G193" s="690"/>
      <c r="H193" s="690"/>
      <c r="I193" s="690"/>
      <c r="J193" s="690"/>
      <c r="K193" s="690"/>
      <c r="L193" s="690"/>
      <c r="M193" s="691"/>
      <c r="N193" s="189"/>
      <c r="O193" s="248"/>
      <c r="P193" s="249"/>
      <c r="Q193" s="34"/>
      <c r="R193" s="180"/>
      <c r="S193" s="206"/>
      <c r="T193" s="180"/>
      <c r="U193" s="166"/>
      <c r="V193" s="166"/>
      <c r="W193" s="166"/>
      <c r="X193" s="166"/>
      <c r="Y193" s="166"/>
      <c r="Z193" s="166"/>
      <c r="AA193" s="166"/>
      <c r="AB193" s="166"/>
      <c r="AC193" s="189"/>
      <c r="AD193" s="182"/>
      <c r="AE193" s="181"/>
      <c r="AF193" s="181"/>
      <c r="AG193" s="181"/>
      <c r="AH193" s="181"/>
    </row>
    <row r="194" spans="1:34" ht="16.149999999999999" customHeight="1" x14ac:dyDescent="0.45">
      <c r="B194" s="686" t="s">
        <v>137</v>
      </c>
      <c r="C194" s="686"/>
      <c r="D194" s="686"/>
      <c r="E194" s="686"/>
      <c r="F194" s="686"/>
      <c r="G194" s="686"/>
      <c r="H194" s="686"/>
      <c r="I194" s="686"/>
      <c r="J194" s="686"/>
      <c r="K194" s="686"/>
      <c r="L194" s="686"/>
      <c r="M194" s="686"/>
      <c r="N194" s="201"/>
      <c r="O194" s="103"/>
      <c r="P194" s="202"/>
      <c r="Q194" s="34"/>
      <c r="AD194" s="150"/>
      <c r="AE194" s="205"/>
      <c r="AF194" s="205"/>
      <c r="AG194" s="205"/>
      <c r="AH194" s="205"/>
    </row>
    <row r="195" spans="1:34" ht="16.149999999999999" customHeight="1" x14ac:dyDescent="0.45">
      <c r="B195" s="5"/>
      <c r="C195" s="29" t="s">
        <v>34</v>
      </c>
      <c r="D195" s="186" t="s">
        <v>138</v>
      </c>
      <c r="E195" s="62"/>
      <c r="F195" s="62"/>
      <c r="G195" s="62"/>
      <c r="H195" s="62"/>
      <c r="I195" s="62"/>
      <c r="J195" s="62"/>
      <c r="K195" s="62"/>
      <c r="L195" s="62"/>
      <c r="M195" s="62"/>
      <c r="N195" s="201"/>
      <c r="O195" s="103"/>
      <c r="P195" s="202"/>
      <c r="Q195" s="34"/>
      <c r="AD195" s="150"/>
      <c r="AE195" s="205"/>
      <c r="AF195" s="205"/>
      <c r="AG195" s="205"/>
      <c r="AH195" s="205"/>
    </row>
    <row r="196" spans="1:34" ht="16.149999999999999" customHeight="1" x14ac:dyDescent="0.45">
      <c r="B196" s="5"/>
      <c r="C196" s="29"/>
      <c r="D196" s="186" t="s">
        <v>139</v>
      </c>
      <c r="E196" s="62"/>
      <c r="F196" s="62"/>
      <c r="G196" s="62"/>
      <c r="H196" s="62"/>
      <c r="I196" s="62"/>
      <c r="J196" s="62"/>
      <c r="K196" s="62"/>
      <c r="L196" s="62"/>
      <c r="M196" s="62"/>
      <c r="N196" s="201"/>
      <c r="O196" s="103"/>
      <c r="P196" s="202"/>
      <c r="Q196" s="34"/>
      <c r="AD196" s="150"/>
      <c r="AE196" s="205"/>
      <c r="AF196" s="205"/>
      <c r="AG196" s="205"/>
      <c r="AH196" s="205"/>
    </row>
    <row r="197" spans="1:34" ht="16.149999999999999" customHeight="1" x14ac:dyDescent="0.45">
      <c r="B197" s="5"/>
      <c r="C197" s="94">
        <v>1</v>
      </c>
      <c r="D197" s="156" t="s">
        <v>142</v>
      </c>
      <c r="E197" s="193" t="s">
        <v>108</v>
      </c>
      <c r="F197" s="92">
        <v>1</v>
      </c>
      <c r="G197" s="201"/>
      <c r="H197" s="97"/>
      <c r="J197" s="193" t="s">
        <v>140</v>
      </c>
      <c r="K197" s="192">
        <v>1.76</v>
      </c>
      <c r="L197" s="222"/>
      <c r="M197" s="201" t="s">
        <v>106</v>
      </c>
      <c r="N197" s="201"/>
      <c r="O197" s="103"/>
      <c r="P197" s="202"/>
      <c r="Q197" s="34"/>
      <c r="AD197" s="150"/>
      <c r="AE197" s="205"/>
      <c r="AF197" s="205"/>
      <c r="AG197" s="205"/>
      <c r="AH197" s="205"/>
    </row>
    <row r="198" spans="1:34" ht="16.149999999999999" customHeight="1" x14ac:dyDescent="0.45">
      <c r="B198" s="5"/>
      <c r="C198" s="94">
        <v>2</v>
      </c>
      <c r="D198" s="156" t="s">
        <v>143</v>
      </c>
      <c r="E198" s="193" t="s">
        <v>108</v>
      </c>
      <c r="F198" s="92">
        <v>2</v>
      </c>
      <c r="G198" s="201"/>
      <c r="H198" s="97"/>
      <c r="J198" s="193" t="s">
        <v>140</v>
      </c>
      <c r="K198" s="192">
        <v>2.5</v>
      </c>
      <c r="L198" s="222"/>
      <c r="M198" s="201" t="s">
        <v>106</v>
      </c>
      <c r="N198" s="201"/>
      <c r="O198" s="103"/>
      <c r="P198" s="202"/>
      <c r="Q198" s="34"/>
      <c r="AD198" s="150"/>
      <c r="AE198" s="205"/>
      <c r="AF198" s="205"/>
      <c r="AG198" s="205"/>
      <c r="AH198" s="205"/>
    </row>
    <row r="199" spans="1:34" ht="16.149999999999999" customHeight="1" x14ac:dyDescent="0.45">
      <c r="B199" s="5"/>
      <c r="C199" s="94">
        <v>3</v>
      </c>
      <c r="D199" s="156"/>
      <c r="E199" s="193" t="s">
        <v>108</v>
      </c>
      <c r="F199" s="92"/>
      <c r="G199" s="97"/>
      <c r="H199" s="97"/>
      <c r="J199" s="193" t="s">
        <v>140</v>
      </c>
      <c r="K199" s="192"/>
      <c r="L199" s="222"/>
      <c r="M199" s="201" t="s">
        <v>106</v>
      </c>
      <c r="N199" s="201"/>
      <c r="O199" s="103"/>
      <c r="P199" s="202"/>
      <c r="Q199" s="34"/>
      <c r="AD199" s="150"/>
      <c r="AE199" s="205"/>
      <c r="AF199" s="205"/>
      <c r="AG199" s="205"/>
      <c r="AH199" s="205"/>
    </row>
    <row r="200" spans="1:34" ht="16.149999999999999" customHeight="1" x14ac:dyDescent="0.45">
      <c r="B200" s="5"/>
      <c r="C200" s="94">
        <v>4</v>
      </c>
      <c r="D200" s="156"/>
      <c r="E200" s="193" t="s">
        <v>108</v>
      </c>
      <c r="F200" s="92"/>
      <c r="G200" s="97"/>
      <c r="H200" s="97"/>
      <c r="J200" s="193" t="s">
        <v>140</v>
      </c>
      <c r="K200" s="192"/>
      <c r="L200" s="222"/>
      <c r="M200" s="201" t="s">
        <v>106</v>
      </c>
      <c r="N200" s="201"/>
      <c r="O200" s="103"/>
      <c r="P200" s="202"/>
      <c r="Q200" s="34"/>
      <c r="AD200" s="150"/>
      <c r="AE200" s="205"/>
      <c r="AF200" s="205"/>
      <c r="AG200" s="205"/>
      <c r="AH200" s="205"/>
    </row>
    <row r="201" spans="1:34" ht="16.149999999999999" customHeight="1" x14ac:dyDescent="0.45">
      <c r="B201" s="5"/>
      <c r="C201" s="94">
        <v>5</v>
      </c>
      <c r="D201" s="156"/>
      <c r="E201" s="193" t="s">
        <v>108</v>
      </c>
      <c r="F201" s="92"/>
      <c r="G201" s="97"/>
      <c r="H201" s="97"/>
      <c r="J201" s="193" t="s">
        <v>140</v>
      </c>
      <c r="K201" s="192"/>
      <c r="L201" s="222"/>
      <c r="M201" s="201" t="s">
        <v>106</v>
      </c>
      <c r="N201" s="201"/>
      <c r="O201" s="103"/>
      <c r="P201" s="202"/>
      <c r="Q201" s="34"/>
      <c r="AD201" s="150"/>
      <c r="AE201" s="205"/>
      <c r="AF201" s="205"/>
      <c r="AG201" s="205"/>
      <c r="AH201" s="205"/>
    </row>
    <row r="202" spans="1:34" ht="16.149999999999999" customHeight="1" x14ac:dyDescent="0.45">
      <c r="B202" s="5"/>
      <c r="C202" s="94">
        <v>6</v>
      </c>
      <c r="D202" s="156"/>
      <c r="E202" s="193" t="s">
        <v>108</v>
      </c>
      <c r="F202" s="92"/>
      <c r="G202" s="97"/>
      <c r="H202" s="97"/>
      <c r="I202" s="253"/>
      <c r="J202" s="193" t="s">
        <v>140</v>
      </c>
      <c r="K202" s="192"/>
      <c r="L202" s="222"/>
      <c r="M202" s="201" t="s">
        <v>106</v>
      </c>
      <c r="N202" s="201"/>
      <c r="O202" s="103"/>
      <c r="P202" s="202"/>
      <c r="Q202" s="34"/>
      <c r="AD202" s="150"/>
      <c r="AE202" s="205"/>
      <c r="AF202" s="205"/>
      <c r="AG202" s="205"/>
      <c r="AH202" s="205"/>
    </row>
    <row r="203" spans="1:34" ht="16.149999999999999" customHeight="1" x14ac:dyDescent="0.45">
      <c r="B203" s="5"/>
      <c r="D203" s="229" t="s">
        <v>145</v>
      </c>
      <c r="E203" s="235"/>
      <c r="F203" s="214"/>
      <c r="G203" s="97"/>
      <c r="H203" s="97"/>
      <c r="I203" s="97"/>
      <c r="J203" s="215"/>
      <c r="K203" s="203">
        <f>K202+K201+K200+K199+K198+K197</f>
        <v>4.26</v>
      </c>
      <c r="L203" s="97"/>
      <c r="M203" s="201" t="s">
        <v>106</v>
      </c>
      <c r="N203" s="201"/>
      <c r="O203" s="103"/>
      <c r="P203" s="202"/>
      <c r="Q203" s="34"/>
      <c r="AD203" s="150"/>
      <c r="AE203" s="205"/>
      <c r="AF203" s="205"/>
      <c r="AG203" s="205"/>
      <c r="AH203" s="205"/>
    </row>
    <row r="204" spans="1:34" ht="16.149999999999999" customHeight="1" x14ac:dyDescent="0.45">
      <c r="B204" s="5"/>
      <c r="C204" s="94"/>
      <c r="D204" s="181"/>
      <c r="E204" s="97"/>
      <c r="F204" s="97"/>
      <c r="G204" s="97"/>
      <c r="H204" s="97"/>
      <c r="I204" s="97"/>
      <c r="J204" s="97"/>
      <c r="K204" s="97"/>
      <c r="L204" s="97"/>
      <c r="M204" s="201"/>
      <c r="N204" s="201"/>
      <c r="O204" s="103"/>
      <c r="P204" s="202"/>
      <c r="Q204" s="34"/>
      <c r="AD204" s="150"/>
      <c r="AE204" s="205"/>
      <c r="AF204" s="205"/>
      <c r="AG204" s="205"/>
      <c r="AH204" s="205"/>
    </row>
    <row r="205" spans="1:34" ht="16.149999999999999" customHeight="1" x14ac:dyDescent="0.45">
      <c r="A205" s="230" t="s">
        <v>146</v>
      </c>
      <c r="B205" s="29"/>
      <c r="C205" s="194" t="s">
        <v>154</v>
      </c>
      <c r="D205" s="195"/>
      <c r="E205" s="187" t="s">
        <v>36</v>
      </c>
      <c r="F205" s="184"/>
      <c r="G205" s="184"/>
      <c r="H205" s="184"/>
      <c r="I205" s="184"/>
      <c r="J205" s="184"/>
      <c r="K205" s="184"/>
      <c r="L205" s="184"/>
      <c r="M205" s="185"/>
      <c r="N205" s="201"/>
      <c r="O205" s="103"/>
      <c r="P205" s="202"/>
      <c r="Q205" s="34"/>
      <c r="AD205" s="150"/>
      <c r="AE205" s="205"/>
      <c r="AF205" s="205"/>
      <c r="AG205" s="205"/>
      <c r="AH205" s="205"/>
    </row>
    <row r="206" spans="1:34" ht="16.149999999999999" customHeight="1" x14ac:dyDescent="0.45">
      <c r="B206" s="686" t="s">
        <v>155</v>
      </c>
      <c r="C206" s="686"/>
      <c r="D206" s="686"/>
      <c r="E206" s="686"/>
      <c r="F206" s="686"/>
      <c r="G206" s="686"/>
      <c r="H206" s="686"/>
      <c r="I206" s="686"/>
      <c r="J206" s="686"/>
      <c r="K206" s="686"/>
      <c r="L206" s="686"/>
      <c r="M206" s="686"/>
      <c r="N206" s="201"/>
      <c r="O206" s="103"/>
      <c r="P206" s="202"/>
      <c r="Q206" s="34"/>
      <c r="AD206" s="150"/>
      <c r="AE206" s="205"/>
      <c r="AF206" s="205"/>
      <c r="AG206" s="205"/>
      <c r="AH206" s="205"/>
    </row>
    <row r="207" spans="1:34" ht="16.149999999999999" customHeight="1" x14ac:dyDescent="0.45">
      <c r="B207" s="5"/>
      <c r="C207" s="94">
        <v>1</v>
      </c>
      <c r="D207" s="156" t="s">
        <v>157</v>
      </c>
      <c r="F207" s="97"/>
      <c r="G207" s="97"/>
      <c r="H207" s="97"/>
      <c r="J207" s="193" t="s">
        <v>140</v>
      </c>
      <c r="K207" s="192">
        <v>3.05</v>
      </c>
      <c r="L207" s="222"/>
      <c r="M207" s="201" t="s">
        <v>106</v>
      </c>
      <c r="N207" s="201"/>
      <c r="O207" s="103"/>
      <c r="P207" s="202"/>
      <c r="Q207" s="34"/>
      <c r="AD207" s="150"/>
      <c r="AE207" s="205"/>
      <c r="AF207" s="205"/>
      <c r="AG207" s="205"/>
      <c r="AH207" s="205"/>
    </row>
    <row r="208" spans="1:34" ht="16.149999999999999" customHeight="1" x14ac:dyDescent="0.45">
      <c r="B208" s="5"/>
      <c r="C208" s="94">
        <v>2</v>
      </c>
      <c r="D208" s="156"/>
      <c r="F208" s="97"/>
      <c r="G208" s="97"/>
      <c r="H208" s="97"/>
      <c r="J208" s="193" t="s">
        <v>140</v>
      </c>
      <c r="K208" s="192"/>
      <c r="L208" s="222"/>
      <c r="M208" s="201" t="s">
        <v>106</v>
      </c>
      <c r="N208" s="201"/>
      <c r="O208" s="103"/>
      <c r="P208" s="202"/>
      <c r="Q208" s="34"/>
      <c r="AD208" s="150"/>
      <c r="AE208" s="205"/>
      <c r="AF208" s="205"/>
      <c r="AG208" s="205"/>
      <c r="AH208" s="205"/>
    </row>
    <row r="209" spans="1:34" ht="16.149999999999999" customHeight="1" x14ac:dyDescent="0.45">
      <c r="B209" s="5"/>
      <c r="C209" s="94">
        <v>3</v>
      </c>
      <c r="D209" s="156"/>
      <c r="F209" s="97"/>
      <c r="G209" s="97"/>
      <c r="H209" s="97"/>
      <c r="J209" s="193" t="s">
        <v>140</v>
      </c>
      <c r="K209" s="192"/>
      <c r="L209" s="222"/>
      <c r="M209" s="201" t="s">
        <v>106</v>
      </c>
      <c r="N209" s="201"/>
      <c r="O209" s="103"/>
      <c r="P209" s="202"/>
      <c r="Q209" s="34"/>
      <c r="AD209" s="150"/>
      <c r="AE209" s="205"/>
      <c r="AF209" s="205"/>
      <c r="AG209" s="205"/>
      <c r="AH209" s="205"/>
    </row>
    <row r="210" spans="1:34" ht="16.149999999999999" customHeight="1" x14ac:dyDescent="0.45">
      <c r="B210" s="5"/>
      <c r="C210" s="94">
        <v>4</v>
      </c>
      <c r="D210" s="156"/>
      <c r="F210" s="97"/>
      <c r="G210" s="97"/>
      <c r="H210" s="97"/>
      <c r="J210" s="193" t="s">
        <v>140</v>
      </c>
      <c r="K210" s="192"/>
      <c r="L210" s="222"/>
      <c r="M210" s="201" t="s">
        <v>106</v>
      </c>
      <c r="N210" s="201"/>
      <c r="O210" s="103"/>
      <c r="P210" s="202"/>
      <c r="Q210" s="34"/>
      <c r="AD210" s="150"/>
      <c r="AE210" s="205"/>
      <c r="AF210" s="205"/>
      <c r="AG210" s="205"/>
      <c r="AH210" s="205"/>
    </row>
    <row r="211" spans="1:34" ht="16.149999999999999" customHeight="1" x14ac:dyDescent="0.45">
      <c r="B211" s="5"/>
      <c r="C211" s="94">
        <v>5</v>
      </c>
      <c r="D211" s="156"/>
      <c r="F211" s="97"/>
      <c r="G211" s="97"/>
      <c r="H211" s="97"/>
      <c r="J211" s="193" t="s">
        <v>140</v>
      </c>
      <c r="K211" s="192"/>
      <c r="L211" s="222"/>
      <c r="M211" s="201" t="s">
        <v>106</v>
      </c>
      <c r="N211" s="201"/>
      <c r="O211" s="103"/>
      <c r="P211" s="202"/>
      <c r="Q211" s="34"/>
      <c r="AD211" s="150"/>
      <c r="AE211" s="205"/>
      <c r="AF211" s="205"/>
      <c r="AG211" s="205"/>
      <c r="AH211" s="205"/>
    </row>
    <row r="212" spans="1:34" ht="16.149999999999999" customHeight="1" x14ac:dyDescent="0.45">
      <c r="B212" s="5"/>
      <c r="C212" s="94">
        <v>6</v>
      </c>
      <c r="D212" s="156"/>
      <c r="F212" s="97"/>
      <c r="G212" s="97"/>
      <c r="H212" s="97"/>
      <c r="I212" s="253"/>
      <c r="J212" s="193" t="s">
        <v>140</v>
      </c>
      <c r="K212" s="192"/>
      <c r="L212" s="222"/>
      <c r="M212" s="201" t="s">
        <v>106</v>
      </c>
      <c r="N212" s="201"/>
      <c r="O212" s="103"/>
      <c r="P212" s="202"/>
      <c r="Q212" s="34"/>
      <c r="AD212" s="150"/>
      <c r="AE212" s="205"/>
      <c r="AF212" s="205"/>
      <c r="AG212" s="205"/>
      <c r="AH212" s="205"/>
    </row>
    <row r="213" spans="1:34" ht="16.149999999999999" customHeight="1" x14ac:dyDescent="0.45">
      <c r="B213" s="5"/>
      <c r="D213" s="229" t="s">
        <v>158</v>
      </c>
      <c r="E213" s="234"/>
      <c r="F213" s="97"/>
      <c r="G213" s="97"/>
      <c r="H213" s="97"/>
      <c r="I213" s="97"/>
      <c r="J213" s="215"/>
      <c r="K213" s="203">
        <f>K212+K211+K210+K209+K208+K207</f>
        <v>3.05</v>
      </c>
      <c r="L213" s="97"/>
      <c r="M213" s="201" t="s">
        <v>106</v>
      </c>
      <c r="N213" s="201"/>
      <c r="O213" s="103"/>
      <c r="P213" s="202"/>
      <c r="Q213" s="34"/>
      <c r="AD213" s="150"/>
      <c r="AE213" s="205"/>
      <c r="AF213" s="205"/>
      <c r="AG213" s="205"/>
      <c r="AH213" s="205"/>
    </row>
    <row r="214" spans="1:34" ht="16.149999999999999" customHeight="1" x14ac:dyDescent="0.45">
      <c r="A214" s="18"/>
      <c r="K214"/>
      <c r="L214"/>
      <c r="M214"/>
      <c r="N214" s="201"/>
      <c r="O214" s="103"/>
      <c r="P214" s="202"/>
      <c r="Q214" s="34"/>
      <c r="AD214" s="150"/>
      <c r="AE214" s="205"/>
      <c r="AF214" s="205"/>
      <c r="AG214" s="205"/>
      <c r="AH214" s="205"/>
    </row>
    <row r="215" spans="1:34" ht="16.149999999999999" customHeight="1" x14ac:dyDescent="0.45">
      <c r="A215" s="230" t="s">
        <v>153</v>
      </c>
      <c r="B215" s="29"/>
      <c r="C215" s="194" t="s">
        <v>160</v>
      </c>
      <c r="D215" s="195"/>
      <c r="E215" s="187" t="s">
        <v>36</v>
      </c>
      <c r="F215" s="184"/>
      <c r="G215" s="184"/>
      <c r="H215" s="184"/>
      <c r="I215" s="184"/>
      <c r="J215" s="184"/>
      <c r="K215" s="184"/>
      <c r="L215" s="184"/>
      <c r="M215" s="185"/>
      <c r="N215" s="201"/>
      <c r="O215" s="103"/>
      <c r="P215" s="202"/>
      <c r="Q215" s="34"/>
      <c r="AD215" s="150"/>
      <c r="AE215" s="205"/>
      <c r="AF215" s="205"/>
      <c r="AG215" s="205"/>
      <c r="AH215" s="205"/>
    </row>
    <row r="216" spans="1:34" ht="16.149999999999999" customHeight="1" x14ac:dyDescent="0.45">
      <c r="B216" s="686" t="s">
        <v>161</v>
      </c>
      <c r="C216" s="686"/>
      <c r="D216" s="686"/>
      <c r="E216" s="686"/>
      <c r="F216" s="686"/>
      <c r="G216" s="686"/>
      <c r="H216" s="686"/>
      <c r="I216" s="686"/>
      <c r="J216" s="686"/>
      <c r="K216" s="686"/>
      <c r="L216" s="686"/>
      <c r="M216" s="686"/>
      <c r="N216" s="201"/>
      <c r="O216" s="103"/>
      <c r="P216" s="202"/>
      <c r="Q216" s="34"/>
      <c r="AD216" s="150"/>
      <c r="AE216" s="205"/>
      <c r="AF216" s="205"/>
      <c r="AG216" s="205"/>
      <c r="AH216" s="205"/>
    </row>
    <row r="217" spans="1:34" ht="16.149999999999999" customHeight="1" x14ac:dyDescent="0.45">
      <c r="B217" s="5"/>
      <c r="C217" s="94">
        <v>1</v>
      </c>
      <c r="D217" s="156" t="s">
        <v>163</v>
      </c>
      <c r="E217" s="193" t="s">
        <v>108</v>
      </c>
      <c r="F217" s="92">
        <v>3</v>
      </c>
      <c r="G217" s="201"/>
      <c r="H217" s="97"/>
      <c r="J217" s="193" t="s">
        <v>150</v>
      </c>
      <c r="K217" s="192">
        <v>29.16</v>
      </c>
      <c r="L217" s="222"/>
      <c r="M217" s="201" t="s">
        <v>106</v>
      </c>
      <c r="N217" s="201"/>
      <c r="O217" s="103"/>
      <c r="P217" s="202"/>
      <c r="Q217" s="34"/>
      <c r="AD217" s="150"/>
      <c r="AE217" s="205"/>
      <c r="AF217" s="205"/>
      <c r="AG217" s="205"/>
      <c r="AH217" s="205"/>
    </row>
    <row r="218" spans="1:34" ht="16.149999999999999" customHeight="1" x14ac:dyDescent="0.45">
      <c r="B218" s="5"/>
      <c r="C218" s="94">
        <v>2</v>
      </c>
      <c r="D218" s="156"/>
      <c r="E218" s="193" t="s">
        <v>108</v>
      </c>
      <c r="F218" s="92"/>
      <c r="G218" s="201"/>
      <c r="H218" s="97"/>
      <c r="J218" s="193" t="s">
        <v>150</v>
      </c>
      <c r="K218" s="192"/>
      <c r="L218" s="222"/>
      <c r="M218" s="201" t="s">
        <v>106</v>
      </c>
      <c r="N218" s="201"/>
      <c r="O218" s="103"/>
      <c r="P218" s="202"/>
      <c r="Q218" s="34"/>
      <c r="AD218" s="150"/>
      <c r="AE218" s="205"/>
      <c r="AF218" s="205"/>
      <c r="AG218" s="205"/>
      <c r="AH218" s="205"/>
    </row>
    <row r="219" spans="1:34" ht="16.149999999999999" customHeight="1" x14ac:dyDescent="0.45">
      <c r="B219" s="5"/>
      <c r="C219" s="94">
        <v>3</v>
      </c>
      <c r="D219" s="156"/>
      <c r="E219" s="193" t="s">
        <v>108</v>
      </c>
      <c r="F219" s="92"/>
      <c r="G219" s="97"/>
      <c r="H219" s="97"/>
      <c r="J219" s="193" t="s">
        <v>150</v>
      </c>
      <c r="K219" s="192"/>
      <c r="L219" s="222"/>
      <c r="M219" s="201" t="s">
        <v>106</v>
      </c>
      <c r="N219" s="201"/>
      <c r="O219" s="103"/>
      <c r="P219" s="202"/>
      <c r="Q219" s="34"/>
      <c r="AD219" s="150"/>
      <c r="AE219" s="205"/>
      <c r="AF219" s="205"/>
      <c r="AG219" s="205"/>
      <c r="AH219" s="205"/>
    </row>
    <row r="220" spans="1:34" ht="16.149999999999999" customHeight="1" x14ac:dyDescent="0.45">
      <c r="B220" s="5"/>
      <c r="C220" s="94">
        <v>4</v>
      </c>
      <c r="D220" s="156"/>
      <c r="E220" s="193" t="s">
        <v>108</v>
      </c>
      <c r="F220" s="92"/>
      <c r="G220" s="97"/>
      <c r="H220" s="97"/>
      <c r="J220" s="193" t="s">
        <v>150</v>
      </c>
      <c r="K220" s="192"/>
      <c r="L220" s="222"/>
      <c r="M220" s="201" t="s">
        <v>106</v>
      </c>
      <c r="N220" s="201"/>
      <c r="O220" s="103"/>
      <c r="P220" s="202"/>
      <c r="Q220" s="34"/>
      <c r="AD220" s="150"/>
      <c r="AE220" s="205"/>
      <c r="AF220" s="205"/>
      <c r="AG220" s="205"/>
      <c r="AH220" s="205"/>
    </row>
    <row r="221" spans="1:34" ht="16.149999999999999" customHeight="1" x14ac:dyDescent="0.45">
      <c r="B221" s="5"/>
      <c r="C221" s="94">
        <v>5</v>
      </c>
      <c r="D221" s="156"/>
      <c r="E221" s="193" t="s">
        <v>108</v>
      </c>
      <c r="F221" s="92"/>
      <c r="G221" s="97"/>
      <c r="H221" s="97"/>
      <c r="J221" s="193" t="s">
        <v>150</v>
      </c>
      <c r="K221" s="192"/>
      <c r="L221" s="222"/>
      <c r="M221" s="201" t="s">
        <v>106</v>
      </c>
      <c r="N221" s="201"/>
      <c r="O221" s="103"/>
      <c r="P221" s="202"/>
      <c r="Q221" s="34"/>
      <c r="AD221" s="150"/>
      <c r="AE221" s="205"/>
      <c r="AF221" s="205"/>
      <c r="AG221" s="205"/>
      <c r="AH221" s="205"/>
    </row>
    <row r="222" spans="1:34" ht="16.149999999999999" customHeight="1" x14ac:dyDescent="0.45">
      <c r="B222" s="5"/>
      <c r="C222" s="94">
        <v>6</v>
      </c>
      <c r="D222" s="156"/>
      <c r="E222" s="193" t="s">
        <v>108</v>
      </c>
      <c r="F222" s="92"/>
      <c r="G222" s="97"/>
      <c r="H222" s="97"/>
      <c r="I222" s="253"/>
      <c r="J222" s="193" t="s">
        <v>150</v>
      </c>
      <c r="K222" s="192"/>
      <c r="L222" s="222"/>
      <c r="M222" s="201" t="s">
        <v>106</v>
      </c>
      <c r="N222" s="201"/>
      <c r="O222" s="103"/>
      <c r="P222" s="202"/>
      <c r="Q222" s="34"/>
      <c r="AD222" s="150"/>
      <c r="AE222" s="205"/>
      <c r="AF222" s="205"/>
      <c r="AG222" s="205"/>
      <c r="AH222" s="205"/>
    </row>
    <row r="223" spans="1:34" ht="16.149999999999999" customHeight="1" x14ac:dyDescent="0.45">
      <c r="B223" s="5"/>
      <c r="D223" s="229" t="s">
        <v>152</v>
      </c>
      <c r="E223" s="235"/>
      <c r="F223" s="214"/>
      <c r="G223" s="97"/>
      <c r="H223" s="97"/>
      <c r="I223" s="97"/>
      <c r="J223" s="215"/>
      <c r="K223" s="203">
        <f>K222+K221+K220+K218+K219+K217</f>
        <v>29.16</v>
      </c>
      <c r="L223" s="97"/>
      <c r="M223" s="201" t="s">
        <v>106</v>
      </c>
      <c r="N223" s="201"/>
      <c r="O223" s="103"/>
      <c r="P223" s="202"/>
      <c r="Q223" s="34"/>
      <c r="AD223" s="150"/>
      <c r="AE223" s="205"/>
      <c r="AF223" s="205"/>
      <c r="AG223" s="205"/>
      <c r="AH223" s="205"/>
    </row>
    <row r="224" spans="1:34" ht="16.149999999999999" customHeight="1" x14ac:dyDescent="0.45">
      <c r="E224" s="190"/>
      <c r="F224" s="190"/>
      <c r="G224" s="190"/>
      <c r="H224" s="190"/>
      <c r="I224" s="190"/>
      <c r="J224" s="190"/>
      <c r="K224" s="190"/>
      <c r="L224" s="190"/>
      <c r="M224" s="201"/>
      <c r="N224" s="201"/>
      <c r="O224" s="103"/>
      <c r="P224" s="202"/>
      <c r="Q224" s="34"/>
      <c r="AD224" s="150"/>
      <c r="AE224" s="205"/>
      <c r="AF224" s="205"/>
      <c r="AG224" s="205"/>
      <c r="AH224" s="205"/>
    </row>
    <row r="225" spans="1:34" s="169" customFormat="1" ht="16.149999999999999" customHeight="1" x14ac:dyDescent="0.45">
      <c r="A225" s="230" t="s">
        <v>159</v>
      </c>
      <c r="B225" s="29"/>
      <c r="C225" s="197" t="s">
        <v>147</v>
      </c>
      <c r="D225" s="199"/>
      <c r="E225" s="187" t="s">
        <v>36</v>
      </c>
      <c r="F225" s="184"/>
      <c r="G225" s="184"/>
      <c r="H225" s="184"/>
      <c r="I225" s="184"/>
      <c r="J225" s="184"/>
      <c r="K225" s="184"/>
      <c r="L225" s="184"/>
      <c r="M225" s="185"/>
      <c r="N225" s="201"/>
      <c r="O225" s="103"/>
      <c r="P225" s="202"/>
      <c r="Q225" s="251"/>
      <c r="R225" s="165"/>
      <c r="S225" s="2"/>
      <c r="T225" s="165"/>
      <c r="U225" s="2"/>
      <c r="V225" s="2"/>
      <c r="W225" s="2"/>
      <c r="X225" s="165"/>
      <c r="Y225" s="165"/>
      <c r="Z225" s="165"/>
      <c r="AD225" s="252"/>
      <c r="AE225" s="205"/>
      <c r="AF225" s="205"/>
      <c r="AG225" s="205"/>
      <c r="AH225" s="205"/>
    </row>
    <row r="226" spans="1:34" ht="16.149999999999999" customHeight="1" x14ac:dyDescent="0.45">
      <c r="B226" s="686" t="s">
        <v>148</v>
      </c>
      <c r="C226" s="686"/>
      <c r="D226" s="686"/>
      <c r="E226" s="686"/>
      <c r="F226" s="686"/>
      <c r="G226" s="686"/>
      <c r="H226" s="686"/>
      <c r="I226" s="686"/>
      <c r="J226" s="686"/>
      <c r="K226" s="686"/>
      <c r="L226" s="686"/>
      <c r="M226" s="686"/>
      <c r="N226" s="201"/>
      <c r="O226" s="103"/>
      <c r="P226" s="202"/>
      <c r="Q226" s="34"/>
      <c r="AD226" s="150"/>
      <c r="AE226" s="205"/>
      <c r="AF226" s="205"/>
      <c r="AG226" s="205"/>
      <c r="AH226" s="205"/>
    </row>
    <row r="227" spans="1:34" ht="16.149999999999999" customHeight="1" x14ac:dyDescent="0.45">
      <c r="B227" s="5"/>
      <c r="C227" s="94">
        <v>1</v>
      </c>
      <c r="D227" s="156" t="s">
        <v>149</v>
      </c>
      <c r="F227" s="97"/>
      <c r="G227" s="97"/>
      <c r="H227" s="97"/>
      <c r="J227" s="193" t="s">
        <v>150</v>
      </c>
      <c r="K227" s="192">
        <v>4.84</v>
      </c>
      <c r="L227" s="222"/>
      <c r="M227" s="201" t="s">
        <v>106</v>
      </c>
      <c r="N227" s="201"/>
      <c r="O227" s="103"/>
      <c r="P227" s="202"/>
      <c r="Q227" s="34"/>
      <c r="AD227" s="150"/>
      <c r="AE227" s="205"/>
      <c r="AF227" s="205"/>
      <c r="AG227" s="205"/>
      <c r="AH227" s="205"/>
    </row>
    <row r="228" spans="1:34" ht="16.149999999999999" customHeight="1" x14ac:dyDescent="0.45">
      <c r="B228" s="5"/>
      <c r="C228" s="94">
        <v>2</v>
      </c>
      <c r="D228" s="156"/>
      <c r="F228" s="97"/>
      <c r="G228" s="97"/>
      <c r="H228" s="97"/>
      <c r="J228" s="193" t="s">
        <v>150</v>
      </c>
      <c r="K228" s="192"/>
      <c r="L228" s="222"/>
      <c r="M228" s="201" t="s">
        <v>106</v>
      </c>
      <c r="N228" s="201"/>
      <c r="O228" s="103"/>
      <c r="P228" s="202"/>
      <c r="Q228" s="34"/>
      <c r="AD228" s="150"/>
      <c r="AE228" s="205"/>
      <c r="AF228" s="205"/>
      <c r="AG228" s="205"/>
      <c r="AH228" s="205"/>
    </row>
    <row r="229" spans="1:34" ht="16.149999999999999" customHeight="1" x14ac:dyDescent="0.45">
      <c r="B229" s="5"/>
      <c r="C229" s="94">
        <v>3</v>
      </c>
      <c r="D229" s="156"/>
      <c r="F229" s="97"/>
      <c r="G229" s="97"/>
      <c r="H229" s="97"/>
      <c r="J229" s="193" t="s">
        <v>150</v>
      </c>
      <c r="K229" s="192"/>
      <c r="L229" s="222"/>
      <c r="M229" s="201" t="s">
        <v>106</v>
      </c>
      <c r="N229" s="201"/>
      <c r="O229" s="103"/>
      <c r="P229" s="202"/>
      <c r="Q229" s="34"/>
      <c r="AD229" s="150"/>
      <c r="AE229" s="205"/>
      <c r="AF229" s="205"/>
      <c r="AG229" s="205"/>
      <c r="AH229" s="205"/>
    </row>
    <row r="230" spans="1:34" ht="16.149999999999999" customHeight="1" x14ac:dyDescent="0.45">
      <c r="B230" s="5"/>
      <c r="C230" s="94">
        <v>4</v>
      </c>
      <c r="D230" s="156"/>
      <c r="F230" s="97"/>
      <c r="G230" s="97"/>
      <c r="H230" s="97"/>
      <c r="J230" s="193" t="s">
        <v>150</v>
      </c>
      <c r="K230" s="192"/>
      <c r="L230" s="222"/>
      <c r="M230" s="201" t="s">
        <v>106</v>
      </c>
      <c r="N230" s="201"/>
      <c r="O230" s="103"/>
      <c r="P230" s="202"/>
      <c r="Q230" s="34"/>
      <c r="AD230" s="150"/>
      <c r="AE230" s="205"/>
      <c r="AF230" s="205"/>
      <c r="AG230" s="205"/>
      <c r="AH230" s="205"/>
    </row>
    <row r="231" spans="1:34" ht="16.149999999999999" customHeight="1" x14ac:dyDescent="0.45">
      <c r="B231" s="5"/>
      <c r="C231" s="94">
        <v>5</v>
      </c>
      <c r="D231" s="156"/>
      <c r="F231" s="97"/>
      <c r="G231" s="97"/>
      <c r="H231" s="97"/>
      <c r="J231" s="193" t="s">
        <v>150</v>
      </c>
      <c r="K231" s="192"/>
      <c r="L231" s="222"/>
      <c r="M231" s="201" t="s">
        <v>106</v>
      </c>
      <c r="N231" s="201"/>
      <c r="O231" s="103"/>
      <c r="P231" s="202"/>
      <c r="Q231" s="34"/>
      <c r="AD231" s="150"/>
      <c r="AE231" s="205"/>
      <c r="AF231" s="205"/>
      <c r="AG231" s="205"/>
      <c r="AH231" s="205"/>
    </row>
    <row r="232" spans="1:34" ht="16.149999999999999" customHeight="1" x14ac:dyDescent="0.45">
      <c r="B232" s="5"/>
      <c r="C232" s="94">
        <v>6</v>
      </c>
      <c r="D232" s="156"/>
      <c r="F232" s="97"/>
      <c r="G232" s="97"/>
      <c r="H232" s="97"/>
      <c r="I232" s="253"/>
      <c r="J232" s="193" t="s">
        <v>150</v>
      </c>
      <c r="K232" s="192"/>
      <c r="L232" s="222"/>
      <c r="M232" s="201" t="s">
        <v>106</v>
      </c>
      <c r="N232" s="201"/>
      <c r="O232" s="103"/>
      <c r="P232" s="202"/>
      <c r="Q232" s="34"/>
      <c r="AD232" s="150"/>
      <c r="AE232" s="205"/>
      <c r="AF232" s="205"/>
      <c r="AG232" s="205"/>
      <c r="AH232" s="205"/>
    </row>
    <row r="233" spans="1:34" ht="16.149999999999999" customHeight="1" x14ac:dyDescent="0.45">
      <c r="B233" s="5"/>
      <c r="D233" s="229" t="s">
        <v>152</v>
      </c>
      <c r="E233" s="234"/>
      <c r="F233" s="97"/>
      <c r="G233" s="97"/>
      <c r="H233" s="97"/>
      <c r="I233" s="97"/>
      <c r="J233" s="215"/>
      <c r="K233" s="203">
        <f>K232+K231+K230+K229+K228+K227</f>
        <v>4.84</v>
      </c>
      <c r="L233" s="97"/>
      <c r="M233" s="201" t="s">
        <v>106</v>
      </c>
      <c r="N233" s="201"/>
      <c r="O233" s="103"/>
      <c r="P233" s="202"/>
      <c r="Q233" s="34"/>
      <c r="AD233" s="150"/>
      <c r="AE233" s="205"/>
      <c r="AF233" s="205"/>
      <c r="AG233" s="205"/>
      <c r="AH233" s="205"/>
    </row>
    <row r="235" spans="1:34" s="150" customFormat="1" ht="16.149999999999999" customHeight="1" x14ac:dyDescent="0.45">
      <c r="A235" s="36" t="s">
        <v>165</v>
      </c>
      <c r="B235" s="698" t="s">
        <v>166</v>
      </c>
      <c r="C235" s="698"/>
      <c r="D235" s="698"/>
      <c r="E235" s="698"/>
      <c r="F235" s="698"/>
      <c r="G235" s="698"/>
      <c r="H235" s="698"/>
      <c r="I235" s="698"/>
      <c r="J235" s="698"/>
      <c r="K235" s="698"/>
      <c r="L235" s="698"/>
      <c r="M235" s="698"/>
      <c r="N235" s="698"/>
      <c r="O235" s="698"/>
      <c r="P235" s="698"/>
      <c r="Q235" s="698"/>
      <c r="R235" s="698"/>
      <c r="S235" s="698"/>
      <c r="T235" s="698"/>
      <c r="U235" s="698"/>
      <c r="V235" s="698"/>
      <c r="W235" s="698"/>
      <c r="X235" s="698"/>
      <c r="Y235" s="698"/>
      <c r="Z235" s="698"/>
      <c r="AA235" s="698"/>
      <c r="AB235" s="698"/>
      <c r="AC235" s="698"/>
    </row>
    <row r="236" spans="1:34" s="6" customFormat="1" ht="62.45" customHeight="1" x14ac:dyDescent="0.45">
      <c r="A236" s="36"/>
      <c r="B236" s="699" t="s">
        <v>167</v>
      </c>
      <c r="C236" s="700"/>
      <c r="D236" s="700"/>
      <c r="E236" s="700"/>
      <c r="F236" s="700"/>
      <c r="G236" s="700"/>
      <c r="H236" s="700"/>
      <c r="I236" s="700"/>
      <c r="J236" s="700"/>
      <c r="K236" s="700"/>
      <c r="L236" s="700"/>
      <c r="M236" s="700"/>
      <c r="N236" s="701"/>
      <c r="O236" s="107"/>
      <c r="P236" s="702"/>
      <c r="Q236" s="703"/>
      <c r="R236" s="703"/>
      <c r="S236" s="703"/>
      <c r="T236" s="703"/>
      <c r="U236" s="703"/>
      <c r="V236" s="703"/>
      <c r="W236" s="703"/>
      <c r="X236" s="703"/>
      <c r="Y236" s="703"/>
      <c r="Z236" s="703"/>
      <c r="AA236" s="703"/>
      <c r="AB236" s="703"/>
      <c r="AC236" s="704"/>
      <c r="AD236" s="150"/>
    </row>
    <row r="237" spans="1:34" s="150" customFormat="1" ht="37.35" customHeight="1" x14ac:dyDescent="0.45">
      <c r="A237" s="36"/>
      <c r="B237" s="686" t="s">
        <v>168</v>
      </c>
      <c r="C237" s="686"/>
      <c r="D237" s="686"/>
      <c r="E237" s="686"/>
      <c r="F237" s="686"/>
      <c r="G237" s="686"/>
      <c r="H237" s="686"/>
      <c r="I237" s="686"/>
      <c r="J237" s="686"/>
      <c r="K237" s="686"/>
      <c r="L237" s="686"/>
      <c r="M237" s="686"/>
      <c r="N237" s="686"/>
      <c r="O237" s="686"/>
      <c r="P237" s="686"/>
      <c r="Q237" s="686"/>
      <c r="R237" s="686"/>
      <c r="S237" s="686"/>
      <c r="T237" s="686"/>
      <c r="U237" s="686"/>
      <c r="V237" s="686"/>
      <c r="W237" s="686"/>
      <c r="X237" s="686"/>
      <c r="Y237" s="686"/>
      <c r="Z237" s="686"/>
      <c r="AA237" s="686"/>
      <c r="AB237" s="686"/>
      <c r="AC237" s="686"/>
    </row>
    <row r="238" spans="1:34" s="150" customFormat="1" ht="16.149999999999999" customHeight="1" x14ac:dyDescent="0.45">
      <c r="A238" s="230" t="s">
        <v>169</v>
      </c>
      <c r="B238" s="29"/>
      <c r="C238" s="687" t="s">
        <v>170</v>
      </c>
      <c r="D238" s="688"/>
      <c r="E238" s="689" t="s">
        <v>36</v>
      </c>
      <c r="F238" s="690"/>
      <c r="G238" s="690"/>
      <c r="H238" s="690"/>
      <c r="I238" s="690"/>
      <c r="J238" s="690"/>
      <c r="K238" s="690"/>
      <c r="L238" s="690"/>
      <c r="M238" s="691"/>
      <c r="N238" s="204"/>
      <c r="O238" s="104"/>
      <c r="P238" s="6"/>
      <c r="Q238" s="230" t="s">
        <v>171</v>
      </c>
      <c r="R238" s="29"/>
      <c r="S238" s="687" t="s">
        <v>172</v>
      </c>
      <c r="T238" s="688"/>
      <c r="U238" s="689" t="s">
        <v>36</v>
      </c>
      <c r="V238" s="690"/>
      <c r="W238" s="690"/>
      <c r="X238" s="690"/>
      <c r="Y238" s="690"/>
      <c r="Z238" s="690"/>
      <c r="AA238" s="690"/>
      <c r="AB238" s="690"/>
      <c r="AC238" s="691"/>
    </row>
    <row r="239" spans="1:34" s="150" customFormat="1" ht="16.149999999999999" customHeight="1" x14ac:dyDescent="0.45">
      <c r="A239" s="34"/>
      <c r="B239" s="5"/>
      <c r="C239" s="63"/>
      <c r="D239" s="186" t="s">
        <v>103</v>
      </c>
      <c r="E239" s="717"/>
      <c r="F239" s="717"/>
      <c r="G239" s="717"/>
      <c r="H239" s="717"/>
      <c r="I239" s="717"/>
      <c r="J239" s="717"/>
      <c r="K239" s="717"/>
      <c r="L239" s="717"/>
      <c r="M239" s="62"/>
      <c r="N239" s="14"/>
      <c r="O239" s="106"/>
      <c r="P239" s="148"/>
      <c r="Q239" s="34"/>
      <c r="R239" s="5"/>
      <c r="S239" s="63"/>
      <c r="T239" s="186" t="s">
        <v>103</v>
      </c>
      <c r="U239" s="62"/>
      <c r="V239" s="62"/>
      <c r="W239" s="62"/>
      <c r="X239" s="62"/>
      <c r="Y239" s="62"/>
      <c r="Z239" s="62"/>
      <c r="AA239" s="62"/>
      <c r="AB239" s="62"/>
      <c r="AC239" s="62"/>
    </row>
    <row r="240" spans="1:34" s="150" customFormat="1" ht="16.149999999999999" customHeight="1" x14ac:dyDescent="0.45">
      <c r="A240" s="36"/>
      <c r="B240" s="149"/>
      <c r="C240" s="201"/>
      <c r="D240" s="149"/>
      <c r="E240" s="96" t="s">
        <v>105</v>
      </c>
      <c r="F240" s="96" t="s">
        <v>140</v>
      </c>
      <c r="G240" s="201"/>
      <c r="H240" s="149"/>
      <c r="I240" s="149"/>
      <c r="J240" s="149"/>
      <c r="K240" s="189"/>
      <c r="L240" s="149"/>
      <c r="M240" s="149"/>
      <c r="N240" s="149"/>
      <c r="O240" s="102"/>
      <c r="P240" s="149"/>
      <c r="Q240" s="13"/>
      <c r="R240" s="149"/>
      <c r="S240" s="201"/>
      <c r="T240" s="149"/>
      <c r="U240" s="96" t="s">
        <v>105</v>
      </c>
      <c r="V240" s="96" t="s">
        <v>140</v>
      </c>
      <c r="W240" s="201"/>
      <c r="X240" s="149"/>
      <c r="Y240" s="149"/>
      <c r="Z240" s="149"/>
      <c r="AA240" s="149"/>
      <c r="AB240" s="149"/>
      <c r="AC240" s="149"/>
    </row>
    <row r="241" spans="1:35" s="150" customFormat="1" ht="16.149999999999999" customHeight="1" x14ac:dyDescent="0.45">
      <c r="A241" s="36"/>
      <c r="B241" s="149"/>
      <c r="C241" s="94">
        <v>1</v>
      </c>
      <c r="D241" s="156" t="s">
        <v>124</v>
      </c>
      <c r="E241" s="29"/>
      <c r="F241" s="29"/>
      <c r="G241" s="714"/>
      <c r="H241" s="715"/>
      <c r="I241" s="715"/>
      <c r="J241" s="715"/>
      <c r="K241" s="715"/>
      <c r="L241" s="716"/>
      <c r="M241" s="201" t="s">
        <v>106</v>
      </c>
      <c r="N241" s="149"/>
      <c r="O241" s="102"/>
      <c r="P241" s="149"/>
      <c r="Q241" s="13"/>
      <c r="R241" s="149"/>
      <c r="S241" s="94">
        <v>1</v>
      </c>
      <c r="T241" s="156" t="s">
        <v>124</v>
      </c>
      <c r="U241" s="29"/>
      <c r="V241" s="29"/>
      <c r="W241" s="714"/>
      <c r="X241" s="715"/>
      <c r="Y241" s="715"/>
      <c r="Z241" s="715"/>
      <c r="AA241" s="715"/>
      <c r="AB241" s="716"/>
      <c r="AC241" s="201" t="s">
        <v>106</v>
      </c>
    </row>
    <row r="242" spans="1:35" ht="16.149999999999999" customHeight="1" x14ac:dyDescent="0.45">
      <c r="B242" s="5"/>
      <c r="C242" s="94"/>
      <c r="D242" s="95" t="s">
        <v>108</v>
      </c>
      <c r="E242" s="708"/>
      <c r="F242" s="709"/>
      <c r="G242" s="709"/>
      <c r="H242" s="709"/>
      <c r="I242" s="709"/>
      <c r="J242" s="709"/>
      <c r="K242" s="709"/>
      <c r="L242" s="710"/>
      <c r="M242" s="201"/>
      <c r="N242" s="201"/>
      <c r="O242" s="103"/>
      <c r="Q242" s="34"/>
      <c r="R242" s="5"/>
      <c r="S242" s="200"/>
      <c r="T242" s="95" t="s">
        <v>108</v>
      </c>
      <c r="U242" s="708"/>
      <c r="V242" s="709"/>
      <c r="W242" s="709"/>
      <c r="X242" s="709"/>
      <c r="Y242" s="709"/>
      <c r="Z242" s="709"/>
      <c r="AA242" s="709"/>
      <c r="AB242" s="710"/>
      <c r="AC242" s="201"/>
      <c r="AD242" s="200"/>
      <c r="AE242" s="157"/>
      <c r="AF242" s="149"/>
      <c r="AG242" s="181"/>
      <c r="AH242" s="180"/>
      <c r="AI242" s="180"/>
    </row>
    <row r="243" spans="1:35" ht="16.149999999999999" customHeight="1" x14ac:dyDescent="0.45">
      <c r="B243" s="5"/>
      <c r="C243" s="94"/>
      <c r="D243" s="95" t="s">
        <v>110</v>
      </c>
      <c r="E243" s="711"/>
      <c r="F243" s="712"/>
      <c r="G243" s="712"/>
      <c r="H243" s="712"/>
      <c r="I243" s="712"/>
      <c r="J243" s="712"/>
      <c r="K243" s="712"/>
      <c r="L243" s="713"/>
      <c r="M243" s="201" t="s">
        <v>111</v>
      </c>
      <c r="N243" s="201"/>
      <c r="O243" s="103"/>
      <c r="Q243" s="34"/>
      <c r="R243" s="5"/>
      <c r="S243" s="200"/>
      <c r="T243" s="95" t="s">
        <v>110</v>
      </c>
      <c r="U243" s="711"/>
      <c r="V243" s="712"/>
      <c r="W243" s="712"/>
      <c r="X243" s="712"/>
      <c r="Y243" s="712"/>
      <c r="Z243" s="712"/>
      <c r="AA243" s="712"/>
      <c r="AB243" s="713"/>
      <c r="AC243" s="201" t="s">
        <v>111</v>
      </c>
      <c r="AD243" s="200"/>
      <c r="AE243" s="201"/>
      <c r="AF243" s="149"/>
      <c r="AG243" s="181"/>
      <c r="AH243" s="180"/>
      <c r="AI243" s="180"/>
    </row>
    <row r="244" spans="1:35" s="150" customFormat="1" ht="16.149999999999999" customHeight="1" x14ac:dyDescent="0.45">
      <c r="A244" s="36"/>
      <c r="B244" s="149"/>
      <c r="C244" s="94">
        <v>2</v>
      </c>
      <c r="D244" s="156" t="s">
        <v>124</v>
      </c>
      <c r="E244" s="29"/>
      <c r="F244" s="29"/>
      <c r="G244" s="714"/>
      <c r="H244" s="715"/>
      <c r="I244" s="715"/>
      <c r="J244" s="715"/>
      <c r="K244" s="715"/>
      <c r="L244" s="716"/>
      <c r="M244" s="201" t="s">
        <v>106</v>
      </c>
      <c r="N244" s="149"/>
      <c r="O244" s="102"/>
      <c r="P244" s="149"/>
      <c r="Q244" s="13"/>
      <c r="R244" s="149"/>
      <c r="S244" s="94">
        <v>2</v>
      </c>
      <c r="T244" s="156" t="s">
        <v>124</v>
      </c>
      <c r="U244" s="29"/>
      <c r="V244" s="29"/>
      <c r="W244" s="714"/>
      <c r="X244" s="715"/>
      <c r="Y244" s="715"/>
      <c r="Z244" s="715"/>
      <c r="AA244" s="715"/>
      <c r="AB244" s="716"/>
      <c r="AC244" s="201" t="s">
        <v>106</v>
      </c>
    </row>
    <row r="245" spans="1:35" ht="16.149999999999999" customHeight="1" x14ac:dyDescent="0.45">
      <c r="B245" s="5"/>
      <c r="C245" s="94"/>
      <c r="D245" s="95" t="s">
        <v>108</v>
      </c>
      <c r="E245" s="708"/>
      <c r="F245" s="709"/>
      <c r="G245" s="709"/>
      <c r="H245" s="709"/>
      <c r="I245" s="709"/>
      <c r="J245" s="709"/>
      <c r="K245" s="709"/>
      <c r="L245" s="710"/>
      <c r="M245" s="201"/>
      <c r="N245" s="201"/>
      <c r="O245" s="103"/>
      <c r="Q245" s="34"/>
      <c r="R245" s="5"/>
      <c r="S245" s="200"/>
      <c r="T245" s="95" t="s">
        <v>108</v>
      </c>
      <c r="U245" s="708"/>
      <c r="V245" s="709"/>
      <c r="W245" s="709"/>
      <c r="X245" s="709"/>
      <c r="Y245" s="709"/>
      <c r="Z245" s="709"/>
      <c r="AA245" s="709"/>
      <c r="AB245" s="710"/>
      <c r="AC245" s="201"/>
      <c r="AD245" s="200"/>
      <c r="AE245" s="157"/>
      <c r="AF245" s="149"/>
      <c r="AG245" s="181"/>
      <c r="AH245" s="180"/>
      <c r="AI245" s="180"/>
    </row>
    <row r="246" spans="1:35" ht="16.149999999999999" customHeight="1" x14ac:dyDescent="0.45">
      <c r="B246" s="5"/>
      <c r="C246" s="94"/>
      <c r="D246" s="95" t="s">
        <v>110</v>
      </c>
      <c r="E246" s="711"/>
      <c r="F246" s="712"/>
      <c r="G246" s="712"/>
      <c r="H246" s="712"/>
      <c r="I246" s="712"/>
      <c r="J246" s="712"/>
      <c r="K246" s="712"/>
      <c r="L246" s="713"/>
      <c r="M246" s="201" t="s">
        <v>111</v>
      </c>
      <c r="N246" s="201"/>
      <c r="O246" s="103"/>
      <c r="Q246" s="34"/>
      <c r="R246" s="5"/>
      <c r="S246" s="200"/>
      <c r="T246" s="95" t="s">
        <v>110</v>
      </c>
      <c r="U246" s="711"/>
      <c r="V246" s="712"/>
      <c r="W246" s="712"/>
      <c r="X246" s="712"/>
      <c r="Y246" s="712"/>
      <c r="Z246" s="712"/>
      <c r="AA246" s="712"/>
      <c r="AB246" s="713"/>
      <c r="AC246" s="201" t="s">
        <v>111</v>
      </c>
      <c r="AD246" s="200"/>
      <c r="AE246" s="201"/>
      <c r="AF246" s="149"/>
      <c r="AG246" s="181"/>
      <c r="AH246" s="180"/>
      <c r="AI246" s="180"/>
    </row>
    <row r="247" spans="1:35" s="150" customFormat="1" ht="16.149999999999999" customHeight="1" x14ac:dyDescent="0.45">
      <c r="A247" s="36"/>
      <c r="B247" s="149"/>
      <c r="C247" s="94">
        <v>3</v>
      </c>
      <c r="D247" s="156"/>
      <c r="E247" s="29"/>
      <c r="F247" s="29"/>
      <c r="G247" s="714"/>
      <c r="H247" s="715"/>
      <c r="I247" s="715"/>
      <c r="J247" s="715"/>
      <c r="K247" s="715"/>
      <c r="L247" s="716"/>
      <c r="M247" s="201" t="s">
        <v>106</v>
      </c>
      <c r="N247" s="149"/>
      <c r="O247" s="102"/>
      <c r="P247" s="149"/>
      <c r="Q247" s="13"/>
      <c r="R247" s="149"/>
      <c r="S247" s="94">
        <v>3</v>
      </c>
      <c r="T247" s="156"/>
      <c r="U247" s="29"/>
      <c r="V247" s="29"/>
      <c r="W247" s="714"/>
      <c r="X247" s="715"/>
      <c r="Y247" s="715"/>
      <c r="Z247" s="715"/>
      <c r="AA247" s="715"/>
      <c r="AB247" s="716"/>
      <c r="AC247" s="201" t="s">
        <v>106</v>
      </c>
    </row>
    <row r="248" spans="1:35" ht="16.149999999999999" customHeight="1" x14ac:dyDescent="0.45">
      <c r="B248" s="5"/>
      <c r="C248" s="94"/>
      <c r="D248" s="95" t="s">
        <v>108</v>
      </c>
      <c r="E248" s="708"/>
      <c r="F248" s="709"/>
      <c r="G248" s="709"/>
      <c r="H248" s="709"/>
      <c r="I248" s="709"/>
      <c r="J248" s="709"/>
      <c r="K248" s="709"/>
      <c r="L248" s="710"/>
      <c r="M248" s="201"/>
      <c r="N248" s="201"/>
      <c r="O248" s="103"/>
      <c r="Q248" s="34"/>
      <c r="R248" s="5"/>
      <c r="S248" s="200"/>
      <c r="T248" s="95" t="s">
        <v>108</v>
      </c>
      <c r="U248" s="708"/>
      <c r="V248" s="709"/>
      <c r="W248" s="709"/>
      <c r="X248" s="709"/>
      <c r="Y248" s="709"/>
      <c r="Z248" s="709"/>
      <c r="AA248" s="709"/>
      <c r="AB248" s="710"/>
      <c r="AC248" s="201"/>
      <c r="AD248" s="200"/>
      <c r="AE248" s="157"/>
      <c r="AF248" s="149"/>
      <c r="AG248" s="181"/>
      <c r="AH248" s="180"/>
      <c r="AI248" s="180"/>
    </row>
    <row r="249" spans="1:35" ht="16.149999999999999" customHeight="1" x14ac:dyDescent="0.45">
      <c r="B249" s="5"/>
      <c r="C249" s="94"/>
      <c r="D249" s="95" t="s">
        <v>110</v>
      </c>
      <c r="E249" s="711"/>
      <c r="F249" s="712"/>
      <c r="G249" s="712"/>
      <c r="H249" s="712"/>
      <c r="I249" s="712"/>
      <c r="J249" s="712"/>
      <c r="K249" s="712"/>
      <c r="L249" s="713"/>
      <c r="M249" s="201" t="s">
        <v>111</v>
      </c>
      <c r="N249" s="201"/>
      <c r="O249" s="103"/>
      <c r="Q249" s="34"/>
      <c r="R249" s="5"/>
      <c r="S249" s="200"/>
      <c r="T249" s="95" t="s">
        <v>110</v>
      </c>
      <c r="U249" s="711"/>
      <c r="V249" s="712"/>
      <c r="W249" s="712"/>
      <c r="X249" s="712"/>
      <c r="Y249" s="712"/>
      <c r="Z249" s="712"/>
      <c r="AA249" s="712"/>
      <c r="AB249" s="713"/>
      <c r="AC249" s="201" t="s">
        <v>111</v>
      </c>
      <c r="AD249" s="200"/>
      <c r="AE249" s="201"/>
      <c r="AF249" s="149"/>
      <c r="AG249" s="181"/>
      <c r="AH249" s="180"/>
      <c r="AI249" s="180"/>
    </row>
    <row r="250" spans="1:35" s="150" customFormat="1" ht="16.149999999999999" customHeight="1" x14ac:dyDescent="0.45">
      <c r="A250" s="36"/>
      <c r="B250" s="149"/>
      <c r="C250" s="94">
        <v>4</v>
      </c>
      <c r="D250" s="156"/>
      <c r="E250" s="29"/>
      <c r="F250" s="29"/>
      <c r="G250" s="714"/>
      <c r="H250" s="715"/>
      <c r="I250" s="715"/>
      <c r="J250" s="715"/>
      <c r="K250" s="715"/>
      <c r="L250" s="716"/>
      <c r="M250" s="201" t="s">
        <v>106</v>
      </c>
      <c r="N250" s="149"/>
      <c r="O250" s="102"/>
      <c r="P250" s="149"/>
      <c r="Q250" s="13"/>
      <c r="R250" s="149"/>
      <c r="S250" s="94">
        <v>4</v>
      </c>
      <c r="T250" s="156"/>
      <c r="U250" s="29"/>
      <c r="V250" s="29"/>
      <c r="W250" s="714"/>
      <c r="X250" s="715"/>
      <c r="Y250" s="715"/>
      <c r="Z250" s="715"/>
      <c r="AA250" s="715"/>
      <c r="AB250" s="716"/>
      <c r="AC250" s="201" t="s">
        <v>106</v>
      </c>
    </row>
    <row r="251" spans="1:35" ht="16.149999999999999" customHeight="1" x14ac:dyDescent="0.45">
      <c r="B251" s="5"/>
      <c r="C251" s="94"/>
      <c r="D251" s="95" t="s">
        <v>108</v>
      </c>
      <c r="E251" s="708"/>
      <c r="F251" s="709"/>
      <c r="G251" s="709"/>
      <c r="H251" s="709"/>
      <c r="I251" s="709"/>
      <c r="J251" s="709"/>
      <c r="K251" s="709"/>
      <c r="L251" s="710"/>
      <c r="M251" s="201"/>
      <c r="N251" s="201"/>
      <c r="O251" s="103"/>
      <c r="Q251" s="34"/>
      <c r="R251" s="5"/>
      <c r="S251" s="200"/>
      <c r="T251" s="95" t="s">
        <v>108</v>
      </c>
      <c r="U251" s="708"/>
      <c r="V251" s="709"/>
      <c r="W251" s="709"/>
      <c r="X251" s="709"/>
      <c r="Y251" s="709"/>
      <c r="Z251" s="709"/>
      <c r="AA251" s="709"/>
      <c r="AB251" s="710"/>
      <c r="AC251" s="201"/>
      <c r="AD251" s="200"/>
      <c r="AE251" s="157"/>
      <c r="AF251" s="149"/>
      <c r="AG251" s="181"/>
      <c r="AH251" s="180"/>
      <c r="AI251" s="180"/>
    </row>
    <row r="252" spans="1:35" ht="16.149999999999999" customHeight="1" x14ac:dyDescent="0.45">
      <c r="B252" s="5"/>
      <c r="C252" s="94"/>
      <c r="D252" s="95" t="s">
        <v>110</v>
      </c>
      <c r="E252" s="711"/>
      <c r="F252" s="712"/>
      <c r="G252" s="712"/>
      <c r="H252" s="712"/>
      <c r="I252" s="712"/>
      <c r="J252" s="712"/>
      <c r="K252" s="712"/>
      <c r="L252" s="713"/>
      <c r="M252" s="201" t="s">
        <v>111</v>
      </c>
      <c r="N252" s="201"/>
      <c r="O252" s="103"/>
      <c r="Q252" s="34"/>
      <c r="R252" s="5"/>
      <c r="S252" s="200"/>
      <c r="T252" s="95" t="s">
        <v>110</v>
      </c>
      <c r="U252" s="711"/>
      <c r="V252" s="712"/>
      <c r="W252" s="712"/>
      <c r="X252" s="712"/>
      <c r="Y252" s="712"/>
      <c r="Z252" s="712"/>
      <c r="AA252" s="712"/>
      <c r="AB252" s="713"/>
      <c r="AC252" s="201" t="s">
        <v>111</v>
      </c>
      <c r="AD252" s="200"/>
      <c r="AE252" s="201"/>
      <c r="AF252" s="149"/>
      <c r="AG252" s="181"/>
      <c r="AH252" s="180"/>
      <c r="AI252" s="180"/>
    </row>
    <row r="253" spans="1:35" s="150" customFormat="1" ht="16.149999999999999" customHeight="1" x14ac:dyDescent="0.45">
      <c r="A253" s="36"/>
      <c r="B253" s="149"/>
      <c r="C253" s="94">
        <v>5</v>
      </c>
      <c r="D253" s="156"/>
      <c r="E253" s="29"/>
      <c r="F253" s="29"/>
      <c r="G253" s="714"/>
      <c r="H253" s="715"/>
      <c r="I253" s="715"/>
      <c r="J253" s="715"/>
      <c r="K253" s="715"/>
      <c r="L253" s="716"/>
      <c r="M253" s="201" t="s">
        <v>106</v>
      </c>
      <c r="N253" s="149"/>
      <c r="O253" s="102"/>
      <c r="P253" s="149"/>
      <c r="Q253" s="13"/>
      <c r="R253" s="149"/>
      <c r="S253" s="94">
        <v>5</v>
      </c>
      <c r="T253" s="156"/>
      <c r="U253" s="29"/>
      <c r="V253" s="29"/>
      <c r="W253" s="714"/>
      <c r="X253" s="715"/>
      <c r="Y253" s="715"/>
      <c r="Z253" s="715"/>
      <c r="AA253" s="715"/>
      <c r="AB253" s="716"/>
      <c r="AC253" s="201" t="s">
        <v>106</v>
      </c>
    </row>
    <row r="254" spans="1:35" ht="16.149999999999999" customHeight="1" x14ac:dyDescent="0.45">
      <c r="B254" s="5"/>
      <c r="C254" s="94"/>
      <c r="D254" s="95" t="s">
        <v>108</v>
      </c>
      <c r="E254" s="708"/>
      <c r="F254" s="709"/>
      <c r="G254" s="709"/>
      <c r="H254" s="709"/>
      <c r="I254" s="709"/>
      <c r="J254" s="709"/>
      <c r="K254" s="709"/>
      <c r="L254" s="710"/>
      <c r="M254" s="201"/>
      <c r="N254" s="201"/>
      <c r="O254" s="103"/>
      <c r="Q254" s="34"/>
      <c r="R254" s="5"/>
      <c r="S254" s="200"/>
      <c r="T254" s="95" t="s">
        <v>108</v>
      </c>
      <c r="U254" s="708"/>
      <c r="V254" s="709"/>
      <c r="W254" s="709"/>
      <c r="X254" s="709"/>
      <c r="Y254" s="709"/>
      <c r="Z254" s="709"/>
      <c r="AA254" s="709"/>
      <c r="AB254" s="710"/>
      <c r="AC254" s="201"/>
      <c r="AD254" s="200"/>
      <c r="AE254" s="157"/>
      <c r="AF254" s="149"/>
      <c r="AG254" s="181"/>
      <c r="AH254" s="180"/>
      <c r="AI254" s="180"/>
    </row>
    <row r="255" spans="1:35" ht="16.149999999999999" customHeight="1" x14ac:dyDescent="0.45">
      <c r="B255" s="5"/>
      <c r="C255" s="94"/>
      <c r="D255" s="95" t="s">
        <v>110</v>
      </c>
      <c r="E255" s="711"/>
      <c r="F255" s="712"/>
      <c r="G255" s="712"/>
      <c r="H255" s="712"/>
      <c r="I255" s="712"/>
      <c r="J255" s="712"/>
      <c r="K255" s="712"/>
      <c r="L255" s="713"/>
      <c r="M255" s="201" t="s">
        <v>111</v>
      </c>
      <c r="N255" s="201"/>
      <c r="O255" s="103"/>
      <c r="Q255" s="34"/>
      <c r="R255" s="5"/>
      <c r="S255" s="200"/>
      <c r="T255" s="95" t="s">
        <v>110</v>
      </c>
      <c r="U255" s="711"/>
      <c r="V255" s="712"/>
      <c r="W255" s="712"/>
      <c r="X255" s="712"/>
      <c r="Y255" s="712"/>
      <c r="Z255" s="712"/>
      <c r="AA255" s="712"/>
      <c r="AB255" s="713"/>
      <c r="AC255" s="201" t="s">
        <v>111</v>
      </c>
      <c r="AD255" s="200"/>
      <c r="AE255" s="201"/>
      <c r="AF255" s="149"/>
      <c r="AG255" s="181"/>
      <c r="AH255" s="180"/>
      <c r="AI255" s="180"/>
    </row>
    <row r="256" spans="1:35" s="150" customFormat="1" ht="16.149999999999999" customHeight="1" x14ac:dyDescent="0.45">
      <c r="A256" s="36"/>
      <c r="B256" s="149"/>
      <c r="C256" s="94">
        <v>6</v>
      </c>
      <c r="D256" s="156"/>
      <c r="E256" s="29"/>
      <c r="F256" s="29"/>
      <c r="G256" s="714"/>
      <c r="H256" s="715"/>
      <c r="I256" s="715"/>
      <c r="J256" s="715"/>
      <c r="K256" s="715"/>
      <c r="L256" s="716"/>
      <c r="M256" s="201" t="s">
        <v>106</v>
      </c>
      <c r="N256" s="149"/>
      <c r="O256" s="102"/>
      <c r="P256" s="149"/>
      <c r="Q256" s="13"/>
      <c r="R256" s="149"/>
      <c r="S256" s="94">
        <v>6</v>
      </c>
      <c r="T256" s="156"/>
      <c r="U256" s="29"/>
      <c r="V256" s="29"/>
      <c r="W256" s="714"/>
      <c r="X256" s="715"/>
      <c r="Y256" s="715"/>
      <c r="Z256" s="715"/>
      <c r="AA256" s="715"/>
      <c r="AB256" s="716"/>
      <c r="AC256" s="201" t="s">
        <v>106</v>
      </c>
    </row>
    <row r="257" spans="1:35" ht="16.149999999999999" customHeight="1" x14ac:dyDescent="0.45">
      <c r="B257" s="5"/>
      <c r="C257" s="94"/>
      <c r="D257" s="95" t="s">
        <v>108</v>
      </c>
      <c r="E257" s="708"/>
      <c r="F257" s="709"/>
      <c r="G257" s="709"/>
      <c r="H257" s="709"/>
      <c r="I257" s="709"/>
      <c r="J257" s="709"/>
      <c r="K257" s="709"/>
      <c r="L257" s="710"/>
      <c r="M257" s="201"/>
      <c r="N257" s="201"/>
      <c r="O257" s="103"/>
      <c r="Q257" s="34"/>
      <c r="R257" s="5"/>
      <c r="S257" s="200"/>
      <c r="T257" s="95" t="s">
        <v>108</v>
      </c>
      <c r="U257" s="708"/>
      <c r="V257" s="709"/>
      <c r="W257" s="709"/>
      <c r="X257" s="709"/>
      <c r="Y257" s="709"/>
      <c r="Z257" s="709"/>
      <c r="AA257" s="709"/>
      <c r="AB257" s="710"/>
      <c r="AC257" s="201"/>
      <c r="AD257" s="200"/>
      <c r="AE257" s="157"/>
      <c r="AF257" s="149"/>
      <c r="AG257" s="181"/>
      <c r="AH257" s="180"/>
      <c r="AI257" s="180"/>
    </row>
    <row r="258" spans="1:35" ht="16.149999999999999" customHeight="1" x14ac:dyDescent="0.45">
      <c r="B258" s="5"/>
      <c r="C258" s="94"/>
      <c r="D258" s="95" t="s">
        <v>110</v>
      </c>
      <c r="E258" s="711"/>
      <c r="F258" s="712"/>
      <c r="G258" s="712"/>
      <c r="H258" s="712"/>
      <c r="I258" s="712"/>
      <c r="J258" s="712"/>
      <c r="K258" s="712"/>
      <c r="L258" s="713"/>
      <c r="M258" s="201" t="s">
        <v>111</v>
      </c>
      <c r="N258" s="201"/>
      <c r="O258" s="103"/>
      <c r="Q258" s="34"/>
      <c r="R258" s="5"/>
      <c r="S258" s="200"/>
      <c r="T258" s="95" t="s">
        <v>110</v>
      </c>
      <c r="U258" s="711"/>
      <c r="V258" s="712"/>
      <c r="W258" s="712"/>
      <c r="X258" s="712"/>
      <c r="Y258" s="712"/>
      <c r="Z258" s="712"/>
      <c r="AA258" s="712"/>
      <c r="AB258" s="713"/>
      <c r="AC258" s="201" t="s">
        <v>111</v>
      </c>
      <c r="AD258" s="200"/>
      <c r="AE258" s="201"/>
      <c r="AF258" s="149"/>
      <c r="AG258" s="181"/>
      <c r="AH258" s="180"/>
      <c r="AI258" s="180"/>
    </row>
    <row r="259" spans="1:35" s="150" customFormat="1" ht="16.149999999999999" customHeight="1" x14ac:dyDescent="0.45">
      <c r="A259" s="36"/>
      <c r="B259" s="149"/>
      <c r="C259" s="201"/>
      <c r="D259" s="149"/>
      <c r="E259" s="201"/>
      <c r="F259" s="201"/>
      <c r="G259" s="201"/>
      <c r="H259" s="149"/>
      <c r="I259" s="149"/>
      <c r="J259" s="149"/>
      <c r="K259" s="189"/>
      <c r="L259" s="149"/>
      <c r="M259" s="149"/>
      <c r="N259" s="149"/>
      <c r="O259" s="102"/>
      <c r="P259" s="149"/>
      <c r="Q259" s="13"/>
      <c r="R259" s="149"/>
      <c r="S259" s="201"/>
      <c r="T259" s="149"/>
      <c r="U259" s="201"/>
      <c r="V259" s="201"/>
      <c r="W259" s="201"/>
      <c r="X259" s="149"/>
      <c r="Y259" s="149"/>
      <c r="Z259" s="149"/>
    </row>
    <row r="260" spans="1:35" s="150" customFormat="1" ht="16.149999999999999" customHeight="1" x14ac:dyDescent="0.45">
      <c r="A260" s="34"/>
      <c r="B260" s="148"/>
      <c r="C260" s="2"/>
      <c r="D260" s="148" t="s">
        <v>129</v>
      </c>
      <c r="E260" s="718">
        <f>IF(E244="X",G244,0)+IF(E247="X",G247,0)+IF(E250="X",G250,0)+IF(E253="X",G253,0)+IF(E256="X",G256,0)+IF(E241="X",G241,0)</f>
        <v>0</v>
      </c>
      <c r="F260" s="718"/>
      <c r="G260" s="718"/>
      <c r="H260" s="718"/>
      <c r="I260" s="718"/>
      <c r="J260" s="718"/>
      <c r="K260" s="718"/>
      <c r="L260" s="718"/>
      <c r="M260" s="201" t="s">
        <v>106</v>
      </c>
      <c r="N260" s="149"/>
      <c r="O260" s="102"/>
      <c r="P260" s="149"/>
      <c r="Q260" s="34"/>
      <c r="R260" s="149"/>
      <c r="S260" s="2"/>
      <c r="T260" s="148" t="s">
        <v>129</v>
      </c>
      <c r="U260" s="718">
        <f>IF(U244="X",W244,0)+IF(U247="X",W247,0)+IF(U250="X",W250,0)+IF(U253="X",W253,0)+IF(U256="X",W256,0)+IF(U241="X",W241,0)</f>
        <v>0</v>
      </c>
      <c r="V260" s="718"/>
      <c r="W260" s="718"/>
      <c r="X260" s="718"/>
      <c r="Y260" s="718"/>
      <c r="Z260" s="718"/>
      <c r="AA260" s="718"/>
      <c r="AB260" s="718"/>
      <c r="AC260" s="201" t="s">
        <v>106</v>
      </c>
    </row>
    <row r="261" spans="1:35" s="150" customFormat="1" ht="16.149999999999999" customHeight="1" x14ac:dyDescent="0.45">
      <c r="A261" s="34"/>
      <c r="B261" s="148"/>
      <c r="C261" s="2"/>
      <c r="D261" s="148" t="s">
        <v>145</v>
      </c>
      <c r="E261" s="718">
        <f>IF(F244="X",G244,0)+IF(F247="X",G247,0)+IF(F250="X",G250,0)+IF(F253="X",G253,0)+IF(F256="X",G256,0)+IF(F241="X",G241,0)</f>
        <v>0</v>
      </c>
      <c r="F261" s="718"/>
      <c r="G261" s="718"/>
      <c r="H261" s="718"/>
      <c r="I261" s="718"/>
      <c r="J261" s="718"/>
      <c r="K261" s="718"/>
      <c r="L261" s="718"/>
      <c r="M261" s="201" t="s">
        <v>106</v>
      </c>
      <c r="N261" s="149"/>
      <c r="O261" s="102"/>
      <c r="P261" s="149"/>
      <c r="Q261" s="34"/>
      <c r="R261" s="149"/>
      <c r="S261" s="2"/>
      <c r="T261" s="148" t="s">
        <v>145</v>
      </c>
      <c r="U261" s="718">
        <f>IF(V244="X",W244,0)+IF(V247="X",W247,0)+IF(V250="X",W250,0)+IF(V253="X",W253,0)+IF(V256="X",W256,0)+IF(V241="X",W241,0)</f>
        <v>0</v>
      </c>
      <c r="V261" s="718"/>
      <c r="W261" s="718"/>
      <c r="X261" s="718"/>
      <c r="Y261" s="718"/>
      <c r="Z261" s="718"/>
      <c r="AA261" s="718"/>
      <c r="AB261" s="718"/>
      <c r="AC261" s="201" t="s">
        <v>106</v>
      </c>
    </row>
    <row r="262" spans="1:35" s="150" customFormat="1" ht="16.149999999999999" customHeight="1" x14ac:dyDescent="0.45">
      <c r="A262" s="36"/>
      <c r="B262" s="149"/>
      <c r="C262" s="201"/>
      <c r="D262" s="149"/>
      <c r="E262" s="201"/>
      <c r="F262" s="201"/>
      <c r="G262" s="201"/>
      <c r="H262" s="149"/>
      <c r="I262" s="149"/>
      <c r="J262" s="149"/>
      <c r="K262" s="189"/>
      <c r="L262" s="149"/>
      <c r="M262" s="149"/>
      <c r="N262" s="149"/>
      <c r="O262" s="102"/>
      <c r="P262" s="149"/>
      <c r="Q262" s="13"/>
      <c r="R262" s="149"/>
      <c r="S262" s="201"/>
      <c r="T262" s="149"/>
      <c r="U262" s="201"/>
      <c r="V262" s="201"/>
      <c r="W262" s="201"/>
      <c r="X262" s="149"/>
      <c r="Y262" s="149"/>
      <c r="Z262" s="149"/>
    </row>
    <row r="263" spans="1:35" s="150" customFormat="1" ht="16.149999999999999" customHeight="1" x14ac:dyDescent="0.45">
      <c r="A263" s="230" t="s">
        <v>173</v>
      </c>
      <c r="B263" s="29"/>
      <c r="C263" s="687" t="s">
        <v>174</v>
      </c>
      <c r="D263" s="688"/>
      <c r="E263" s="689" t="s">
        <v>36</v>
      </c>
      <c r="F263" s="690"/>
      <c r="G263" s="690"/>
      <c r="H263" s="690"/>
      <c r="I263" s="690"/>
      <c r="J263" s="690"/>
      <c r="K263" s="690"/>
      <c r="L263" s="690"/>
      <c r="M263" s="691"/>
      <c r="N263" s="204"/>
      <c r="O263" s="104"/>
      <c r="P263" s="6"/>
      <c r="Q263" s="230" t="s">
        <v>175</v>
      </c>
      <c r="R263" s="29"/>
      <c r="S263" s="687" t="s">
        <v>176</v>
      </c>
      <c r="T263" s="688"/>
      <c r="U263" s="689" t="s">
        <v>36</v>
      </c>
      <c r="V263" s="690"/>
      <c r="W263" s="690"/>
      <c r="X263" s="690"/>
      <c r="Y263" s="690"/>
      <c r="Z263" s="690"/>
      <c r="AA263" s="690"/>
      <c r="AB263" s="690"/>
      <c r="AC263" s="691"/>
    </row>
    <row r="264" spans="1:35" s="150" customFormat="1" ht="16.149999999999999" customHeight="1" x14ac:dyDescent="0.45">
      <c r="A264" s="34"/>
      <c r="B264" s="5"/>
      <c r="C264" s="63"/>
      <c r="D264" s="186" t="s">
        <v>103</v>
      </c>
      <c r="E264" s="717"/>
      <c r="F264" s="717"/>
      <c r="G264" s="717"/>
      <c r="H264" s="717"/>
      <c r="I264" s="717"/>
      <c r="J264" s="717"/>
      <c r="K264" s="717"/>
      <c r="L264" s="717"/>
      <c r="M264" s="62"/>
      <c r="N264" s="14"/>
      <c r="O264" s="106"/>
      <c r="P264" s="148"/>
      <c r="Q264" s="34"/>
      <c r="R264" s="5"/>
      <c r="S264" s="63"/>
      <c r="T264" s="186" t="s">
        <v>103</v>
      </c>
      <c r="U264" s="62"/>
      <c r="V264" s="62"/>
      <c r="W264" s="62"/>
      <c r="X264" s="62"/>
      <c r="Y264" s="62"/>
      <c r="Z264" s="62"/>
      <c r="AA264" s="62"/>
      <c r="AB264" s="62"/>
      <c r="AC264" s="62"/>
    </row>
    <row r="265" spans="1:35" s="150" customFormat="1" ht="16.149999999999999" customHeight="1" x14ac:dyDescent="0.45">
      <c r="A265" s="36"/>
      <c r="B265" s="149"/>
      <c r="C265" s="201"/>
      <c r="D265" s="149"/>
      <c r="E265" s="96" t="s">
        <v>105</v>
      </c>
      <c r="F265" s="96" t="s">
        <v>140</v>
      </c>
      <c r="G265" s="201"/>
      <c r="H265" s="149"/>
      <c r="I265" s="149"/>
      <c r="J265" s="149"/>
      <c r="K265" s="189"/>
      <c r="L265" s="149"/>
      <c r="M265" s="149"/>
      <c r="N265" s="149"/>
      <c r="O265" s="102"/>
      <c r="P265" s="149"/>
      <c r="Q265" s="13"/>
      <c r="R265" s="149"/>
      <c r="S265" s="201"/>
      <c r="T265" s="149"/>
      <c r="U265" s="96" t="s">
        <v>105</v>
      </c>
      <c r="V265" s="96" t="s">
        <v>140</v>
      </c>
      <c r="W265" s="201"/>
      <c r="X265" s="149"/>
      <c r="Y265" s="149"/>
      <c r="Z265" s="149"/>
      <c r="AA265" s="149"/>
      <c r="AB265" s="149"/>
      <c r="AC265" s="149"/>
    </row>
    <row r="266" spans="1:35" s="150" customFormat="1" ht="16.149999999999999" customHeight="1" x14ac:dyDescent="0.45">
      <c r="A266" s="36"/>
      <c r="B266" s="149"/>
      <c r="C266" s="94">
        <v>1</v>
      </c>
      <c r="D266" s="156" t="s">
        <v>124</v>
      </c>
      <c r="E266" s="29"/>
      <c r="F266" s="29"/>
      <c r="G266" s="714"/>
      <c r="H266" s="715"/>
      <c r="I266" s="715"/>
      <c r="J266" s="715"/>
      <c r="K266" s="715"/>
      <c r="L266" s="716"/>
      <c r="M266" s="201" t="s">
        <v>106</v>
      </c>
      <c r="N266" s="149"/>
      <c r="O266" s="102"/>
      <c r="P266" s="149"/>
      <c r="Q266" s="13"/>
      <c r="R266" s="149"/>
      <c r="S266" s="94">
        <v>1</v>
      </c>
      <c r="T266" s="156" t="s">
        <v>124</v>
      </c>
      <c r="U266" s="29"/>
      <c r="V266" s="29"/>
      <c r="W266" s="714"/>
      <c r="X266" s="715"/>
      <c r="Y266" s="715"/>
      <c r="Z266" s="715"/>
      <c r="AA266" s="715"/>
      <c r="AB266" s="716"/>
      <c r="AC266" s="201" t="s">
        <v>106</v>
      </c>
    </row>
    <row r="267" spans="1:35" ht="16.149999999999999" customHeight="1" x14ac:dyDescent="0.45">
      <c r="B267" s="5"/>
      <c r="C267" s="94"/>
      <c r="D267" s="95" t="s">
        <v>108</v>
      </c>
      <c r="E267" s="708"/>
      <c r="F267" s="709"/>
      <c r="G267" s="709"/>
      <c r="H267" s="709"/>
      <c r="I267" s="709"/>
      <c r="J267" s="709"/>
      <c r="K267" s="709"/>
      <c r="L267" s="710"/>
      <c r="M267" s="201"/>
      <c r="N267" s="201"/>
      <c r="O267" s="103"/>
      <c r="Q267" s="34"/>
      <c r="R267" s="5"/>
      <c r="S267" s="200"/>
      <c r="T267" s="95" t="s">
        <v>108</v>
      </c>
      <c r="U267" s="708"/>
      <c r="V267" s="709"/>
      <c r="W267" s="709"/>
      <c r="X267" s="709"/>
      <c r="Y267" s="709"/>
      <c r="Z267" s="709"/>
      <c r="AA267" s="709"/>
      <c r="AB267" s="710"/>
      <c r="AC267" s="201"/>
      <c r="AD267" s="200"/>
      <c r="AE267" s="157"/>
      <c r="AF267" s="149"/>
      <c r="AG267" s="181"/>
      <c r="AH267" s="180"/>
      <c r="AI267" s="180"/>
    </row>
    <row r="268" spans="1:35" ht="16.149999999999999" customHeight="1" x14ac:dyDescent="0.45">
      <c r="B268" s="5"/>
      <c r="C268" s="94"/>
      <c r="D268" s="95" t="s">
        <v>110</v>
      </c>
      <c r="E268" s="711"/>
      <c r="F268" s="712"/>
      <c r="G268" s="712"/>
      <c r="H268" s="712"/>
      <c r="I268" s="712"/>
      <c r="J268" s="712"/>
      <c r="K268" s="712"/>
      <c r="L268" s="713"/>
      <c r="M268" s="201" t="s">
        <v>111</v>
      </c>
      <c r="N268" s="201"/>
      <c r="O268" s="103"/>
      <c r="Q268" s="34"/>
      <c r="R268" s="5"/>
      <c r="S268" s="200"/>
      <c r="T268" s="95" t="s">
        <v>110</v>
      </c>
      <c r="U268" s="711"/>
      <c r="V268" s="712"/>
      <c r="W268" s="712"/>
      <c r="X268" s="712"/>
      <c r="Y268" s="712"/>
      <c r="Z268" s="712"/>
      <c r="AA268" s="712"/>
      <c r="AB268" s="713"/>
      <c r="AC268" s="201" t="s">
        <v>111</v>
      </c>
      <c r="AD268" s="200"/>
      <c r="AE268" s="201"/>
      <c r="AF268" s="149"/>
      <c r="AG268" s="181"/>
      <c r="AH268" s="180"/>
      <c r="AI268" s="180"/>
    </row>
    <row r="269" spans="1:35" s="150" customFormat="1" ht="16.149999999999999" customHeight="1" x14ac:dyDescent="0.45">
      <c r="A269" s="36"/>
      <c r="B269" s="149"/>
      <c r="C269" s="94">
        <v>2</v>
      </c>
      <c r="D269" s="156" t="s">
        <v>124</v>
      </c>
      <c r="E269" s="29"/>
      <c r="F269" s="29"/>
      <c r="G269" s="714"/>
      <c r="H269" s="715"/>
      <c r="I269" s="715"/>
      <c r="J269" s="715"/>
      <c r="K269" s="715"/>
      <c r="L269" s="716"/>
      <c r="M269" s="201" t="s">
        <v>106</v>
      </c>
      <c r="N269" s="149"/>
      <c r="O269" s="102"/>
      <c r="P269" s="149"/>
      <c r="Q269" s="13"/>
      <c r="R269" s="149"/>
      <c r="S269" s="94">
        <v>2</v>
      </c>
      <c r="T269" s="156" t="s">
        <v>124</v>
      </c>
      <c r="U269" s="29"/>
      <c r="V269" s="29"/>
      <c r="W269" s="714"/>
      <c r="X269" s="715"/>
      <c r="Y269" s="715"/>
      <c r="Z269" s="715"/>
      <c r="AA269" s="715"/>
      <c r="AB269" s="716"/>
      <c r="AC269" s="201" t="s">
        <v>106</v>
      </c>
    </row>
    <row r="270" spans="1:35" ht="16.149999999999999" customHeight="1" x14ac:dyDescent="0.45">
      <c r="B270" s="5"/>
      <c r="C270" s="94"/>
      <c r="D270" s="95" t="s">
        <v>108</v>
      </c>
      <c r="E270" s="708"/>
      <c r="F270" s="709"/>
      <c r="G270" s="709"/>
      <c r="H270" s="709"/>
      <c r="I270" s="709"/>
      <c r="J270" s="709"/>
      <c r="K270" s="709"/>
      <c r="L270" s="710"/>
      <c r="M270" s="201"/>
      <c r="N270" s="201"/>
      <c r="O270" s="103"/>
      <c r="Q270" s="34"/>
      <c r="R270" s="5"/>
      <c r="S270" s="200"/>
      <c r="T270" s="95" t="s">
        <v>108</v>
      </c>
      <c r="U270" s="708"/>
      <c r="V270" s="709"/>
      <c r="W270" s="709"/>
      <c r="X270" s="709"/>
      <c r="Y270" s="709"/>
      <c r="Z270" s="709"/>
      <c r="AA270" s="709"/>
      <c r="AB270" s="710"/>
      <c r="AC270" s="201"/>
      <c r="AD270" s="200"/>
      <c r="AE270" s="157"/>
      <c r="AF270" s="149"/>
      <c r="AG270" s="181"/>
      <c r="AH270" s="180"/>
      <c r="AI270" s="180"/>
    </row>
    <row r="271" spans="1:35" ht="16.149999999999999" customHeight="1" x14ac:dyDescent="0.45">
      <c r="B271" s="5"/>
      <c r="C271" s="94"/>
      <c r="D271" s="95" t="s">
        <v>110</v>
      </c>
      <c r="E271" s="711"/>
      <c r="F271" s="712"/>
      <c r="G271" s="712"/>
      <c r="H271" s="712"/>
      <c r="I271" s="712"/>
      <c r="J271" s="712"/>
      <c r="K271" s="712"/>
      <c r="L271" s="713"/>
      <c r="M271" s="201" t="s">
        <v>111</v>
      </c>
      <c r="N271" s="201"/>
      <c r="O271" s="103"/>
      <c r="Q271" s="34"/>
      <c r="R271" s="5"/>
      <c r="S271" s="200"/>
      <c r="T271" s="95" t="s">
        <v>110</v>
      </c>
      <c r="U271" s="711"/>
      <c r="V271" s="712"/>
      <c r="W271" s="712"/>
      <c r="X271" s="712"/>
      <c r="Y271" s="712"/>
      <c r="Z271" s="712"/>
      <c r="AA271" s="712"/>
      <c r="AB271" s="713"/>
      <c r="AC271" s="201" t="s">
        <v>111</v>
      </c>
      <c r="AD271" s="200"/>
      <c r="AE271" s="201"/>
      <c r="AF271" s="149"/>
      <c r="AG271" s="181"/>
      <c r="AH271" s="180"/>
      <c r="AI271" s="180"/>
    </row>
    <row r="272" spans="1:35" s="150" customFormat="1" ht="16.149999999999999" customHeight="1" x14ac:dyDescent="0.45">
      <c r="A272" s="36"/>
      <c r="B272" s="149"/>
      <c r="C272" s="94">
        <v>3</v>
      </c>
      <c r="D272" s="156"/>
      <c r="E272" s="29"/>
      <c r="F272" s="29"/>
      <c r="G272" s="714"/>
      <c r="H272" s="715"/>
      <c r="I272" s="715"/>
      <c r="J272" s="715"/>
      <c r="K272" s="715"/>
      <c r="L272" s="716"/>
      <c r="M272" s="201" t="s">
        <v>106</v>
      </c>
      <c r="N272" s="149"/>
      <c r="O272" s="102"/>
      <c r="P272" s="149"/>
      <c r="Q272" s="13"/>
      <c r="R272" s="149"/>
      <c r="S272" s="94">
        <v>3</v>
      </c>
      <c r="T272" s="156"/>
      <c r="U272" s="29"/>
      <c r="V272" s="29"/>
      <c r="W272" s="714"/>
      <c r="X272" s="715"/>
      <c r="Y272" s="715"/>
      <c r="Z272" s="715"/>
      <c r="AA272" s="715"/>
      <c r="AB272" s="716"/>
      <c r="AC272" s="201" t="s">
        <v>106</v>
      </c>
    </row>
    <row r="273" spans="1:35" ht="16.149999999999999" customHeight="1" x14ac:dyDescent="0.45">
      <c r="B273" s="5"/>
      <c r="C273" s="94"/>
      <c r="D273" s="95" t="s">
        <v>108</v>
      </c>
      <c r="E273" s="708"/>
      <c r="F273" s="709"/>
      <c r="G273" s="709"/>
      <c r="H273" s="709"/>
      <c r="I273" s="709"/>
      <c r="J273" s="709"/>
      <c r="K273" s="709"/>
      <c r="L273" s="710"/>
      <c r="M273" s="201"/>
      <c r="N273" s="201"/>
      <c r="O273" s="103"/>
      <c r="Q273" s="34"/>
      <c r="R273" s="5"/>
      <c r="S273" s="200"/>
      <c r="T273" s="95" t="s">
        <v>108</v>
      </c>
      <c r="U273" s="708"/>
      <c r="V273" s="709"/>
      <c r="W273" s="709"/>
      <c r="X273" s="709"/>
      <c r="Y273" s="709"/>
      <c r="Z273" s="709"/>
      <c r="AA273" s="709"/>
      <c r="AB273" s="710"/>
      <c r="AC273" s="201"/>
      <c r="AD273" s="200"/>
      <c r="AE273" s="157"/>
      <c r="AF273" s="149"/>
      <c r="AG273" s="181"/>
      <c r="AH273" s="180"/>
      <c r="AI273" s="180"/>
    </row>
    <row r="274" spans="1:35" ht="16.149999999999999" customHeight="1" x14ac:dyDescent="0.45">
      <c r="B274" s="5"/>
      <c r="C274" s="94"/>
      <c r="D274" s="95" t="s">
        <v>110</v>
      </c>
      <c r="E274" s="711"/>
      <c r="F274" s="712"/>
      <c r="G274" s="712"/>
      <c r="H274" s="712"/>
      <c r="I274" s="712"/>
      <c r="J274" s="712"/>
      <c r="K274" s="712"/>
      <c r="L274" s="713"/>
      <c r="M274" s="201" t="s">
        <v>111</v>
      </c>
      <c r="N274" s="201"/>
      <c r="O274" s="103"/>
      <c r="Q274" s="34"/>
      <c r="R274" s="5"/>
      <c r="S274" s="200"/>
      <c r="T274" s="95" t="s">
        <v>110</v>
      </c>
      <c r="U274" s="711"/>
      <c r="V274" s="712"/>
      <c r="W274" s="712"/>
      <c r="X274" s="712"/>
      <c r="Y274" s="712"/>
      <c r="Z274" s="712"/>
      <c r="AA274" s="712"/>
      <c r="AB274" s="713"/>
      <c r="AC274" s="201" t="s">
        <v>111</v>
      </c>
      <c r="AD274" s="200"/>
      <c r="AE274" s="201"/>
      <c r="AF274" s="149"/>
      <c r="AG274" s="181"/>
      <c r="AH274" s="180"/>
      <c r="AI274" s="180"/>
    </row>
    <row r="275" spans="1:35" s="150" customFormat="1" ht="16.149999999999999" customHeight="1" x14ac:dyDescent="0.45">
      <c r="A275" s="36"/>
      <c r="B275" s="149"/>
      <c r="C275" s="94">
        <v>4</v>
      </c>
      <c r="D275" s="156"/>
      <c r="E275" s="29"/>
      <c r="F275" s="29"/>
      <c r="G275" s="714"/>
      <c r="H275" s="715"/>
      <c r="I275" s="715"/>
      <c r="J275" s="715"/>
      <c r="K275" s="715"/>
      <c r="L275" s="716"/>
      <c r="M275" s="201" t="s">
        <v>106</v>
      </c>
      <c r="N275" s="149"/>
      <c r="O275" s="102"/>
      <c r="P275" s="149"/>
      <c r="Q275" s="13"/>
      <c r="R275" s="149"/>
      <c r="S275" s="94">
        <v>4</v>
      </c>
      <c r="T275" s="156"/>
      <c r="U275" s="29"/>
      <c r="V275" s="29"/>
      <c r="W275" s="714"/>
      <c r="X275" s="715"/>
      <c r="Y275" s="715"/>
      <c r="Z275" s="715"/>
      <c r="AA275" s="715"/>
      <c r="AB275" s="716"/>
      <c r="AC275" s="201" t="s">
        <v>106</v>
      </c>
    </row>
    <row r="276" spans="1:35" ht="16.149999999999999" customHeight="1" x14ac:dyDescent="0.45">
      <c r="B276" s="5"/>
      <c r="C276" s="94"/>
      <c r="D276" s="95" t="s">
        <v>108</v>
      </c>
      <c r="E276" s="708"/>
      <c r="F276" s="709"/>
      <c r="G276" s="709"/>
      <c r="H276" s="709"/>
      <c r="I276" s="709"/>
      <c r="J276" s="709"/>
      <c r="K276" s="709"/>
      <c r="L276" s="710"/>
      <c r="M276" s="201"/>
      <c r="N276" s="201"/>
      <c r="O276" s="103"/>
      <c r="Q276" s="34"/>
      <c r="R276" s="5"/>
      <c r="S276" s="200"/>
      <c r="T276" s="95" t="s">
        <v>108</v>
      </c>
      <c r="U276" s="708"/>
      <c r="V276" s="709"/>
      <c r="W276" s="709"/>
      <c r="X276" s="709"/>
      <c r="Y276" s="709"/>
      <c r="Z276" s="709"/>
      <c r="AA276" s="709"/>
      <c r="AB276" s="710"/>
      <c r="AC276" s="201"/>
      <c r="AD276" s="200"/>
      <c r="AE276" s="157"/>
      <c r="AF276" s="149"/>
      <c r="AG276" s="181"/>
      <c r="AH276" s="180"/>
      <c r="AI276" s="180"/>
    </row>
    <row r="277" spans="1:35" ht="16.149999999999999" customHeight="1" x14ac:dyDescent="0.45">
      <c r="B277" s="5"/>
      <c r="C277" s="94"/>
      <c r="D277" s="95" t="s">
        <v>110</v>
      </c>
      <c r="E277" s="711"/>
      <c r="F277" s="712"/>
      <c r="G277" s="712"/>
      <c r="H277" s="712"/>
      <c r="I277" s="712"/>
      <c r="J277" s="712"/>
      <c r="K277" s="712"/>
      <c r="L277" s="713"/>
      <c r="M277" s="201" t="s">
        <v>111</v>
      </c>
      <c r="N277" s="201"/>
      <c r="O277" s="103"/>
      <c r="Q277" s="34"/>
      <c r="R277" s="5"/>
      <c r="S277" s="200"/>
      <c r="T277" s="95" t="s">
        <v>110</v>
      </c>
      <c r="U277" s="711"/>
      <c r="V277" s="712"/>
      <c r="W277" s="712"/>
      <c r="X277" s="712"/>
      <c r="Y277" s="712"/>
      <c r="Z277" s="712"/>
      <c r="AA277" s="712"/>
      <c r="AB277" s="713"/>
      <c r="AC277" s="201" t="s">
        <v>111</v>
      </c>
      <c r="AD277" s="200"/>
      <c r="AE277" s="201"/>
      <c r="AF277" s="149"/>
      <c r="AG277" s="181"/>
      <c r="AH277" s="180"/>
      <c r="AI277" s="180"/>
    </row>
    <row r="278" spans="1:35" s="150" customFormat="1" ht="16.149999999999999" customHeight="1" x14ac:dyDescent="0.45">
      <c r="A278" s="36"/>
      <c r="B278" s="149"/>
      <c r="C278" s="94">
        <v>5</v>
      </c>
      <c r="D278" s="156"/>
      <c r="E278" s="29"/>
      <c r="F278" s="29"/>
      <c r="G278" s="714"/>
      <c r="H278" s="715"/>
      <c r="I278" s="715"/>
      <c r="J278" s="715"/>
      <c r="K278" s="715"/>
      <c r="L278" s="716"/>
      <c r="M278" s="201" t="s">
        <v>106</v>
      </c>
      <c r="N278" s="149"/>
      <c r="O278" s="102"/>
      <c r="P278" s="149"/>
      <c r="Q278" s="13"/>
      <c r="R278" s="149"/>
      <c r="S278" s="94">
        <v>5</v>
      </c>
      <c r="T278" s="156"/>
      <c r="U278" s="29"/>
      <c r="V278" s="29"/>
      <c r="W278" s="714"/>
      <c r="X278" s="715"/>
      <c r="Y278" s="715"/>
      <c r="Z278" s="715"/>
      <c r="AA278" s="715"/>
      <c r="AB278" s="716"/>
      <c r="AC278" s="201" t="s">
        <v>106</v>
      </c>
    </row>
    <row r="279" spans="1:35" ht="16.149999999999999" customHeight="1" x14ac:dyDescent="0.45">
      <c r="B279" s="5"/>
      <c r="C279" s="94"/>
      <c r="D279" s="95" t="s">
        <v>108</v>
      </c>
      <c r="E279" s="708"/>
      <c r="F279" s="709"/>
      <c r="G279" s="709"/>
      <c r="H279" s="709"/>
      <c r="I279" s="709"/>
      <c r="J279" s="709"/>
      <c r="K279" s="709"/>
      <c r="L279" s="710"/>
      <c r="M279" s="201"/>
      <c r="N279" s="201"/>
      <c r="O279" s="103"/>
      <c r="Q279" s="34"/>
      <c r="R279" s="5"/>
      <c r="S279" s="200"/>
      <c r="T279" s="95" t="s">
        <v>108</v>
      </c>
      <c r="U279" s="708"/>
      <c r="V279" s="709"/>
      <c r="W279" s="709"/>
      <c r="X279" s="709"/>
      <c r="Y279" s="709"/>
      <c r="Z279" s="709"/>
      <c r="AA279" s="709"/>
      <c r="AB279" s="710"/>
      <c r="AC279" s="201"/>
      <c r="AD279" s="200"/>
      <c r="AE279" s="157"/>
      <c r="AF279" s="149"/>
      <c r="AG279" s="181"/>
      <c r="AH279" s="180"/>
      <c r="AI279" s="180"/>
    </row>
    <row r="280" spans="1:35" ht="16.149999999999999" customHeight="1" x14ac:dyDescent="0.45">
      <c r="B280" s="5"/>
      <c r="C280" s="94"/>
      <c r="D280" s="95" t="s">
        <v>110</v>
      </c>
      <c r="E280" s="711"/>
      <c r="F280" s="712"/>
      <c r="G280" s="712"/>
      <c r="H280" s="712"/>
      <c r="I280" s="712"/>
      <c r="J280" s="712"/>
      <c r="K280" s="712"/>
      <c r="L280" s="713"/>
      <c r="M280" s="201" t="s">
        <v>111</v>
      </c>
      <c r="N280" s="201"/>
      <c r="O280" s="103"/>
      <c r="Q280" s="34"/>
      <c r="R280" s="5"/>
      <c r="S280" s="200"/>
      <c r="T280" s="95" t="s">
        <v>110</v>
      </c>
      <c r="U280" s="711"/>
      <c r="V280" s="712"/>
      <c r="W280" s="712"/>
      <c r="X280" s="712"/>
      <c r="Y280" s="712"/>
      <c r="Z280" s="712"/>
      <c r="AA280" s="712"/>
      <c r="AB280" s="713"/>
      <c r="AC280" s="201" t="s">
        <v>111</v>
      </c>
      <c r="AD280" s="200"/>
      <c r="AE280" s="201"/>
      <c r="AF280" s="149"/>
      <c r="AG280" s="181"/>
      <c r="AH280" s="180"/>
      <c r="AI280" s="180"/>
    </row>
    <row r="281" spans="1:35" s="150" customFormat="1" ht="16.149999999999999" customHeight="1" x14ac:dyDescent="0.45">
      <c r="A281" s="36"/>
      <c r="B281" s="149"/>
      <c r="C281" s="94">
        <v>6</v>
      </c>
      <c r="D281" s="156"/>
      <c r="E281" s="29"/>
      <c r="F281" s="29"/>
      <c r="G281" s="714"/>
      <c r="H281" s="715"/>
      <c r="I281" s="715"/>
      <c r="J281" s="715"/>
      <c r="K281" s="715"/>
      <c r="L281" s="716"/>
      <c r="M281" s="201" t="s">
        <v>106</v>
      </c>
      <c r="N281" s="149"/>
      <c r="O281" s="102"/>
      <c r="P281" s="149"/>
      <c r="Q281" s="13"/>
      <c r="R281" s="149"/>
      <c r="S281" s="94">
        <v>6</v>
      </c>
      <c r="T281" s="156"/>
      <c r="U281" s="29"/>
      <c r="V281" s="29"/>
      <c r="W281" s="714"/>
      <c r="X281" s="715"/>
      <c r="Y281" s="715"/>
      <c r="Z281" s="715"/>
      <c r="AA281" s="715"/>
      <c r="AB281" s="716"/>
      <c r="AC281" s="201" t="s">
        <v>106</v>
      </c>
    </row>
    <row r="282" spans="1:35" ht="16.149999999999999" customHeight="1" x14ac:dyDescent="0.45">
      <c r="B282" s="5"/>
      <c r="C282" s="94"/>
      <c r="D282" s="95" t="s">
        <v>108</v>
      </c>
      <c r="E282" s="708"/>
      <c r="F282" s="709"/>
      <c r="G282" s="709"/>
      <c r="H282" s="709"/>
      <c r="I282" s="709"/>
      <c r="J282" s="709"/>
      <c r="K282" s="709"/>
      <c r="L282" s="710"/>
      <c r="M282" s="201"/>
      <c r="N282" s="201"/>
      <c r="O282" s="103"/>
      <c r="Q282" s="34"/>
      <c r="R282" s="5"/>
      <c r="S282" s="200"/>
      <c r="T282" s="95" t="s">
        <v>108</v>
      </c>
      <c r="U282" s="708"/>
      <c r="V282" s="709"/>
      <c r="W282" s="709"/>
      <c r="X282" s="709"/>
      <c r="Y282" s="709"/>
      <c r="Z282" s="709"/>
      <c r="AA282" s="709"/>
      <c r="AB282" s="710"/>
      <c r="AC282" s="201"/>
      <c r="AD282" s="200"/>
      <c r="AE282" s="157"/>
      <c r="AF282" s="149"/>
      <c r="AG282" s="181"/>
      <c r="AH282" s="180"/>
      <c r="AI282" s="180"/>
    </row>
    <row r="283" spans="1:35" ht="16.149999999999999" customHeight="1" x14ac:dyDescent="0.45">
      <c r="B283" s="5"/>
      <c r="C283" s="94"/>
      <c r="D283" s="95" t="s">
        <v>110</v>
      </c>
      <c r="E283" s="711"/>
      <c r="F283" s="712"/>
      <c r="G283" s="712"/>
      <c r="H283" s="712"/>
      <c r="I283" s="712"/>
      <c r="J283" s="712"/>
      <c r="K283" s="712"/>
      <c r="L283" s="713"/>
      <c r="M283" s="201" t="s">
        <v>111</v>
      </c>
      <c r="N283" s="201"/>
      <c r="O283" s="103"/>
      <c r="Q283" s="34"/>
      <c r="R283" s="5"/>
      <c r="S283" s="200"/>
      <c r="T283" s="95" t="s">
        <v>110</v>
      </c>
      <c r="U283" s="711"/>
      <c r="V283" s="712"/>
      <c r="W283" s="712"/>
      <c r="X283" s="712"/>
      <c r="Y283" s="712"/>
      <c r="Z283" s="712"/>
      <c r="AA283" s="712"/>
      <c r="AB283" s="713"/>
      <c r="AC283" s="201" t="s">
        <v>111</v>
      </c>
      <c r="AD283" s="200"/>
      <c r="AE283" s="201"/>
      <c r="AF283" s="149"/>
      <c r="AG283" s="181"/>
      <c r="AH283" s="180"/>
      <c r="AI283" s="180"/>
    </row>
    <row r="284" spans="1:35" s="150" customFormat="1" ht="16.149999999999999" customHeight="1" x14ac:dyDescent="0.45">
      <c r="A284" s="36"/>
      <c r="B284" s="149"/>
      <c r="C284" s="201"/>
      <c r="D284" s="149"/>
      <c r="E284" s="201"/>
      <c r="F284" s="201"/>
      <c r="G284" s="201"/>
      <c r="H284" s="149"/>
      <c r="I284" s="149"/>
      <c r="J284" s="149"/>
      <c r="K284" s="189"/>
      <c r="L284" s="149"/>
      <c r="M284" s="149"/>
      <c r="N284" s="149"/>
      <c r="O284" s="102"/>
      <c r="P284" s="149"/>
      <c r="Q284" s="13"/>
      <c r="R284" s="149"/>
      <c r="S284" s="201"/>
      <c r="T284" s="149"/>
      <c r="U284" s="201"/>
      <c r="V284" s="201"/>
      <c r="W284" s="201"/>
      <c r="X284" s="149"/>
      <c r="Y284" s="149"/>
      <c r="Z284" s="149"/>
    </row>
    <row r="285" spans="1:35" s="150" customFormat="1" ht="16.149999999999999" customHeight="1" x14ac:dyDescent="0.45">
      <c r="A285" s="34"/>
      <c r="B285" s="148"/>
      <c r="C285" s="2"/>
      <c r="D285" s="148" t="s">
        <v>129</v>
      </c>
      <c r="E285" s="718">
        <f>IF(E269="X",G269,0)+IF(E272="X",G272,0)+IF(E275="X",G275,0)+IF(E278="X",G278,0)+IF(E281="X",G281,0)+IF(E266="X",G266,0)</f>
        <v>0</v>
      </c>
      <c r="F285" s="718"/>
      <c r="G285" s="718"/>
      <c r="H285" s="718"/>
      <c r="I285" s="718"/>
      <c r="J285" s="718"/>
      <c r="K285" s="718"/>
      <c r="L285" s="718"/>
      <c r="M285" s="201" t="s">
        <v>106</v>
      </c>
      <c r="N285" s="149"/>
      <c r="O285" s="102"/>
      <c r="P285" s="149"/>
      <c r="Q285" s="34"/>
      <c r="R285" s="149"/>
      <c r="S285" s="2"/>
      <c r="T285" s="148" t="s">
        <v>129</v>
      </c>
      <c r="U285" s="718">
        <f>IF(U269="X",W269,0)+IF(U272="X",W272,0)+IF(U275="X",W275,0)+IF(U278="X",W278,0)+IF(U281="X",W281,0)+IF(U266="X",W266,0)</f>
        <v>0</v>
      </c>
      <c r="V285" s="718"/>
      <c r="W285" s="718"/>
      <c r="X285" s="718"/>
      <c r="Y285" s="718"/>
      <c r="Z285" s="718"/>
      <c r="AA285" s="718"/>
      <c r="AB285" s="718"/>
      <c r="AC285" s="201" t="s">
        <v>106</v>
      </c>
    </row>
    <row r="286" spans="1:35" s="150" customFormat="1" ht="16.149999999999999" customHeight="1" x14ac:dyDescent="0.45">
      <c r="A286" s="34"/>
      <c r="B286" s="148"/>
      <c r="C286" s="2"/>
      <c r="D286" s="148" t="s">
        <v>145</v>
      </c>
      <c r="E286" s="718">
        <f>IF(F269="X",G269,0)+IF(F272="X",G272,0)+IF(F275="X",G275,0)+IF(F278="X",G278,0)+IF(F281="X",G281,0)+IF(F266="X",G266,0)</f>
        <v>0</v>
      </c>
      <c r="F286" s="718"/>
      <c r="G286" s="718"/>
      <c r="H286" s="718"/>
      <c r="I286" s="718"/>
      <c r="J286" s="718"/>
      <c r="K286" s="718"/>
      <c r="L286" s="718"/>
      <c r="M286" s="201" t="s">
        <v>106</v>
      </c>
      <c r="N286" s="149"/>
      <c r="O286" s="102"/>
      <c r="P286" s="149"/>
      <c r="Q286" s="34"/>
      <c r="R286" s="149"/>
      <c r="S286" s="2"/>
      <c r="T286" s="148" t="s">
        <v>145</v>
      </c>
      <c r="U286" s="718">
        <f>IF(V269="X",W269,0)+IF(V272="X",W272,0)+IF(V275="X",W275,0)+IF(V278="X",W278,0)+IF(V281="X",W281,0)+IF(V266="X",W266,0)</f>
        <v>0</v>
      </c>
      <c r="V286" s="718"/>
      <c r="W286" s="718"/>
      <c r="X286" s="718"/>
      <c r="Y286" s="718"/>
      <c r="Z286" s="718"/>
      <c r="AA286" s="718"/>
      <c r="AB286" s="718"/>
      <c r="AC286" s="201" t="s">
        <v>106</v>
      </c>
    </row>
    <row r="287" spans="1:35" s="150" customFormat="1" ht="16.149999999999999" customHeight="1" x14ac:dyDescent="0.45">
      <c r="A287" s="36"/>
      <c r="B287" s="149"/>
      <c r="C287" s="201"/>
      <c r="D287" s="149"/>
      <c r="E287" s="201"/>
      <c r="F287" s="201"/>
      <c r="G287" s="201"/>
      <c r="H287" s="149"/>
      <c r="I287" s="149"/>
      <c r="J287" s="149"/>
      <c r="K287" s="189"/>
      <c r="L287" s="149"/>
      <c r="M287" s="149"/>
      <c r="N287" s="149"/>
      <c r="O287" s="102"/>
      <c r="P287" s="149"/>
      <c r="Q287" s="13"/>
      <c r="R287" s="149"/>
      <c r="S287" s="201"/>
      <c r="T287" s="149"/>
      <c r="U287" s="201"/>
      <c r="V287" s="201"/>
      <c r="W287" s="201"/>
      <c r="X287" s="149"/>
      <c r="Y287" s="149"/>
      <c r="Z287" s="149"/>
    </row>
    <row r="288" spans="1:35" s="150" customFormat="1" ht="16.149999999999999" customHeight="1" x14ac:dyDescent="0.45">
      <c r="A288" s="230" t="s">
        <v>177</v>
      </c>
      <c r="B288" s="29"/>
      <c r="C288" s="687" t="s">
        <v>178</v>
      </c>
      <c r="D288" s="688"/>
      <c r="E288" s="689" t="s">
        <v>36</v>
      </c>
      <c r="F288" s="690"/>
      <c r="G288" s="690"/>
      <c r="H288" s="690"/>
      <c r="I288" s="690"/>
      <c r="J288" s="690"/>
      <c r="K288" s="690"/>
      <c r="L288" s="690"/>
      <c r="M288" s="691"/>
      <c r="N288" s="204"/>
      <c r="O288" s="104"/>
      <c r="P288" s="6"/>
      <c r="Q288" s="230" t="s">
        <v>179</v>
      </c>
      <c r="R288" s="29"/>
      <c r="S288" s="687" t="s">
        <v>180</v>
      </c>
      <c r="T288" s="688"/>
      <c r="U288" s="689" t="s">
        <v>36</v>
      </c>
      <c r="V288" s="690"/>
      <c r="W288" s="690"/>
      <c r="X288" s="690"/>
      <c r="Y288" s="690"/>
      <c r="Z288" s="690"/>
      <c r="AA288" s="690"/>
      <c r="AB288" s="690"/>
      <c r="AC288" s="691"/>
    </row>
    <row r="289" spans="1:35" s="150" customFormat="1" ht="16.149999999999999" customHeight="1" x14ac:dyDescent="0.45">
      <c r="A289" s="34"/>
      <c r="B289" s="5"/>
      <c r="C289" s="63"/>
      <c r="D289" s="186" t="s">
        <v>103</v>
      </c>
      <c r="E289" s="717"/>
      <c r="F289" s="717"/>
      <c r="G289" s="717"/>
      <c r="H289" s="717"/>
      <c r="I289" s="717"/>
      <c r="J289" s="717"/>
      <c r="K289" s="717"/>
      <c r="L289" s="717"/>
      <c r="M289" s="62"/>
      <c r="N289" s="14"/>
      <c r="O289" s="106"/>
      <c r="P289" s="148"/>
      <c r="Q289" s="34"/>
      <c r="R289" s="5"/>
      <c r="S289" s="63"/>
      <c r="T289" s="186" t="s">
        <v>103</v>
      </c>
      <c r="U289" s="62"/>
      <c r="V289" s="62"/>
      <c r="W289" s="62"/>
      <c r="X289" s="62"/>
      <c r="Y289" s="62"/>
      <c r="Z289" s="62"/>
      <c r="AA289" s="62"/>
      <c r="AB289" s="62"/>
      <c r="AC289" s="62"/>
    </row>
    <row r="290" spans="1:35" s="150" customFormat="1" ht="16.149999999999999" customHeight="1" x14ac:dyDescent="0.45">
      <c r="A290" s="36"/>
      <c r="B290" s="149"/>
      <c r="C290" s="201"/>
      <c r="D290" s="149"/>
      <c r="E290" s="96" t="s">
        <v>105</v>
      </c>
      <c r="F290" s="96" t="s">
        <v>140</v>
      </c>
      <c r="G290" s="201"/>
      <c r="H290" s="149"/>
      <c r="I290" s="149"/>
      <c r="J290" s="149"/>
      <c r="K290" s="189"/>
      <c r="L290" s="149"/>
      <c r="M290" s="149"/>
      <c r="N290" s="149"/>
      <c r="O290" s="102"/>
      <c r="P290" s="149"/>
      <c r="Q290" s="13"/>
      <c r="R290" s="149"/>
      <c r="S290" s="201"/>
      <c r="T290" s="149"/>
      <c r="U290" s="96" t="s">
        <v>105</v>
      </c>
      <c r="V290" s="96" t="s">
        <v>140</v>
      </c>
      <c r="W290" s="201"/>
      <c r="X290" s="149"/>
      <c r="Y290" s="149"/>
      <c r="Z290" s="149"/>
      <c r="AA290" s="149"/>
      <c r="AB290" s="149"/>
      <c r="AC290" s="149"/>
    </row>
    <row r="291" spans="1:35" s="150" customFormat="1" ht="16.149999999999999" customHeight="1" x14ac:dyDescent="0.45">
      <c r="A291" s="36"/>
      <c r="B291" s="149"/>
      <c r="C291" s="94">
        <v>1</v>
      </c>
      <c r="D291" s="156" t="s">
        <v>124</v>
      </c>
      <c r="E291" s="29"/>
      <c r="F291" s="29"/>
      <c r="G291" s="714"/>
      <c r="H291" s="715"/>
      <c r="I291" s="715"/>
      <c r="J291" s="715"/>
      <c r="K291" s="715"/>
      <c r="L291" s="716"/>
      <c r="M291" s="201" t="s">
        <v>106</v>
      </c>
      <c r="N291" s="149"/>
      <c r="O291" s="102"/>
      <c r="P291" s="149"/>
      <c r="Q291" s="13"/>
      <c r="R291" s="149"/>
      <c r="S291" s="94">
        <v>1</v>
      </c>
      <c r="T291" s="156" t="s">
        <v>124</v>
      </c>
      <c r="U291" s="29"/>
      <c r="V291" s="29"/>
      <c r="W291" s="714"/>
      <c r="X291" s="715"/>
      <c r="Y291" s="715"/>
      <c r="Z291" s="715"/>
      <c r="AA291" s="715"/>
      <c r="AB291" s="716"/>
      <c r="AC291" s="201" t="s">
        <v>106</v>
      </c>
    </row>
    <row r="292" spans="1:35" ht="16.149999999999999" customHeight="1" x14ac:dyDescent="0.45">
      <c r="B292" s="5"/>
      <c r="C292" s="94"/>
      <c r="D292" s="95" t="s">
        <v>108</v>
      </c>
      <c r="E292" s="708"/>
      <c r="F292" s="709"/>
      <c r="G292" s="709"/>
      <c r="H292" s="709"/>
      <c r="I292" s="709"/>
      <c r="J292" s="709"/>
      <c r="K292" s="709"/>
      <c r="L292" s="710"/>
      <c r="M292" s="201"/>
      <c r="N292" s="201"/>
      <c r="O292" s="103"/>
      <c r="Q292" s="34"/>
      <c r="R292" s="5"/>
      <c r="S292" s="200"/>
      <c r="T292" s="95" t="s">
        <v>108</v>
      </c>
      <c r="U292" s="708"/>
      <c r="V292" s="709"/>
      <c r="W292" s="709"/>
      <c r="X292" s="709"/>
      <c r="Y292" s="709"/>
      <c r="Z292" s="709"/>
      <c r="AA292" s="709"/>
      <c r="AB292" s="710"/>
      <c r="AC292" s="201"/>
      <c r="AD292" s="200"/>
      <c r="AE292" s="157"/>
      <c r="AF292" s="149"/>
      <c r="AG292" s="181"/>
      <c r="AH292" s="180"/>
      <c r="AI292" s="180"/>
    </row>
    <row r="293" spans="1:35" ht="16.149999999999999" customHeight="1" x14ac:dyDescent="0.45">
      <c r="B293" s="5"/>
      <c r="C293" s="94"/>
      <c r="D293" s="95" t="s">
        <v>110</v>
      </c>
      <c r="E293" s="711"/>
      <c r="F293" s="712"/>
      <c r="G293" s="712"/>
      <c r="H293" s="712"/>
      <c r="I293" s="712"/>
      <c r="J293" s="712"/>
      <c r="K293" s="712"/>
      <c r="L293" s="713"/>
      <c r="M293" s="201" t="s">
        <v>111</v>
      </c>
      <c r="N293" s="201"/>
      <c r="O293" s="103"/>
      <c r="Q293" s="34"/>
      <c r="R293" s="5"/>
      <c r="S293" s="200"/>
      <c r="T293" s="95" t="s">
        <v>110</v>
      </c>
      <c r="U293" s="711"/>
      <c r="V293" s="712"/>
      <c r="W293" s="712"/>
      <c r="X293" s="712"/>
      <c r="Y293" s="712"/>
      <c r="Z293" s="712"/>
      <c r="AA293" s="712"/>
      <c r="AB293" s="713"/>
      <c r="AC293" s="201" t="s">
        <v>111</v>
      </c>
      <c r="AD293" s="200"/>
      <c r="AE293" s="201"/>
      <c r="AF293" s="149"/>
      <c r="AG293" s="181"/>
      <c r="AH293" s="180"/>
      <c r="AI293" s="180"/>
    </row>
    <row r="294" spans="1:35" s="150" customFormat="1" ht="16.149999999999999" customHeight="1" x14ac:dyDescent="0.45">
      <c r="A294" s="36"/>
      <c r="B294" s="149"/>
      <c r="C294" s="94">
        <v>2</v>
      </c>
      <c r="D294" s="156" t="s">
        <v>124</v>
      </c>
      <c r="E294" s="29"/>
      <c r="F294" s="29"/>
      <c r="G294" s="714"/>
      <c r="H294" s="715"/>
      <c r="I294" s="715"/>
      <c r="J294" s="715"/>
      <c r="K294" s="715"/>
      <c r="L294" s="716"/>
      <c r="M294" s="201" t="s">
        <v>106</v>
      </c>
      <c r="N294" s="149"/>
      <c r="O294" s="102"/>
      <c r="P294" s="149"/>
      <c r="Q294" s="13"/>
      <c r="R294" s="149"/>
      <c r="S294" s="94">
        <v>2</v>
      </c>
      <c r="T294" s="156" t="s">
        <v>124</v>
      </c>
      <c r="U294" s="29"/>
      <c r="V294" s="29"/>
      <c r="W294" s="714"/>
      <c r="X294" s="715"/>
      <c r="Y294" s="715"/>
      <c r="Z294" s="715"/>
      <c r="AA294" s="715"/>
      <c r="AB294" s="716"/>
      <c r="AC294" s="201" t="s">
        <v>106</v>
      </c>
    </row>
    <row r="295" spans="1:35" ht="16.149999999999999" customHeight="1" x14ac:dyDescent="0.45">
      <c r="B295" s="5"/>
      <c r="C295" s="94"/>
      <c r="D295" s="95" t="s">
        <v>108</v>
      </c>
      <c r="E295" s="708"/>
      <c r="F295" s="709"/>
      <c r="G295" s="709"/>
      <c r="H295" s="709"/>
      <c r="I295" s="709"/>
      <c r="J295" s="709"/>
      <c r="K295" s="709"/>
      <c r="L295" s="710"/>
      <c r="M295" s="201"/>
      <c r="N295" s="201"/>
      <c r="O295" s="103"/>
      <c r="Q295" s="34"/>
      <c r="R295" s="5"/>
      <c r="S295" s="200"/>
      <c r="T295" s="95" t="s">
        <v>108</v>
      </c>
      <c r="U295" s="708"/>
      <c r="V295" s="709"/>
      <c r="W295" s="709"/>
      <c r="X295" s="709"/>
      <c r="Y295" s="709"/>
      <c r="Z295" s="709"/>
      <c r="AA295" s="709"/>
      <c r="AB295" s="710"/>
      <c r="AC295" s="201"/>
      <c r="AD295" s="200"/>
      <c r="AE295" s="157"/>
      <c r="AF295" s="149"/>
      <c r="AG295" s="181"/>
      <c r="AH295" s="180"/>
      <c r="AI295" s="180"/>
    </row>
    <row r="296" spans="1:35" ht="16.149999999999999" customHeight="1" x14ac:dyDescent="0.45">
      <c r="B296" s="5"/>
      <c r="C296" s="94"/>
      <c r="D296" s="95" t="s">
        <v>110</v>
      </c>
      <c r="E296" s="711"/>
      <c r="F296" s="712"/>
      <c r="G296" s="712"/>
      <c r="H296" s="712"/>
      <c r="I296" s="712"/>
      <c r="J296" s="712"/>
      <c r="K296" s="712"/>
      <c r="L296" s="713"/>
      <c r="M296" s="201" t="s">
        <v>111</v>
      </c>
      <c r="N296" s="201"/>
      <c r="O296" s="103"/>
      <c r="Q296" s="34"/>
      <c r="R296" s="5"/>
      <c r="S296" s="200"/>
      <c r="T296" s="95" t="s">
        <v>110</v>
      </c>
      <c r="U296" s="711"/>
      <c r="V296" s="712"/>
      <c r="W296" s="712"/>
      <c r="X296" s="712"/>
      <c r="Y296" s="712"/>
      <c r="Z296" s="712"/>
      <c r="AA296" s="712"/>
      <c r="AB296" s="713"/>
      <c r="AC296" s="201" t="s">
        <v>111</v>
      </c>
      <c r="AD296" s="200"/>
      <c r="AE296" s="201"/>
      <c r="AF296" s="149"/>
      <c r="AG296" s="181"/>
      <c r="AH296" s="180"/>
      <c r="AI296" s="180"/>
    </row>
    <row r="297" spans="1:35" s="150" customFormat="1" ht="16.149999999999999" customHeight="1" x14ac:dyDescent="0.45">
      <c r="A297" s="36"/>
      <c r="B297" s="149"/>
      <c r="C297" s="94">
        <v>3</v>
      </c>
      <c r="D297" s="156"/>
      <c r="E297" s="29"/>
      <c r="F297" s="29"/>
      <c r="G297" s="714"/>
      <c r="H297" s="715"/>
      <c r="I297" s="715"/>
      <c r="J297" s="715"/>
      <c r="K297" s="715"/>
      <c r="L297" s="716"/>
      <c r="M297" s="201" t="s">
        <v>106</v>
      </c>
      <c r="N297" s="149"/>
      <c r="O297" s="102"/>
      <c r="P297" s="149"/>
      <c r="Q297" s="13"/>
      <c r="R297" s="149"/>
      <c r="S297" s="94">
        <v>3</v>
      </c>
      <c r="T297" s="156"/>
      <c r="U297" s="29"/>
      <c r="V297" s="29"/>
      <c r="W297" s="714"/>
      <c r="X297" s="715"/>
      <c r="Y297" s="715"/>
      <c r="Z297" s="715"/>
      <c r="AA297" s="715"/>
      <c r="AB297" s="716"/>
      <c r="AC297" s="201" t="s">
        <v>106</v>
      </c>
    </row>
    <row r="298" spans="1:35" ht="16.149999999999999" customHeight="1" x14ac:dyDescent="0.45">
      <c r="B298" s="5"/>
      <c r="C298" s="94"/>
      <c r="D298" s="95" t="s">
        <v>108</v>
      </c>
      <c r="E298" s="708"/>
      <c r="F298" s="709"/>
      <c r="G298" s="709"/>
      <c r="H298" s="709"/>
      <c r="I298" s="709"/>
      <c r="J298" s="709"/>
      <c r="K298" s="709"/>
      <c r="L298" s="710"/>
      <c r="M298" s="201"/>
      <c r="N298" s="201"/>
      <c r="O298" s="103"/>
      <c r="Q298" s="34"/>
      <c r="R298" s="5"/>
      <c r="S298" s="200"/>
      <c r="T298" s="95" t="s">
        <v>108</v>
      </c>
      <c r="U298" s="708"/>
      <c r="V298" s="709"/>
      <c r="W298" s="709"/>
      <c r="X298" s="709"/>
      <c r="Y298" s="709"/>
      <c r="Z298" s="709"/>
      <c r="AA298" s="709"/>
      <c r="AB298" s="710"/>
      <c r="AC298" s="201"/>
      <c r="AD298" s="200"/>
      <c r="AE298" s="157"/>
      <c r="AF298" s="149"/>
      <c r="AG298" s="181"/>
      <c r="AH298" s="180"/>
      <c r="AI298" s="180"/>
    </row>
    <row r="299" spans="1:35" ht="16.149999999999999" customHeight="1" x14ac:dyDescent="0.45">
      <c r="B299" s="5"/>
      <c r="C299" s="94"/>
      <c r="D299" s="95" t="s">
        <v>110</v>
      </c>
      <c r="E299" s="711"/>
      <c r="F299" s="712"/>
      <c r="G299" s="712"/>
      <c r="H299" s="712"/>
      <c r="I299" s="712"/>
      <c r="J299" s="712"/>
      <c r="K299" s="712"/>
      <c r="L299" s="713"/>
      <c r="M299" s="201" t="s">
        <v>111</v>
      </c>
      <c r="N299" s="201"/>
      <c r="O299" s="103"/>
      <c r="Q299" s="34"/>
      <c r="R299" s="5"/>
      <c r="S299" s="200"/>
      <c r="T299" s="95" t="s">
        <v>110</v>
      </c>
      <c r="U299" s="711"/>
      <c r="V299" s="712"/>
      <c r="W299" s="712"/>
      <c r="X299" s="712"/>
      <c r="Y299" s="712"/>
      <c r="Z299" s="712"/>
      <c r="AA299" s="712"/>
      <c r="AB299" s="713"/>
      <c r="AC299" s="201" t="s">
        <v>111</v>
      </c>
      <c r="AD299" s="200"/>
      <c r="AE299" s="201"/>
      <c r="AF299" s="149"/>
      <c r="AG299" s="181"/>
      <c r="AH299" s="180"/>
      <c r="AI299" s="180"/>
    </row>
    <row r="300" spans="1:35" s="150" customFormat="1" ht="16.149999999999999" customHeight="1" x14ac:dyDescent="0.45">
      <c r="A300" s="36"/>
      <c r="B300" s="149"/>
      <c r="C300" s="94">
        <v>4</v>
      </c>
      <c r="D300" s="156"/>
      <c r="E300" s="29"/>
      <c r="F300" s="29"/>
      <c r="G300" s="714"/>
      <c r="H300" s="715"/>
      <c r="I300" s="715"/>
      <c r="J300" s="715"/>
      <c r="K300" s="715"/>
      <c r="L300" s="716"/>
      <c r="M300" s="201" t="s">
        <v>106</v>
      </c>
      <c r="N300" s="149"/>
      <c r="O300" s="102"/>
      <c r="P300" s="149"/>
      <c r="Q300" s="13"/>
      <c r="R300" s="149"/>
      <c r="S300" s="94">
        <v>4</v>
      </c>
      <c r="T300" s="156"/>
      <c r="U300" s="29"/>
      <c r="V300" s="29"/>
      <c r="W300" s="714"/>
      <c r="X300" s="715"/>
      <c r="Y300" s="715"/>
      <c r="Z300" s="715"/>
      <c r="AA300" s="715"/>
      <c r="AB300" s="716"/>
      <c r="AC300" s="201" t="s">
        <v>106</v>
      </c>
    </row>
    <row r="301" spans="1:35" ht="16.149999999999999" customHeight="1" x14ac:dyDescent="0.45">
      <c r="B301" s="5"/>
      <c r="C301" s="94"/>
      <c r="D301" s="95" t="s">
        <v>108</v>
      </c>
      <c r="E301" s="708"/>
      <c r="F301" s="709"/>
      <c r="G301" s="709"/>
      <c r="H301" s="709"/>
      <c r="I301" s="709"/>
      <c r="J301" s="709"/>
      <c r="K301" s="709"/>
      <c r="L301" s="710"/>
      <c r="M301" s="201"/>
      <c r="N301" s="201"/>
      <c r="O301" s="103"/>
      <c r="Q301" s="34"/>
      <c r="R301" s="5"/>
      <c r="S301" s="200"/>
      <c r="T301" s="95" t="s">
        <v>108</v>
      </c>
      <c r="U301" s="708"/>
      <c r="V301" s="709"/>
      <c r="W301" s="709"/>
      <c r="X301" s="709"/>
      <c r="Y301" s="709"/>
      <c r="Z301" s="709"/>
      <c r="AA301" s="709"/>
      <c r="AB301" s="710"/>
      <c r="AC301" s="201"/>
      <c r="AD301" s="200"/>
      <c r="AE301" s="157"/>
      <c r="AF301" s="149"/>
      <c r="AG301" s="181"/>
      <c r="AH301" s="180"/>
      <c r="AI301" s="180"/>
    </row>
    <row r="302" spans="1:35" ht="16.149999999999999" customHeight="1" x14ac:dyDescent="0.45">
      <c r="B302" s="5"/>
      <c r="C302" s="94"/>
      <c r="D302" s="95" t="s">
        <v>110</v>
      </c>
      <c r="E302" s="711"/>
      <c r="F302" s="712"/>
      <c r="G302" s="712"/>
      <c r="H302" s="712"/>
      <c r="I302" s="712"/>
      <c r="J302" s="712"/>
      <c r="K302" s="712"/>
      <c r="L302" s="713"/>
      <c r="M302" s="201" t="s">
        <v>111</v>
      </c>
      <c r="N302" s="201"/>
      <c r="O302" s="103"/>
      <c r="Q302" s="34"/>
      <c r="R302" s="5"/>
      <c r="S302" s="200"/>
      <c r="T302" s="95" t="s">
        <v>110</v>
      </c>
      <c r="U302" s="711"/>
      <c r="V302" s="712"/>
      <c r="W302" s="712"/>
      <c r="X302" s="712"/>
      <c r="Y302" s="712"/>
      <c r="Z302" s="712"/>
      <c r="AA302" s="712"/>
      <c r="AB302" s="713"/>
      <c r="AC302" s="201" t="s">
        <v>111</v>
      </c>
      <c r="AD302" s="200"/>
      <c r="AE302" s="201"/>
      <c r="AF302" s="149"/>
      <c r="AG302" s="181"/>
      <c r="AH302" s="180"/>
      <c r="AI302" s="180"/>
    </row>
    <row r="303" spans="1:35" s="150" customFormat="1" ht="16.149999999999999" customHeight="1" x14ac:dyDescent="0.45">
      <c r="A303" s="36"/>
      <c r="B303" s="149"/>
      <c r="C303" s="94">
        <v>5</v>
      </c>
      <c r="D303" s="156"/>
      <c r="E303" s="29"/>
      <c r="F303" s="29"/>
      <c r="G303" s="714"/>
      <c r="H303" s="715"/>
      <c r="I303" s="715"/>
      <c r="J303" s="715"/>
      <c r="K303" s="715"/>
      <c r="L303" s="716"/>
      <c r="M303" s="201" t="s">
        <v>106</v>
      </c>
      <c r="N303" s="149"/>
      <c r="O303" s="102"/>
      <c r="P303" s="149"/>
      <c r="Q303" s="13"/>
      <c r="R303" s="149"/>
      <c r="S303" s="94">
        <v>5</v>
      </c>
      <c r="T303" s="156"/>
      <c r="U303" s="29"/>
      <c r="V303" s="29"/>
      <c r="W303" s="714"/>
      <c r="X303" s="715"/>
      <c r="Y303" s="715"/>
      <c r="Z303" s="715"/>
      <c r="AA303" s="715"/>
      <c r="AB303" s="716"/>
      <c r="AC303" s="201" t="s">
        <v>106</v>
      </c>
    </row>
    <row r="304" spans="1:35" ht="16.149999999999999" customHeight="1" x14ac:dyDescent="0.45">
      <c r="B304" s="5"/>
      <c r="C304" s="94"/>
      <c r="D304" s="95" t="s">
        <v>108</v>
      </c>
      <c r="E304" s="708"/>
      <c r="F304" s="709"/>
      <c r="G304" s="709"/>
      <c r="H304" s="709"/>
      <c r="I304" s="709"/>
      <c r="J304" s="709"/>
      <c r="K304" s="709"/>
      <c r="L304" s="710"/>
      <c r="M304" s="201"/>
      <c r="N304" s="201"/>
      <c r="O304" s="103"/>
      <c r="Q304" s="34"/>
      <c r="R304" s="5"/>
      <c r="S304" s="200"/>
      <c r="T304" s="95" t="s">
        <v>108</v>
      </c>
      <c r="U304" s="708"/>
      <c r="V304" s="709"/>
      <c r="W304" s="709"/>
      <c r="X304" s="709"/>
      <c r="Y304" s="709"/>
      <c r="Z304" s="709"/>
      <c r="AA304" s="709"/>
      <c r="AB304" s="710"/>
      <c r="AC304" s="201"/>
      <c r="AD304" s="200"/>
      <c r="AE304" s="157"/>
      <c r="AF304" s="149"/>
      <c r="AG304" s="181"/>
      <c r="AH304" s="180"/>
      <c r="AI304" s="180"/>
    </row>
    <row r="305" spans="1:35" ht="16.149999999999999" customHeight="1" x14ac:dyDescent="0.45">
      <c r="B305" s="5"/>
      <c r="C305" s="94"/>
      <c r="D305" s="95" t="s">
        <v>110</v>
      </c>
      <c r="E305" s="711"/>
      <c r="F305" s="712"/>
      <c r="G305" s="712"/>
      <c r="H305" s="712"/>
      <c r="I305" s="712"/>
      <c r="J305" s="712"/>
      <c r="K305" s="712"/>
      <c r="L305" s="713"/>
      <c r="M305" s="201" t="s">
        <v>111</v>
      </c>
      <c r="N305" s="201"/>
      <c r="O305" s="103"/>
      <c r="Q305" s="34"/>
      <c r="R305" s="5"/>
      <c r="S305" s="200"/>
      <c r="T305" s="95" t="s">
        <v>110</v>
      </c>
      <c r="U305" s="711"/>
      <c r="V305" s="712"/>
      <c r="W305" s="712"/>
      <c r="X305" s="712"/>
      <c r="Y305" s="712"/>
      <c r="Z305" s="712"/>
      <c r="AA305" s="712"/>
      <c r="AB305" s="713"/>
      <c r="AC305" s="201" t="s">
        <v>111</v>
      </c>
      <c r="AD305" s="200"/>
      <c r="AE305" s="201"/>
      <c r="AF305" s="149"/>
      <c r="AG305" s="181"/>
      <c r="AH305" s="180"/>
      <c r="AI305" s="180"/>
    </row>
    <row r="306" spans="1:35" s="150" customFormat="1" ht="16.149999999999999" customHeight="1" x14ac:dyDescent="0.45">
      <c r="A306" s="36"/>
      <c r="B306" s="149"/>
      <c r="C306" s="94">
        <v>6</v>
      </c>
      <c r="D306" s="156"/>
      <c r="E306" s="29"/>
      <c r="F306" s="29"/>
      <c r="G306" s="714"/>
      <c r="H306" s="715"/>
      <c r="I306" s="715"/>
      <c r="J306" s="715"/>
      <c r="K306" s="715"/>
      <c r="L306" s="716"/>
      <c r="M306" s="201" t="s">
        <v>106</v>
      </c>
      <c r="N306" s="149"/>
      <c r="O306" s="102"/>
      <c r="P306" s="149"/>
      <c r="Q306" s="13"/>
      <c r="R306" s="149"/>
      <c r="S306" s="94">
        <v>6</v>
      </c>
      <c r="T306" s="156"/>
      <c r="U306" s="29"/>
      <c r="V306" s="29"/>
      <c r="W306" s="714"/>
      <c r="X306" s="715"/>
      <c r="Y306" s="715"/>
      <c r="Z306" s="715"/>
      <c r="AA306" s="715"/>
      <c r="AB306" s="716"/>
      <c r="AC306" s="201" t="s">
        <v>106</v>
      </c>
    </row>
    <row r="307" spans="1:35" ht="16.149999999999999" customHeight="1" x14ac:dyDescent="0.45">
      <c r="B307" s="5"/>
      <c r="C307" s="94"/>
      <c r="D307" s="95" t="s">
        <v>108</v>
      </c>
      <c r="E307" s="708"/>
      <c r="F307" s="709"/>
      <c r="G307" s="709"/>
      <c r="H307" s="709"/>
      <c r="I307" s="709"/>
      <c r="J307" s="709"/>
      <c r="K307" s="709"/>
      <c r="L307" s="710"/>
      <c r="M307" s="201"/>
      <c r="N307" s="201"/>
      <c r="O307" s="103"/>
      <c r="Q307" s="34"/>
      <c r="R307" s="5"/>
      <c r="S307" s="200"/>
      <c r="T307" s="95" t="s">
        <v>108</v>
      </c>
      <c r="U307" s="708"/>
      <c r="V307" s="709"/>
      <c r="W307" s="709"/>
      <c r="X307" s="709"/>
      <c r="Y307" s="709"/>
      <c r="Z307" s="709"/>
      <c r="AA307" s="709"/>
      <c r="AB307" s="710"/>
      <c r="AC307" s="201"/>
      <c r="AD307" s="200"/>
      <c r="AE307" s="157"/>
      <c r="AF307" s="149"/>
      <c r="AG307" s="181"/>
      <c r="AH307" s="180"/>
      <c r="AI307" s="180"/>
    </row>
    <row r="308" spans="1:35" ht="16.149999999999999" customHeight="1" x14ac:dyDescent="0.45">
      <c r="B308" s="5"/>
      <c r="C308" s="94"/>
      <c r="D308" s="95" t="s">
        <v>110</v>
      </c>
      <c r="E308" s="711"/>
      <c r="F308" s="712"/>
      <c r="G308" s="712"/>
      <c r="H308" s="712"/>
      <c r="I308" s="712"/>
      <c r="J308" s="712"/>
      <c r="K308" s="712"/>
      <c r="L308" s="713"/>
      <c r="M308" s="201" t="s">
        <v>111</v>
      </c>
      <c r="N308" s="201"/>
      <c r="O308" s="103"/>
      <c r="Q308" s="34"/>
      <c r="R308" s="5"/>
      <c r="S308" s="200"/>
      <c r="T308" s="95" t="s">
        <v>110</v>
      </c>
      <c r="U308" s="711"/>
      <c r="V308" s="712"/>
      <c r="W308" s="712"/>
      <c r="X308" s="712"/>
      <c r="Y308" s="712"/>
      <c r="Z308" s="712"/>
      <c r="AA308" s="712"/>
      <c r="AB308" s="713"/>
      <c r="AC308" s="201" t="s">
        <v>111</v>
      </c>
      <c r="AD308" s="200"/>
      <c r="AE308" s="201"/>
      <c r="AF308" s="149"/>
      <c r="AG308" s="181"/>
      <c r="AH308" s="180"/>
      <c r="AI308" s="180"/>
    </row>
    <row r="309" spans="1:35" s="150" customFormat="1" ht="16.149999999999999" customHeight="1" x14ac:dyDescent="0.45">
      <c r="A309" s="36"/>
      <c r="B309" s="149"/>
      <c r="C309" s="201"/>
      <c r="D309" s="149"/>
      <c r="E309" s="201"/>
      <c r="F309" s="201"/>
      <c r="G309" s="201"/>
      <c r="H309" s="149"/>
      <c r="I309" s="149"/>
      <c r="J309" s="149"/>
      <c r="K309" s="189"/>
      <c r="L309" s="149"/>
      <c r="M309" s="149"/>
      <c r="N309" s="149"/>
      <c r="O309" s="102"/>
      <c r="P309" s="149"/>
      <c r="Q309" s="13"/>
      <c r="R309" s="149"/>
      <c r="S309" s="201"/>
      <c r="T309" s="149"/>
      <c r="U309" s="201"/>
      <c r="V309" s="201"/>
      <c r="W309" s="201"/>
      <c r="X309" s="149"/>
      <c r="Y309" s="149"/>
      <c r="Z309" s="149"/>
    </row>
    <row r="310" spans="1:35" s="150" customFormat="1" ht="16.149999999999999" customHeight="1" x14ac:dyDescent="0.45">
      <c r="A310" s="34"/>
      <c r="B310" s="148"/>
      <c r="C310" s="2"/>
      <c r="D310" s="148" t="s">
        <v>129</v>
      </c>
      <c r="E310" s="718">
        <f>IF(E294="X",G294,0)+IF(E297="X",G297,0)+IF(E300="X",G300,0)+IF(E303="X",G303,0)+IF(E306="X",G306,0)+IF(E291="X",G291,0)</f>
        <v>0</v>
      </c>
      <c r="F310" s="718"/>
      <c r="G310" s="718"/>
      <c r="H310" s="718"/>
      <c r="I310" s="718"/>
      <c r="J310" s="718"/>
      <c r="K310" s="718"/>
      <c r="L310" s="718"/>
      <c r="M310" s="201" t="s">
        <v>106</v>
      </c>
      <c r="N310" s="149"/>
      <c r="O310" s="102"/>
      <c r="P310" s="149"/>
      <c r="Q310" s="34"/>
      <c r="R310" s="149"/>
      <c r="S310" s="2"/>
      <c r="T310" s="148" t="s">
        <v>129</v>
      </c>
      <c r="U310" s="718">
        <f>IF(U294="X",W294,0)+IF(U297="X",W297,0)+IF(U300="X",W300,0)+IF(U303="X",W303,0)+IF(U306="X",W306,0)+IF(U291="X",W291,0)</f>
        <v>0</v>
      </c>
      <c r="V310" s="718"/>
      <c r="W310" s="718"/>
      <c r="X310" s="718"/>
      <c r="Y310" s="718"/>
      <c r="Z310" s="718"/>
      <c r="AA310" s="718"/>
      <c r="AB310" s="718"/>
      <c r="AC310" s="201" t="s">
        <v>106</v>
      </c>
    </row>
    <row r="311" spans="1:35" s="150" customFormat="1" ht="16.149999999999999" customHeight="1" x14ac:dyDescent="0.45">
      <c r="A311" s="34"/>
      <c r="B311" s="148"/>
      <c r="C311" s="2"/>
      <c r="D311" s="148" t="s">
        <v>145</v>
      </c>
      <c r="E311" s="718">
        <f>IF(F294="X",G294,0)+IF(F297="X",G297,0)+IF(F300="X",G300,0)+IF(F303="X",G303,0)+IF(F306="X",G306,0)+IF(F291="X",G291,0)</f>
        <v>0</v>
      </c>
      <c r="F311" s="718"/>
      <c r="G311" s="718"/>
      <c r="H311" s="718"/>
      <c r="I311" s="718"/>
      <c r="J311" s="718"/>
      <c r="K311" s="718"/>
      <c r="L311" s="718"/>
      <c r="M311" s="201" t="s">
        <v>106</v>
      </c>
      <c r="N311" s="149"/>
      <c r="O311" s="102"/>
      <c r="P311" s="149"/>
      <c r="Q311" s="34"/>
      <c r="R311" s="149"/>
      <c r="S311" s="2"/>
      <c r="T311" s="148" t="s">
        <v>145</v>
      </c>
      <c r="U311" s="718">
        <f>IF(V294="X",W294,0)+IF(V297="X",W297,0)+IF(V300="X",W300,0)+IF(V303="X",W303,0)+IF(V306="X",W306,0)+IF(V291="X",W291,0)</f>
        <v>0</v>
      </c>
      <c r="V311" s="718"/>
      <c r="W311" s="718"/>
      <c r="X311" s="718"/>
      <c r="Y311" s="718"/>
      <c r="Z311" s="718"/>
      <c r="AA311" s="718"/>
      <c r="AB311" s="718"/>
      <c r="AC311" s="201" t="s">
        <v>106</v>
      </c>
    </row>
    <row r="312" spans="1:35" s="150" customFormat="1" ht="16.149999999999999" customHeight="1" x14ac:dyDescent="0.45">
      <c r="A312" s="36"/>
      <c r="B312" s="149"/>
      <c r="C312" s="201"/>
      <c r="D312" s="149"/>
      <c r="E312" s="201"/>
      <c r="F312" s="201"/>
      <c r="G312" s="201"/>
      <c r="H312" s="149"/>
      <c r="I312" s="149"/>
      <c r="J312" s="149"/>
      <c r="K312" s="189"/>
      <c r="L312" s="149"/>
      <c r="M312" s="149"/>
      <c r="N312" s="149"/>
      <c r="O312" s="149"/>
      <c r="P312" s="149"/>
      <c r="Q312" s="13"/>
      <c r="R312" s="149"/>
      <c r="S312" s="201"/>
      <c r="T312" s="149"/>
      <c r="U312" s="201"/>
      <c r="V312" s="201"/>
      <c r="W312" s="201"/>
      <c r="X312" s="149"/>
      <c r="Y312" s="149"/>
      <c r="Z312" s="149"/>
    </row>
    <row r="313" spans="1:35" s="150" customFormat="1" ht="16.149999999999999" customHeight="1" x14ac:dyDescent="0.45">
      <c r="A313" s="36" t="s">
        <v>181</v>
      </c>
      <c r="B313" s="698" t="s">
        <v>182</v>
      </c>
      <c r="C313" s="698"/>
      <c r="D313" s="698"/>
      <c r="E313" s="698"/>
      <c r="F313" s="698"/>
      <c r="G313" s="698"/>
      <c r="H313" s="698"/>
      <c r="I313" s="698"/>
      <c r="J313" s="698"/>
      <c r="K313" s="698"/>
      <c r="L313" s="698"/>
      <c r="M313" s="698"/>
      <c r="N313" s="698"/>
      <c r="O313" s="698"/>
      <c r="P313" s="698"/>
      <c r="Q313" s="698"/>
      <c r="R313" s="698"/>
      <c r="S313" s="698"/>
      <c r="T313" s="698"/>
      <c r="U313" s="698"/>
      <c r="V313" s="698"/>
      <c r="W313" s="698"/>
      <c r="X313" s="698"/>
      <c r="Y313" s="698"/>
      <c r="Z313" s="698"/>
      <c r="AA313" s="698"/>
      <c r="AB313" s="698"/>
      <c r="AC313" s="698"/>
    </row>
    <row r="314" spans="1:35" s="150" customFormat="1" ht="16.149999999999999" customHeight="1" x14ac:dyDescent="0.45">
      <c r="A314" s="230" t="s">
        <v>183</v>
      </c>
      <c r="B314" s="719" t="s">
        <v>184</v>
      </c>
      <c r="C314" s="719"/>
      <c r="D314" s="719"/>
      <c r="E314" s="719"/>
      <c r="F314" s="719"/>
      <c r="G314" s="719"/>
      <c r="H314" s="719"/>
      <c r="I314" s="719"/>
      <c r="J314" s="719"/>
      <c r="K314" s="719"/>
      <c r="L314" s="719"/>
      <c r="M314" s="719"/>
      <c r="N314" s="719"/>
      <c r="O314" s="719"/>
      <c r="P314" s="719"/>
      <c r="Q314" s="719"/>
      <c r="R314" s="719"/>
      <c r="S314" s="719"/>
      <c r="T314" s="719"/>
      <c r="U314" s="719"/>
      <c r="V314" s="719"/>
      <c r="W314" s="719"/>
      <c r="X314" s="719"/>
      <c r="Y314" s="719"/>
      <c r="Z314" s="719"/>
      <c r="AA314" s="719"/>
      <c r="AB314" s="719"/>
      <c r="AC314" s="719"/>
    </row>
    <row r="315" spans="1:35" s="150" customFormat="1" ht="16.149999999999999" customHeight="1" x14ac:dyDescent="0.45">
      <c r="A315" s="230"/>
      <c r="B315" s="720" t="s">
        <v>105</v>
      </c>
      <c r="C315" s="720"/>
      <c r="D315" s="149" t="s">
        <v>185</v>
      </c>
      <c r="E315" s="718">
        <f>K64+K123+K190</f>
        <v>60.79</v>
      </c>
      <c r="F315" s="718"/>
      <c r="G315" s="718"/>
      <c r="H315" s="718"/>
      <c r="I315" s="718"/>
      <c r="J315" s="718"/>
      <c r="K315" s="718"/>
      <c r="L315" s="718"/>
      <c r="M315" s="201" t="s">
        <v>106</v>
      </c>
      <c r="N315" s="149"/>
      <c r="O315" s="149"/>
      <c r="P315" s="149"/>
      <c r="Q315" s="13"/>
      <c r="R315" s="149"/>
      <c r="S315" s="201"/>
      <c r="T315" s="149"/>
      <c r="U315" s="201"/>
      <c r="V315" s="201"/>
      <c r="W315" s="201"/>
      <c r="X315" s="149"/>
      <c r="Y315" s="149"/>
      <c r="Z315" s="149"/>
    </row>
    <row r="316" spans="1:35" s="150" customFormat="1" ht="16.149999999999999" customHeight="1" x14ac:dyDescent="0.45">
      <c r="A316" s="230"/>
      <c r="B316" s="720" t="s">
        <v>140</v>
      </c>
      <c r="C316" s="720"/>
      <c r="D316" s="149" t="s">
        <v>186</v>
      </c>
      <c r="E316" s="718">
        <f>K203+K191+E213</f>
        <v>33.869999999999997</v>
      </c>
      <c r="F316" s="718"/>
      <c r="G316" s="718"/>
      <c r="H316" s="718"/>
      <c r="I316" s="718"/>
      <c r="J316" s="718"/>
      <c r="K316" s="718"/>
      <c r="L316" s="718"/>
      <c r="M316" s="201" t="s">
        <v>106</v>
      </c>
      <c r="N316" s="149"/>
      <c r="O316" s="149"/>
      <c r="P316" s="149"/>
      <c r="Q316" s="13"/>
      <c r="R316" s="149"/>
      <c r="S316" s="201"/>
      <c r="T316" s="149"/>
      <c r="U316" s="201"/>
      <c r="V316" s="201"/>
      <c r="W316" s="201"/>
      <c r="X316" s="149"/>
      <c r="Y316" s="149"/>
      <c r="Z316" s="149"/>
    </row>
    <row r="317" spans="1:35" s="150" customFormat="1" ht="16.149999999999999" customHeight="1" x14ac:dyDescent="0.45">
      <c r="A317" s="230"/>
      <c r="B317" s="720" t="s">
        <v>187</v>
      </c>
      <c r="C317" s="720"/>
      <c r="D317" s="149" t="s">
        <v>188</v>
      </c>
      <c r="E317" s="718">
        <f>E315+E316</f>
        <v>94.66</v>
      </c>
      <c r="F317" s="718"/>
      <c r="G317" s="718"/>
      <c r="H317" s="718"/>
      <c r="I317" s="718"/>
      <c r="J317" s="718"/>
      <c r="K317" s="718"/>
      <c r="L317" s="718"/>
      <c r="M317" s="201" t="s">
        <v>106</v>
      </c>
      <c r="N317" s="149"/>
      <c r="O317" s="149"/>
      <c r="P317" s="149"/>
      <c r="Q317" s="13"/>
      <c r="R317" s="149"/>
      <c r="S317" s="201"/>
      <c r="T317" s="149"/>
      <c r="U317" s="201"/>
      <c r="V317" s="201"/>
      <c r="W317" s="201"/>
      <c r="X317" s="149"/>
      <c r="Y317" s="149"/>
      <c r="Z317" s="149"/>
    </row>
    <row r="318" spans="1:35" s="150" customFormat="1" ht="16.149999999999999" customHeight="1" x14ac:dyDescent="0.45">
      <c r="A318" s="230"/>
      <c r="B318" s="720" t="s">
        <v>189</v>
      </c>
      <c r="C318" s="720"/>
      <c r="D318" s="149" t="s">
        <v>190</v>
      </c>
      <c r="E318" s="718">
        <f>E315+0.6*E316</f>
        <v>81.111999999999995</v>
      </c>
      <c r="F318" s="718"/>
      <c r="G318" s="718"/>
      <c r="H318" s="718"/>
      <c r="I318" s="718"/>
      <c r="J318" s="718"/>
      <c r="K318" s="718"/>
      <c r="L318" s="718"/>
      <c r="M318" s="201" t="s">
        <v>106</v>
      </c>
      <c r="N318" s="149"/>
      <c r="O318" s="721" t="s">
        <v>191</v>
      </c>
      <c r="P318" s="721"/>
      <c r="Q318" s="721"/>
      <c r="R318" s="721"/>
      <c r="S318" s="721"/>
      <c r="T318" s="721"/>
      <c r="U318" s="721"/>
      <c r="V318" s="721"/>
      <c r="W318" s="721"/>
      <c r="X318" s="721"/>
      <c r="Y318" s="721"/>
      <c r="Z318" s="721"/>
      <c r="AA318" s="721"/>
      <c r="AB318" s="721"/>
      <c r="AC318" s="721"/>
      <c r="AD318" s="721"/>
    </row>
    <row r="319" spans="1:35" s="150" customFormat="1" ht="16.149999999999999" customHeight="1" x14ac:dyDescent="0.45">
      <c r="A319" s="230"/>
      <c r="B319" s="720" t="s">
        <v>192</v>
      </c>
      <c r="C319" s="720"/>
      <c r="D319" s="149" t="s">
        <v>193</v>
      </c>
      <c r="E319" s="722">
        <f>E320</f>
        <v>189.88</v>
      </c>
      <c r="F319" s="723"/>
      <c r="G319" s="722">
        <f>E316</f>
        <v>33.869999999999997</v>
      </c>
      <c r="H319" s="723"/>
      <c r="I319" s="724">
        <f>E319-G319</f>
        <v>156.01</v>
      </c>
      <c r="J319" s="725"/>
      <c r="K319" s="725"/>
      <c r="L319" s="726"/>
      <c r="M319" s="201" t="s">
        <v>106</v>
      </c>
      <c r="N319" s="149"/>
      <c r="O319" s="721" t="s">
        <v>194</v>
      </c>
      <c r="P319" s="721"/>
      <c r="Q319" s="721"/>
      <c r="R319" s="721"/>
      <c r="S319" s="721"/>
      <c r="T319" s="721"/>
      <c r="U319" s="721"/>
      <c r="V319" s="721"/>
      <c r="W319" s="721"/>
      <c r="X319" s="721"/>
      <c r="Y319" s="721"/>
      <c r="Z319" s="721"/>
      <c r="AA319" s="721"/>
      <c r="AB319" s="721"/>
      <c r="AC319" s="721"/>
      <c r="AD319" s="721"/>
    </row>
    <row r="320" spans="1:35" s="150" customFormat="1" ht="16.149999999999999" customHeight="1" x14ac:dyDescent="0.45">
      <c r="A320" s="230"/>
      <c r="B320" s="720" t="s">
        <v>195</v>
      </c>
      <c r="C320" s="720"/>
      <c r="D320" s="149" t="s">
        <v>196</v>
      </c>
      <c r="E320" s="731">
        <f>E331+U331+E340+U340+E349+U349</f>
        <v>189.88</v>
      </c>
      <c r="F320" s="731"/>
      <c r="G320" s="731"/>
      <c r="H320" s="731"/>
      <c r="I320" s="731"/>
      <c r="J320" s="731"/>
      <c r="K320" s="731"/>
      <c r="L320" s="731"/>
      <c r="M320" s="201" t="s">
        <v>106</v>
      </c>
      <c r="N320" s="149"/>
      <c r="O320" s="721" t="s">
        <v>197</v>
      </c>
      <c r="P320" s="721"/>
      <c r="Q320" s="721"/>
      <c r="R320" s="721"/>
      <c r="S320" s="721"/>
      <c r="T320" s="721"/>
      <c r="U320" s="721"/>
      <c r="V320" s="721"/>
      <c r="W320" s="721"/>
      <c r="X320" s="721"/>
      <c r="Y320" s="721"/>
      <c r="Z320" s="721"/>
      <c r="AA320" s="721"/>
      <c r="AB320" s="721"/>
      <c r="AC320" s="721"/>
      <c r="AD320" s="721"/>
    </row>
    <row r="321" spans="1:29" s="150" customFormat="1" ht="16.149999999999999" customHeight="1" x14ac:dyDescent="0.45">
      <c r="A321" s="230"/>
      <c r="B321" s="720" t="s">
        <v>150</v>
      </c>
      <c r="C321" s="720"/>
      <c r="D321" s="149" t="s">
        <v>198</v>
      </c>
      <c r="E321" s="718">
        <f>E233</f>
        <v>0</v>
      </c>
      <c r="F321" s="718"/>
      <c r="G321" s="718"/>
      <c r="H321" s="718"/>
      <c r="I321" s="718"/>
      <c r="J321" s="718"/>
      <c r="K321" s="718"/>
      <c r="L321" s="718"/>
      <c r="M321" s="201" t="s">
        <v>106</v>
      </c>
      <c r="N321" s="149"/>
      <c r="O321" s="149"/>
      <c r="P321" s="149"/>
      <c r="Q321" s="13"/>
      <c r="R321" s="149"/>
      <c r="S321" s="201"/>
      <c r="T321" s="149"/>
      <c r="U321" s="201"/>
      <c r="V321" s="201"/>
      <c r="W321" s="201"/>
      <c r="X321" s="149"/>
      <c r="Y321" s="149"/>
      <c r="Z321" s="149"/>
    </row>
    <row r="322" spans="1:29" s="150" customFormat="1" ht="16.149999999999999" customHeight="1" x14ac:dyDescent="0.45">
      <c r="A322" s="230"/>
      <c r="B322" s="720" t="s">
        <v>150</v>
      </c>
      <c r="C322" s="720"/>
      <c r="D322" s="149" t="s">
        <v>199</v>
      </c>
      <c r="E322" s="718">
        <f>K223</f>
        <v>29.16</v>
      </c>
      <c r="F322" s="718"/>
      <c r="G322" s="718"/>
      <c r="H322" s="718"/>
      <c r="I322" s="718"/>
      <c r="J322" s="718"/>
      <c r="K322" s="718"/>
      <c r="L322" s="718"/>
      <c r="M322" s="201" t="s">
        <v>106</v>
      </c>
      <c r="N322" s="149"/>
      <c r="O322" s="149"/>
      <c r="P322" s="149"/>
      <c r="Q322" s="13"/>
      <c r="R322" s="149"/>
      <c r="S322" s="201"/>
      <c r="T322" s="149"/>
      <c r="U322" s="201"/>
      <c r="V322" s="201"/>
      <c r="W322" s="201"/>
      <c r="X322" s="149"/>
      <c r="Y322" s="149"/>
      <c r="Z322" s="149"/>
    </row>
    <row r="323" spans="1:29" s="150" customFormat="1" ht="16.149999999999999" customHeight="1" x14ac:dyDescent="0.45">
      <c r="A323" s="230"/>
      <c r="B323" s="189"/>
      <c r="C323" s="189"/>
      <c r="D323" s="149"/>
      <c r="E323" s="101"/>
      <c r="F323" s="101"/>
      <c r="G323" s="101"/>
      <c r="H323" s="101"/>
      <c r="I323" s="101"/>
      <c r="J323" s="101"/>
      <c r="K323" s="84"/>
      <c r="L323" s="101"/>
      <c r="M323" s="201"/>
      <c r="N323" s="149"/>
      <c r="O323" s="149"/>
      <c r="P323" s="149"/>
      <c r="Q323" s="13"/>
      <c r="R323" s="149"/>
      <c r="S323" s="201"/>
      <c r="T323" s="149"/>
      <c r="U323" s="201"/>
      <c r="V323" s="201"/>
      <c r="W323" s="201"/>
      <c r="X323" s="149"/>
      <c r="Y323" s="149"/>
      <c r="Z323" s="149"/>
    </row>
    <row r="324" spans="1:29" s="150" customFormat="1" ht="16.149999999999999" customHeight="1" x14ac:dyDescent="0.45">
      <c r="A324" s="230"/>
      <c r="B324" s="727" t="s">
        <v>200</v>
      </c>
      <c r="C324" s="728"/>
      <c r="D324" s="160">
        <f>'02_descriz_edificio'!C11+'02_descriz_edificio'!C12</f>
        <v>4</v>
      </c>
      <c r="E324" s="159"/>
      <c r="F324" s="159"/>
      <c r="G324" s="159"/>
      <c r="H324" s="159"/>
      <c r="I324" s="159"/>
      <c r="J324" s="159"/>
      <c r="K324" s="226"/>
      <c r="L324" s="159"/>
      <c r="M324" s="200"/>
      <c r="N324" s="200"/>
      <c r="O324" s="200"/>
      <c r="P324" s="200"/>
      <c r="Q324" s="200"/>
      <c r="R324" s="200"/>
      <c r="S324" s="200"/>
      <c r="T324" s="200"/>
      <c r="U324" s="200"/>
      <c r="V324" s="200"/>
      <c r="W324" s="200"/>
      <c r="X324" s="200"/>
      <c r="Y324" s="200"/>
      <c r="Z324" s="200"/>
      <c r="AA324" s="200"/>
      <c r="AB324" s="200"/>
      <c r="AC324" s="200"/>
    </row>
    <row r="325" spans="1:29" s="150" customFormat="1" ht="16.149999999999999" customHeight="1" x14ac:dyDescent="0.45">
      <c r="A325" s="230"/>
      <c r="B325" s="729" t="s">
        <v>108</v>
      </c>
      <c r="C325" s="730"/>
      <c r="D325" s="161" t="s">
        <v>109</v>
      </c>
      <c r="E325" s="200"/>
      <c r="F325" s="200"/>
      <c r="G325" s="200"/>
      <c r="H325" s="200"/>
      <c r="I325" s="200"/>
      <c r="J325" s="200"/>
      <c r="K325" s="227"/>
      <c r="L325" s="200"/>
      <c r="M325" s="200"/>
      <c r="N325" s="200"/>
      <c r="O325" s="200"/>
      <c r="P325" s="200"/>
      <c r="Q325" s="200"/>
      <c r="R325" s="729" t="s">
        <v>108</v>
      </c>
      <c r="S325" s="730"/>
      <c r="T325" s="162">
        <v>1</v>
      </c>
      <c r="U325" s="200"/>
      <c r="V325" s="200"/>
      <c r="W325" s="200"/>
      <c r="X325" s="200"/>
      <c r="Y325" s="200"/>
      <c r="Z325" s="200"/>
      <c r="AA325" s="200"/>
      <c r="AB325" s="200"/>
      <c r="AC325" s="200"/>
    </row>
    <row r="326" spans="1:29" s="150" customFormat="1" ht="16.149999999999999" customHeight="1" x14ac:dyDescent="0.45">
      <c r="A326" s="230"/>
      <c r="B326" s="720" t="s">
        <v>105</v>
      </c>
      <c r="C326" s="720"/>
      <c r="D326" s="149" t="s">
        <v>185</v>
      </c>
      <c r="E326" s="718">
        <f>IF(K11=$D$325,K10,0)+IF(K20=$D$325,K19,0)+IF(K29=$D$325,K28,0)+IF(K38=$D$325,K37,0)+IF(E47=$D$325,G46,0)+IF(E56=$D$325,G55,0)+IF(E70=$D$325,G69,0)+IF(K79=$D$325,K78,0)+IF(E88=$D$325,G87,0)+IF(E97=$D$325,G96,0)+IF(E106=$D$325,G105,0)+IF(E115=$D$325,G114,0)+IF(AND(K132=$D$325,E131="x"),K131,0)+IF(AND(E142=$D$325,E141="x"),K141,0)+IF(AND(E152=$D$325,E151="x"),K151,0)+IF(AND(E162=$D$325, E161 ="x"),G161,0)+IF(AND(E172=$D$325,E171="x"),G171,0)+IF(AND(E182=$D$325,E181="x"),G181,0)</f>
        <v>0</v>
      </c>
      <c r="F326" s="718"/>
      <c r="G326" s="718"/>
      <c r="H326" s="718"/>
      <c r="I326" s="718"/>
      <c r="J326" s="718"/>
      <c r="K326" s="718"/>
      <c r="L326" s="718"/>
      <c r="M326" s="201" t="s">
        <v>106</v>
      </c>
      <c r="N326" s="200"/>
      <c r="O326" s="200"/>
      <c r="P326" s="200"/>
      <c r="Q326" s="200"/>
      <c r="R326" s="720" t="s">
        <v>105</v>
      </c>
      <c r="S326" s="720"/>
      <c r="T326" s="149" t="s">
        <v>185</v>
      </c>
      <c r="U326" s="718">
        <f>IF(K11="1",K10,0)+IF(K20="1",K19,0)+IF(K29="1",K28,0)+IF(K38="1",K37,0)+IF(E47="1",G46,0)+IF(E56="1",G55,0)+IF(E70="1",G69,0)+IF(K79="1",K78,0)+IF(E88="1",G87,0)+IF(E97="1",G96,0)+IF(E106="1",G105,0)+IF(E115="1",G114,0)+IF(AND(K132="1",E131="x"),K131,0)+IF(AND(E142="1",E141="x"),K141,0)+IF(AND(E152="1",E151="x"),K151,0)+IF(AND(E162="1", E161 ="x"),G161,0)+IF(AND(E172="1",E171="x"),G171,0)+IF(AND(E182="1",E181="x"),G181,0)</f>
        <v>0</v>
      </c>
      <c r="V326" s="718"/>
      <c r="W326" s="718"/>
      <c r="X326" s="718"/>
      <c r="Y326" s="718"/>
      <c r="Z326" s="718"/>
      <c r="AA326" s="718"/>
      <c r="AB326" s="718"/>
      <c r="AC326" s="201" t="s">
        <v>106</v>
      </c>
    </row>
    <row r="327" spans="1:29" s="150" customFormat="1" ht="16.149999999999999" customHeight="1" x14ac:dyDescent="0.45">
      <c r="A327" s="230"/>
      <c r="B327" s="720" t="s">
        <v>140</v>
      </c>
      <c r="C327" s="720"/>
      <c r="D327" s="149" t="s">
        <v>186</v>
      </c>
      <c r="E327" s="718">
        <f>IF(AND(K132=$D$325,F131="x"),K131,0)+IF(AND(E142=$D$325,F141="x"),K141,0)+IF(AND(E152=$D$325,F151="x"),K151,0)+IF(AND(E162=$D$325, F161 ="x"),G161,0)+IF(AND(E172=$D$325,F171="x"),G171,0)+IF(AND(E182=$D$325,F181="x"),G181,0)+IF(F197=$D$325,K197,0)+IF(F198=$D$325,K198,0)+IF(K199=$D$325,G199,0)+IF(K200=$D$325,G200,0)+IF(K201=$D$325,G201,0)+IF(K202=$D$325,G202,0)+E213</f>
        <v>0</v>
      </c>
      <c r="F327" s="718"/>
      <c r="G327" s="718"/>
      <c r="H327" s="718"/>
      <c r="I327" s="718"/>
      <c r="J327" s="718"/>
      <c r="K327" s="718"/>
      <c r="L327" s="718"/>
      <c r="M327" s="201" t="s">
        <v>106</v>
      </c>
      <c r="N327" s="200"/>
      <c r="O327" s="200"/>
      <c r="P327" s="200"/>
      <c r="Q327" s="200"/>
      <c r="R327" s="720" t="s">
        <v>140</v>
      </c>
      <c r="S327" s="720"/>
      <c r="T327" s="149" t="s">
        <v>186</v>
      </c>
      <c r="U327" s="718">
        <f>IF(AND(K132="1",F131="x"),K131,0)+IF(AND(E142="1",F141="x"),K141,0)+IF(AND(E152="1",F151="x"),K151,0)+IF(AND(E162="1", F161 ="x"),G161,0)+IF(AND(E172="1",F171="x"),G171,0)+IF(AND(E182="1",F181="x"),G181,0)+IF(F197=1,K197,0)+IF(F198=1,K198,0)+IF(K199=1,G199,0)+IF(K200=1,G200,0)+IF(K201=1,G201,0)+IF(K202=1,G202,0)</f>
        <v>1.76</v>
      </c>
      <c r="V327" s="718"/>
      <c r="W327" s="718"/>
      <c r="X327" s="718"/>
      <c r="Y327" s="718"/>
      <c r="Z327" s="718"/>
      <c r="AA327" s="718"/>
      <c r="AB327" s="718"/>
      <c r="AC327" s="201" t="s">
        <v>106</v>
      </c>
    </row>
    <row r="328" spans="1:29" s="150" customFormat="1" ht="16.149999999999999" customHeight="1" x14ac:dyDescent="0.45">
      <c r="A328" s="230"/>
      <c r="B328" s="720" t="s">
        <v>187</v>
      </c>
      <c r="C328" s="720"/>
      <c r="D328" s="149" t="s">
        <v>188</v>
      </c>
      <c r="E328" s="718">
        <f>E326+E327</f>
        <v>0</v>
      </c>
      <c r="F328" s="718"/>
      <c r="G328" s="718"/>
      <c r="H328" s="718"/>
      <c r="I328" s="718"/>
      <c r="J328" s="718"/>
      <c r="K328" s="718"/>
      <c r="L328" s="718"/>
      <c r="M328" s="201" t="s">
        <v>106</v>
      </c>
      <c r="N328" s="200"/>
      <c r="O328" s="200"/>
      <c r="P328" s="200"/>
      <c r="Q328" s="200"/>
      <c r="R328" s="720" t="s">
        <v>187</v>
      </c>
      <c r="S328" s="720"/>
      <c r="T328" s="149" t="s">
        <v>188</v>
      </c>
      <c r="U328" s="718">
        <f>U326+U327</f>
        <v>1.76</v>
      </c>
      <c r="V328" s="718"/>
      <c r="W328" s="718"/>
      <c r="X328" s="718"/>
      <c r="Y328" s="718"/>
      <c r="Z328" s="718"/>
      <c r="AA328" s="718"/>
      <c r="AB328" s="718"/>
      <c r="AC328" s="201" t="s">
        <v>106</v>
      </c>
    </row>
    <row r="329" spans="1:29" s="150" customFormat="1" ht="16.149999999999999" customHeight="1" x14ac:dyDescent="0.45">
      <c r="A329" s="230"/>
      <c r="B329" s="720" t="s">
        <v>189</v>
      </c>
      <c r="C329" s="720"/>
      <c r="D329" s="149" t="s">
        <v>190</v>
      </c>
      <c r="E329" s="718">
        <f>E326+0.6*E327</f>
        <v>0</v>
      </c>
      <c r="F329" s="718"/>
      <c r="G329" s="718"/>
      <c r="H329" s="718"/>
      <c r="I329" s="718"/>
      <c r="J329" s="718"/>
      <c r="K329" s="718"/>
      <c r="L329" s="718"/>
      <c r="M329" s="201" t="s">
        <v>106</v>
      </c>
      <c r="N329" s="200"/>
      <c r="O329" s="200"/>
      <c r="P329" s="200"/>
      <c r="Q329" s="200"/>
      <c r="R329" s="720" t="s">
        <v>189</v>
      </c>
      <c r="S329" s="720"/>
      <c r="T329" s="149" t="s">
        <v>190</v>
      </c>
      <c r="U329" s="718">
        <f>U326+0.6*U327</f>
        <v>1.056</v>
      </c>
      <c r="V329" s="718"/>
      <c r="W329" s="718"/>
      <c r="X329" s="718"/>
      <c r="Y329" s="718"/>
      <c r="Z329" s="718"/>
      <c r="AA329" s="718"/>
      <c r="AB329" s="718"/>
      <c r="AC329" s="201" t="s">
        <v>106</v>
      </c>
    </row>
    <row r="330" spans="1:29" s="150" customFormat="1" ht="16.149999999999999" customHeight="1" x14ac:dyDescent="0.45">
      <c r="A330" s="230"/>
      <c r="B330" s="720" t="s">
        <v>192</v>
      </c>
      <c r="C330" s="720"/>
      <c r="D330" s="149" t="s">
        <v>193</v>
      </c>
      <c r="E330" s="722">
        <f>E331</f>
        <v>47.47</v>
      </c>
      <c r="F330" s="723"/>
      <c r="G330" s="722">
        <f>E327</f>
        <v>0</v>
      </c>
      <c r="H330" s="723"/>
      <c r="I330" s="724">
        <f>E330-G330</f>
        <v>47.47</v>
      </c>
      <c r="J330" s="725"/>
      <c r="K330" s="725"/>
      <c r="L330" s="726"/>
      <c r="M330" s="201" t="s">
        <v>106</v>
      </c>
      <c r="N330" s="200"/>
      <c r="O330" s="200"/>
      <c r="P330" s="200"/>
      <c r="Q330" s="200"/>
      <c r="R330" s="720" t="s">
        <v>192</v>
      </c>
      <c r="S330" s="720"/>
      <c r="T330" s="149" t="s">
        <v>193</v>
      </c>
      <c r="U330" s="722">
        <f>U331</f>
        <v>47.47</v>
      </c>
      <c r="V330" s="723"/>
      <c r="W330" s="722">
        <f>U327</f>
        <v>1.76</v>
      </c>
      <c r="X330" s="723"/>
      <c r="Y330" s="724">
        <f>U330-W330</f>
        <v>45.71</v>
      </c>
      <c r="Z330" s="725"/>
      <c r="AA330" s="725"/>
      <c r="AB330" s="726"/>
      <c r="AC330" s="201" t="s">
        <v>106</v>
      </c>
    </row>
    <row r="331" spans="1:29" s="150" customFormat="1" ht="16.149999999999999" customHeight="1" x14ac:dyDescent="0.45">
      <c r="A331" s="230"/>
      <c r="B331" s="720" t="s">
        <v>195</v>
      </c>
      <c r="C331" s="720"/>
      <c r="D331" s="149" t="s">
        <v>201</v>
      </c>
      <c r="E331" s="731">
        <v>47.47</v>
      </c>
      <c r="F331" s="731"/>
      <c r="G331" s="731"/>
      <c r="H331" s="731"/>
      <c r="I331" s="731"/>
      <c r="J331" s="731"/>
      <c r="K331" s="731"/>
      <c r="L331" s="731"/>
      <c r="M331" s="201" t="s">
        <v>106</v>
      </c>
      <c r="N331" s="200"/>
      <c r="O331" s="200"/>
      <c r="P331" s="200"/>
      <c r="Q331" s="200"/>
      <c r="R331" s="720" t="s">
        <v>195</v>
      </c>
      <c r="S331" s="720"/>
      <c r="T331" s="149" t="s">
        <v>196</v>
      </c>
      <c r="U331" s="731">
        <v>47.47</v>
      </c>
      <c r="V331" s="731"/>
      <c r="W331" s="731"/>
      <c r="X331" s="731"/>
      <c r="Y331" s="731"/>
      <c r="Z331" s="731"/>
      <c r="AA331" s="731"/>
      <c r="AB331" s="731"/>
      <c r="AC331" s="201" t="s">
        <v>106</v>
      </c>
    </row>
    <row r="332" spans="1:29" s="150" customFormat="1" ht="16.149999999999999" customHeight="1" x14ac:dyDescent="0.45">
      <c r="A332" s="230"/>
      <c r="B332" s="720" t="s">
        <v>150</v>
      </c>
      <c r="C332" s="720"/>
      <c r="D332" s="149" t="s">
        <v>199</v>
      </c>
      <c r="E332" s="718" t="e">
        <f>IF(F217 =$D$325,K217,0)+IF(#REF! =$D$325,K219,0)+IF(#REF!=$D$325,K218, 0)+IF(#REF!=$D$325,K220,0)+IF(#REF!=$D$325,K221,0)+IF(#REF!=$D$325,K222,0)</f>
        <v>#REF!</v>
      </c>
      <c r="F332" s="718"/>
      <c r="G332" s="718"/>
      <c r="H332" s="718"/>
      <c r="I332" s="718"/>
      <c r="J332" s="718"/>
      <c r="K332" s="718"/>
      <c r="L332" s="718"/>
      <c r="M332" s="201" t="s">
        <v>106</v>
      </c>
      <c r="N332" s="200"/>
      <c r="O332" s="200"/>
      <c r="P332" s="200"/>
      <c r="Q332" s="200"/>
      <c r="R332" s="720" t="s">
        <v>150</v>
      </c>
      <c r="S332" s="720"/>
      <c r="T332" s="149" t="s">
        <v>199</v>
      </c>
      <c r="U332" s="718" t="e">
        <f>IF(F217="1",K217,0)+IF(#REF!="1",K219,0)+IF(#REF!="1",K218, 0)+IF(#REF!="1",K220,0)+IF(#REF!="1",K221,0)+IF(#REF!="1",K222,0)</f>
        <v>#REF!</v>
      </c>
      <c r="V332" s="718"/>
      <c r="W332" s="718"/>
      <c r="X332" s="718"/>
      <c r="Y332" s="718"/>
      <c r="Z332" s="718"/>
      <c r="AA332" s="718"/>
      <c r="AB332" s="718"/>
      <c r="AC332" s="201" t="s">
        <v>106</v>
      </c>
    </row>
    <row r="333" spans="1:29" s="150" customFormat="1" ht="16.149999999999999" customHeight="1" x14ac:dyDescent="0.45">
      <c r="A333" s="36"/>
      <c r="B333" s="149"/>
      <c r="C333" s="201"/>
      <c r="D333" s="149"/>
      <c r="E333" s="201"/>
      <c r="F333" s="201"/>
      <c r="G333" s="201"/>
      <c r="H333" s="149"/>
      <c r="I333" s="149"/>
      <c r="J333" s="149"/>
      <c r="K333" s="189"/>
      <c r="L333" s="149"/>
      <c r="M333" s="149"/>
      <c r="N333" s="149"/>
      <c r="O333" s="149"/>
      <c r="P333" s="149"/>
      <c r="Q333" s="13"/>
      <c r="R333" s="149"/>
      <c r="S333" s="201"/>
      <c r="T333" s="149"/>
      <c r="U333" s="201"/>
      <c r="V333" s="201"/>
      <c r="W333" s="201"/>
      <c r="X333" s="149"/>
      <c r="Y333" s="149"/>
      <c r="Z333" s="149"/>
    </row>
    <row r="334" spans="1:29" s="150" customFormat="1" ht="16.149999999999999" customHeight="1" x14ac:dyDescent="0.45">
      <c r="A334" s="230"/>
      <c r="B334" s="729" t="s">
        <v>108</v>
      </c>
      <c r="C334" s="730"/>
      <c r="D334" s="163">
        <v>2</v>
      </c>
      <c r="E334" s="200"/>
      <c r="F334" s="200"/>
      <c r="G334" s="200"/>
      <c r="H334" s="200"/>
      <c r="I334" s="200"/>
      <c r="J334" s="200"/>
      <c r="K334" s="227"/>
      <c r="L334" s="200"/>
      <c r="M334" s="200"/>
      <c r="N334" s="200"/>
      <c r="O334" s="200"/>
      <c r="P334" s="200"/>
      <c r="Q334" s="200"/>
      <c r="R334" s="729" t="s">
        <v>108</v>
      </c>
      <c r="S334" s="730"/>
      <c r="T334" s="162" t="s">
        <v>164</v>
      </c>
      <c r="U334" s="200"/>
      <c r="V334" s="200"/>
      <c r="W334" s="200"/>
      <c r="X334" s="200"/>
      <c r="Y334" s="200"/>
      <c r="Z334" s="200"/>
      <c r="AA334" s="200"/>
      <c r="AB334" s="200"/>
      <c r="AC334" s="200"/>
    </row>
    <row r="335" spans="1:29" s="150" customFormat="1" ht="16.149999999999999" customHeight="1" x14ac:dyDescent="0.45">
      <c r="A335" s="230"/>
      <c r="B335" s="720" t="s">
        <v>105</v>
      </c>
      <c r="C335" s="720"/>
      <c r="D335" s="149" t="s">
        <v>185</v>
      </c>
      <c r="E335" s="718">
        <f>IF(K11="2",K10,0)+IF(K20="2",K19,0)+IF(K29="2",K28,0)+IF(K38="2",K37,0)+IF(E47="2",G46,0)+IF(E56="2",G55,0)+IF(E70="2",G69,0)+IF(K79="2",K78,0)+IF(E88="2",G87,0)+IF(E97="2",G96,0)+IF(E106="2",G105,0)+IF(E115="2",G114,0)+IF(AND(K132="2",E131="x"),K131,0)+IF(AND(E142="2",E141="x"),K141,0)+IF(AND(E152="2",E151="x"),K151,0)+IF(AND(E162="2", E161 ="x"),G161,0)+IF(AND(E172="2",E171="x"),G171,0)+IF(AND(E182="2",E181="x"),G181,0)</f>
        <v>0</v>
      </c>
      <c r="F335" s="718"/>
      <c r="G335" s="718"/>
      <c r="H335" s="718"/>
      <c r="I335" s="718"/>
      <c r="J335" s="718"/>
      <c r="K335" s="718"/>
      <c r="L335" s="718"/>
      <c r="M335" s="201" t="s">
        <v>106</v>
      </c>
      <c r="N335" s="200"/>
      <c r="O335" s="200"/>
      <c r="P335" s="200"/>
      <c r="Q335" s="200"/>
      <c r="R335" s="720" t="s">
        <v>105</v>
      </c>
      <c r="S335" s="720"/>
      <c r="T335" s="149" t="s">
        <v>185</v>
      </c>
      <c r="U335" s="718">
        <f>IF(K11="3",K10,0)+IF(K20="3",K19,0)+IF(K29="3",K28,0)+IF(K38="3",K37,0)+IF(E47="3",G46,0)+IF(E56="3",G55,0)+IF(E70="3",G69,0)+IF(K79="3",K78,0)+IF(E88="3",G87,0)+IF(E97="3",G96,0)+IF(E106="3",G105,0)+IF(E115="3",G114,0)+IF(AND(K132="3",E131="x"),K131,0)+IF(AND(E142="3",E141="x"),K141,0)+IF(AND(E152="3",E151="x"),K151,0)+IF(AND(E162="3", E161 ="x"),G161,0)+IF(AND(E172="3",E171="x"),G171,0)+IF(AND(E182="3",E181="x"),G181,0)</f>
        <v>0</v>
      </c>
      <c r="V335" s="718"/>
      <c r="W335" s="718"/>
      <c r="X335" s="718"/>
      <c r="Y335" s="718"/>
      <c r="Z335" s="718"/>
      <c r="AA335" s="718"/>
      <c r="AB335" s="718"/>
      <c r="AC335" s="201" t="s">
        <v>106</v>
      </c>
    </row>
    <row r="336" spans="1:29" s="150" customFormat="1" ht="16.149999999999999" customHeight="1" x14ac:dyDescent="0.45">
      <c r="A336" s="230"/>
      <c r="B336" s="720" t="s">
        <v>140</v>
      </c>
      <c r="C336" s="720"/>
      <c r="D336" s="149" t="s">
        <v>186</v>
      </c>
      <c r="E336" s="718">
        <f>IF(AND(K132="2",F131="x"),K131,0)+IF(AND(E142="2",F141="x"),K141,0)+IF(AND(E152="2",F151="x"),K151,0)+IF(AND(E162="2", F161 ="x"),G161,0)+IF(AND(E172="2",F171="x"),G171,0)+IF(AND(E182="2",F181="x"),G181,0)+IF(F197="2",K197,0)+IF(F198="2",K198,0)+IF(K199="2",G199,0)+IF(K200="2",G200,0)+IF(K201="2",G201,0)+IF(K202="2",G202,0)</f>
        <v>0</v>
      </c>
      <c r="F336" s="718"/>
      <c r="G336" s="718"/>
      <c r="H336" s="718"/>
      <c r="I336" s="718"/>
      <c r="J336" s="718"/>
      <c r="K336" s="718"/>
      <c r="L336" s="718"/>
      <c r="M336" s="201" t="s">
        <v>106</v>
      </c>
      <c r="N336" s="200"/>
      <c r="O336" s="200"/>
      <c r="P336" s="200"/>
      <c r="Q336" s="200"/>
      <c r="R336" s="720" t="s">
        <v>140</v>
      </c>
      <c r="S336" s="720"/>
      <c r="T336" s="149" t="s">
        <v>186</v>
      </c>
      <c r="U336" s="718">
        <f>IF(AND(K132="3",F131="x"),K131,0)+IF(AND(E142="3",F141="x"),K141,0)+IF(AND(E152="3",F151="x"),K151,0)+IF(AND(E162="3", F161 ="x"),G161,0)+IF(AND(E172="3",F171="x"),G171,0)+IF(AND(E182="3",F181="x"),G181,0)+IF(F198=3,K198,0)+IF(F197=3,K197,0)+IF(K199=3,G199,0)+IF(K200=3,G200,0)+IF(K201=3,G201,0)+IF(K202=3,G202,0)</f>
        <v>0</v>
      </c>
      <c r="V336" s="718"/>
      <c r="W336" s="718"/>
      <c r="X336" s="718"/>
      <c r="Y336" s="718"/>
      <c r="Z336" s="718"/>
      <c r="AA336" s="718"/>
      <c r="AB336" s="718"/>
      <c r="AC336" s="201" t="s">
        <v>106</v>
      </c>
    </row>
    <row r="337" spans="1:29" s="150" customFormat="1" ht="16.149999999999999" customHeight="1" x14ac:dyDescent="0.45">
      <c r="A337" s="230"/>
      <c r="B337" s="720" t="s">
        <v>187</v>
      </c>
      <c r="C337" s="720"/>
      <c r="D337" s="149" t="s">
        <v>188</v>
      </c>
      <c r="E337" s="718">
        <f>E335+E336</f>
        <v>0</v>
      </c>
      <c r="F337" s="718"/>
      <c r="G337" s="718"/>
      <c r="H337" s="718"/>
      <c r="I337" s="718"/>
      <c r="J337" s="718"/>
      <c r="K337" s="718"/>
      <c r="L337" s="718"/>
      <c r="M337" s="201" t="s">
        <v>106</v>
      </c>
      <c r="N337" s="200"/>
      <c r="O337" s="200"/>
      <c r="P337" s="200"/>
      <c r="Q337" s="200"/>
      <c r="R337" s="720" t="s">
        <v>187</v>
      </c>
      <c r="S337" s="720"/>
      <c r="T337" s="149" t="s">
        <v>188</v>
      </c>
      <c r="U337" s="718">
        <f>U335+U336</f>
        <v>0</v>
      </c>
      <c r="V337" s="718"/>
      <c r="W337" s="718"/>
      <c r="X337" s="718"/>
      <c r="Y337" s="718"/>
      <c r="Z337" s="718"/>
      <c r="AA337" s="718"/>
      <c r="AB337" s="718"/>
      <c r="AC337" s="201" t="s">
        <v>106</v>
      </c>
    </row>
    <row r="338" spans="1:29" s="150" customFormat="1" ht="16.149999999999999" customHeight="1" x14ac:dyDescent="0.45">
      <c r="A338" s="230"/>
      <c r="B338" s="720" t="s">
        <v>189</v>
      </c>
      <c r="C338" s="720"/>
      <c r="D338" s="149" t="s">
        <v>190</v>
      </c>
      <c r="E338" s="718">
        <f>E335+0.6*E336</f>
        <v>0</v>
      </c>
      <c r="F338" s="718"/>
      <c r="G338" s="718"/>
      <c r="H338" s="718"/>
      <c r="I338" s="718"/>
      <c r="J338" s="718"/>
      <c r="K338" s="718"/>
      <c r="L338" s="718"/>
      <c r="M338" s="201" t="s">
        <v>106</v>
      </c>
      <c r="N338" s="200"/>
      <c r="O338" s="200"/>
      <c r="P338" s="200"/>
      <c r="Q338" s="200"/>
      <c r="R338" s="720" t="s">
        <v>189</v>
      </c>
      <c r="S338" s="720"/>
      <c r="T338" s="149" t="s">
        <v>190</v>
      </c>
      <c r="U338" s="718">
        <f>U335+0.6*U336</f>
        <v>0</v>
      </c>
      <c r="V338" s="718"/>
      <c r="W338" s="718"/>
      <c r="X338" s="718"/>
      <c r="Y338" s="718"/>
      <c r="Z338" s="718"/>
      <c r="AA338" s="718"/>
      <c r="AB338" s="718"/>
      <c r="AC338" s="201" t="s">
        <v>106</v>
      </c>
    </row>
    <row r="339" spans="1:29" s="150" customFormat="1" ht="16.149999999999999" customHeight="1" x14ac:dyDescent="0.45">
      <c r="A339" s="230"/>
      <c r="B339" s="720" t="s">
        <v>192</v>
      </c>
      <c r="C339" s="720"/>
      <c r="D339" s="149" t="s">
        <v>193</v>
      </c>
      <c r="E339" s="722">
        <f>E340</f>
        <v>47.47</v>
      </c>
      <c r="F339" s="723"/>
      <c r="G339" s="722">
        <f>E336</f>
        <v>0</v>
      </c>
      <c r="H339" s="723"/>
      <c r="I339" s="724">
        <f>E339-G339</f>
        <v>47.47</v>
      </c>
      <c r="J339" s="725"/>
      <c r="K339" s="725"/>
      <c r="L339" s="726"/>
      <c r="M339" s="201" t="s">
        <v>106</v>
      </c>
      <c r="N339" s="200"/>
      <c r="O339" s="200"/>
      <c r="P339" s="200"/>
      <c r="Q339" s="200"/>
      <c r="R339" s="720" t="s">
        <v>192</v>
      </c>
      <c r="S339" s="720"/>
      <c r="T339" s="149" t="s">
        <v>193</v>
      </c>
      <c r="U339" s="722">
        <f>U340</f>
        <v>47.47</v>
      </c>
      <c r="V339" s="723"/>
      <c r="W339" s="722">
        <f>U336</f>
        <v>0</v>
      </c>
      <c r="X339" s="723"/>
      <c r="Y339" s="724">
        <f>U339-W339</f>
        <v>47.47</v>
      </c>
      <c r="Z339" s="725"/>
      <c r="AA339" s="725"/>
      <c r="AB339" s="726"/>
      <c r="AC339" s="201" t="s">
        <v>106</v>
      </c>
    </row>
    <row r="340" spans="1:29" s="150" customFormat="1" ht="16.149999999999999" customHeight="1" x14ac:dyDescent="0.45">
      <c r="A340" s="230"/>
      <c r="B340" s="720" t="s">
        <v>195</v>
      </c>
      <c r="C340" s="720"/>
      <c r="D340" s="149" t="s">
        <v>201</v>
      </c>
      <c r="E340" s="731">
        <v>47.47</v>
      </c>
      <c r="F340" s="731"/>
      <c r="G340" s="731"/>
      <c r="H340" s="731"/>
      <c r="I340" s="731"/>
      <c r="J340" s="731"/>
      <c r="K340" s="731"/>
      <c r="L340" s="731"/>
      <c r="M340" s="201" t="s">
        <v>106</v>
      </c>
      <c r="N340" s="200"/>
      <c r="O340" s="200"/>
      <c r="P340" s="200"/>
      <c r="Q340" s="200"/>
      <c r="R340" s="720" t="s">
        <v>195</v>
      </c>
      <c r="S340" s="720"/>
      <c r="T340" s="149" t="s">
        <v>196</v>
      </c>
      <c r="U340" s="731">
        <v>47.47</v>
      </c>
      <c r="V340" s="731"/>
      <c r="W340" s="731"/>
      <c r="X340" s="731"/>
      <c r="Y340" s="731"/>
      <c r="Z340" s="731"/>
      <c r="AA340" s="731"/>
      <c r="AB340" s="731"/>
      <c r="AC340" s="201" t="s">
        <v>106</v>
      </c>
    </row>
    <row r="341" spans="1:29" s="150" customFormat="1" ht="16.149999999999999" customHeight="1" x14ac:dyDescent="0.45">
      <c r="A341" s="230"/>
      <c r="B341" s="720" t="s">
        <v>150</v>
      </c>
      <c r="C341" s="720"/>
      <c r="D341" s="149" t="s">
        <v>199</v>
      </c>
      <c r="E341" s="718" t="e">
        <f>IF(F217="2",K217,0)+IF(#REF!="2",K219,0)+IF(#REF!="2",K218, 0)+IF(#REF!="2",K220,0)+IF(#REF!="2",K221,0)+IF(#REF!="2",K222,0)</f>
        <v>#REF!</v>
      </c>
      <c r="F341" s="718"/>
      <c r="G341" s="718"/>
      <c r="H341" s="718"/>
      <c r="I341" s="718"/>
      <c r="J341" s="718"/>
      <c r="K341" s="718"/>
      <c r="L341" s="718"/>
      <c r="M341" s="201" t="s">
        <v>106</v>
      </c>
      <c r="N341" s="200"/>
      <c r="O341" s="200"/>
      <c r="P341" s="200"/>
      <c r="Q341" s="200"/>
      <c r="R341" s="720" t="s">
        <v>150</v>
      </c>
      <c r="S341" s="720"/>
      <c r="T341" s="149" t="s">
        <v>199</v>
      </c>
      <c r="U341" s="718" t="e">
        <f>IF(F217="3",K217,0)+IF(#REF!="3",K219,0)+IF(#REF!="3",K218, 0)+IF(#REF!="3",K220,0)+IF(#REF!="3",K221,0)+IF(#REF!="3",K222,0)</f>
        <v>#REF!</v>
      </c>
      <c r="V341" s="718"/>
      <c r="W341" s="718"/>
      <c r="X341" s="718"/>
      <c r="Y341" s="718"/>
      <c r="Z341" s="718"/>
      <c r="AA341" s="718"/>
      <c r="AB341" s="718"/>
      <c r="AC341" s="201" t="s">
        <v>106</v>
      </c>
    </row>
    <row r="342" spans="1:29" s="150" customFormat="1" ht="16.149999999999999" customHeight="1" x14ac:dyDescent="0.45">
      <c r="A342" s="36"/>
      <c r="B342" s="149"/>
      <c r="C342" s="201"/>
      <c r="D342" s="149"/>
      <c r="E342" s="201"/>
      <c r="F342" s="201"/>
      <c r="G342" s="201"/>
      <c r="H342" s="149"/>
      <c r="I342" s="149"/>
      <c r="J342" s="149"/>
      <c r="K342" s="189"/>
      <c r="L342" s="149"/>
      <c r="M342" s="149"/>
      <c r="N342" s="149"/>
      <c r="O342" s="149"/>
      <c r="P342" s="149"/>
      <c r="Q342" s="13"/>
      <c r="R342" s="149"/>
      <c r="S342" s="201"/>
      <c r="T342" s="149"/>
      <c r="U342" s="201"/>
      <c r="V342" s="201"/>
      <c r="W342" s="201"/>
      <c r="X342" s="149"/>
      <c r="Y342" s="149"/>
      <c r="Z342" s="149"/>
    </row>
    <row r="343" spans="1:29" s="150" customFormat="1" ht="16.149999999999999" customHeight="1" x14ac:dyDescent="0.45">
      <c r="A343" s="230"/>
      <c r="B343" s="729" t="s">
        <v>108</v>
      </c>
      <c r="C343" s="730"/>
      <c r="D343" s="161" t="s">
        <v>202</v>
      </c>
      <c r="E343" s="200"/>
      <c r="F343" s="200"/>
      <c r="G343" s="200"/>
      <c r="H343" s="200"/>
      <c r="I343" s="200"/>
      <c r="J343" s="200"/>
      <c r="K343" s="227"/>
      <c r="L343" s="200"/>
      <c r="M343" s="200"/>
      <c r="N343" s="200"/>
      <c r="O343" s="200"/>
      <c r="P343" s="200"/>
      <c r="Q343" s="200"/>
      <c r="R343" s="729" t="s">
        <v>108</v>
      </c>
      <c r="S343" s="730"/>
      <c r="T343" s="162" t="s">
        <v>203</v>
      </c>
      <c r="U343" s="200"/>
      <c r="V343" s="200"/>
      <c r="W343" s="200"/>
      <c r="X343" s="200"/>
      <c r="Y343" s="200"/>
      <c r="Z343" s="200"/>
      <c r="AA343" s="200"/>
      <c r="AB343" s="200"/>
      <c r="AC343" s="200"/>
    </row>
    <row r="344" spans="1:29" s="150" customFormat="1" ht="16.149999999999999" customHeight="1" x14ac:dyDescent="0.45">
      <c r="A344" s="230"/>
      <c r="B344" s="720" t="s">
        <v>105</v>
      </c>
      <c r="C344" s="720"/>
      <c r="D344" s="149" t="s">
        <v>185</v>
      </c>
      <c r="E344" s="718">
        <f>IF(K11=$D$343,K10,0)+IF(K20=$D$343,K19,0)+IF(K29=$D$343,K28,0)+IF(K38=$D$343,K37,0)+IF(E47=$D$343,G46,0)+IF(E56=$D$343,G55,0)+IF(E70=$D$343,G69,0)+IF(K79=$D$343,K78,0)+IF(E88=$D$343,G87,0)+IF(E97=$D$343,G96,0)+IF(E106=$D$343,G105,0)+IF(E115=$D$343,G114,0)+IF(AND(K132=$D$343,E131="x"),K131,0)+IF(AND(E142=$D$343,E141="x"),K141,0)+IF(AND(E152=$D$343,E151="x"),K151,0)+IF(AND(E162=$D$343, E161 ="x"),G161,0)+IF(AND(E172=$D$343,E171="x"),G171,0)+IF(AND(E182=$D$343,E181="x"),G181,0)</f>
        <v>0</v>
      </c>
      <c r="F344" s="718"/>
      <c r="G344" s="718"/>
      <c r="H344" s="718"/>
      <c r="I344" s="718"/>
      <c r="J344" s="718"/>
      <c r="K344" s="718"/>
      <c r="L344" s="718"/>
      <c r="M344" s="201" t="s">
        <v>106</v>
      </c>
      <c r="N344" s="200"/>
      <c r="O344" s="200"/>
      <c r="P344" s="200"/>
      <c r="Q344" s="200"/>
      <c r="R344" s="720" t="s">
        <v>105</v>
      </c>
      <c r="S344" s="720"/>
      <c r="T344" s="149" t="s">
        <v>185</v>
      </c>
      <c r="U344" s="718">
        <f>IF(K11="4",K10,0)+IF(K20="4",K19,0)+IF(K29="4",K28,0)+IF(K38="4",K37,0)+IF(E47="4",G46,0)+IF(E56="4",G55,0)+IF(E70="4",G69,0)+IF(K79="4",K78,0)+IF(E88="4",G87,0)+IF(E97="4",G96,0)+IF(E106="4",G105,0)+IF(E115="4",G114,0)+IF(AND(K132="4",E131="x"),K131,0)+IF(AND(E142="4",E141="x"),K141,0)+IF(AND(E152="4",E151="x"),K151,0)+IF(AND(E162="4", E161 ="x"),G161,0)+IF(AND(E172="4",E171="x"),G171,0)+IF(AND(E182="4",E181="x"),G181,0)</f>
        <v>0</v>
      </c>
      <c r="V344" s="718"/>
      <c r="W344" s="718"/>
      <c r="X344" s="718"/>
      <c r="Y344" s="718"/>
      <c r="Z344" s="718"/>
      <c r="AA344" s="718"/>
      <c r="AB344" s="718"/>
      <c r="AC344" s="201" t="s">
        <v>106</v>
      </c>
    </row>
    <row r="345" spans="1:29" s="150" customFormat="1" ht="16.149999999999999" customHeight="1" x14ac:dyDescent="0.45">
      <c r="A345" s="230"/>
      <c r="B345" s="720" t="s">
        <v>140</v>
      </c>
      <c r="C345" s="720"/>
      <c r="D345" s="149" t="s">
        <v>186</v>
      </c>
      <c r="E345" s="718">
        <f>IF(AND(K132=$D$343,F131="x"),K131,0)+IF(AND(E142=$D$343,F141="x"),K141,0)+IF(AND(E152=$D$343,F151="x"),K151,0)+IF(AND(E162=$D$343, F161 ="x"),G161,0)+IF(AND(E172=$D$343,F171="x"),G171,0)+IF(AND(E182=$D$343,F181="x"),G181,0)+IF(F197=$D$343,K197,0)+IF(F198=$D$343,K198,0)+IF(K199=$D$343,G199,0)+IF(K200=$D$343,G200,0)+IF(K201=$D$343,G201,0)+IF(K202=$D$343,G202,0)</f>
        <v>0</v>
      </c>
      <c r="F345" s="718"/>
      <c r="G345" s="718"/>
      <c r="H345" s="718"/>
      <c r="I345" s="718"/>
      <c r="J345" s="718"/>
      <c r="K345" s="718"/>
      <c r="L345" s="718"/>
      <c r="M345" s="201" t="s">
        <v>106</v>
      </c>
      <c r="N345" s="200"/>
      <c r="O345" s="200"/>
      <c r="P345" s="200"/>
      <c r="Q345" s="200"/>
      <c r="R345" s="720" t="s">
        <v>140</v>
      </c>
      <c r="S345" s="720"/>
      <c r="T345" s="149" t="s">
        <v>186</v>
      </c>
      <c r="U345" s="718">
        <f>IF(AND(K132="4",F131="x"),K131,0)+IF(AND(E142="4",F141="x"),K141,0)+IF(AND(E152="4",F151="x"),K151,0)+IF(AND(E162="4", F161 ="x"),G161,0)+IF(AND(E172="4",F171="x"),G171,0)+IF(AND(E182="4",F181="x"),G181,0)+IF(F197=4,K197,0)+IF(F198=4,K198,0)+IF(K199=4,G199,0)+IF(K200=4,G200,0)+IF(K201=4,G201,0)+IF(K202=4,G202,0)</f>
        <v>0</v>
      </c>
      <c r="V345" s="718"/>
      <c r="W345" s="718"/>
      <c r="X345" s="718"/>
      <c r="Y345" s="718"/>
      <c r="Z345" s="718"/>
      <c r="AA345" s="718"/>
      <c r="AB345" s="718"/>
      <c r="AC345" s="201" t="s">
        <v>106</v>
      </c>
    </row>
    <row r="346" spans="1:29" s="150" customFormat="1" ht="16.149999999999999" customHeight="1" x14ac:dyDescent="0.45">
      <c r="A346" s="230"/>
      <c r="B346" s="720" t="s">
        <v>187</v>
      </c>
      <c r="C346" s="720"/>
      <c r="D346" s="149" t="s">
        <v>188</v>
      </c>
      <c r="E346" s="718">
        <f>E344+E345</f>
        <v>0</v>
      </c>
      <c r="F346" s="718"/>
      <c r="G346" s="718"/>
      <c r="H346" s="718"/>
      <c r="I346" s="718"/>
      <c r="J346" s="718"/>
      <c r="K346" s="718"/>
      <c r="L346" s="718"/>
      <c r="M346" s="201" t="s">
        <v>106</v>
      </c>
      <c r="N346" s="200"/>
      <c r="O346" s="200"/>
      <c r="P346" s="200"/>
      <c r="Q346" s="200"/>
      <c r="R346" s="720" t="s">
        <v>187</v>
      </c>
      <c r="S346" s="720"/>
      <c r="T346" s="149" t="s">
        <v>188</v>
      </c>
      <c r="U346" s="718">
        <f>U344+U345</f>
        <v>0</v>
      </c>
      <c r="V346" s="718"/>
      <c r="W346" s="718"/>
      <c r="X346" s="718"/>
      <c r="Y346" s="718"/>
      <c r="Z346" s="718"/>
      <c r="AA346" s="718"/>
      <c r="AB346" s="718"/>
      <c r="AC346" s="201" t="s">
        <v>106</v>
      </c>
    </row>
    <row r="347" spans="1:29" s="150" customFormat="1" ht="16.149999999999999" customHeight="1" x14ac:dyDescent="0.45">
      <c r="A347" s="230"/>
      <c r="B347" s="720" t="s">
        <v>189</v>
      </c>
      <c r="C347" s="720"/>
      <c r="D347" s="149" t="s">
        <v>190</v>
      </c>
      <c r="E347" s="718">
        <f>E344+0.6*E345</f>
        <v>0</v>
      </c>
      <c r="F347" s="718"/>
      <c r="G347" s="718"/>
      <c r="H347" s="718"/>
      <c r="I347" s="718"/>
      <c r="J347" s="718"/>
      <c r="K347" s="718"/>
      <c r="L347" s="718"/>
      <c r="M347" s="201" t="s">
        <v>106</v>
      </c>
      <c r="N347" s="200"/>
      <c r="O347" s="200"/>
      <c r="P347" s="200"/>
      <c r="Q347" s="200"/>
      <c r="R347" s="720" t="s">
        <v>189</v>
      </c>
      <c r="S347" s="720"/>
      <c r="T347" s="149" t="s">
        <v>190</v>
      </c>
      <c r="U347" s="718">
        <f>U344+0.6*U345</f>
        <v>0</v>
      </c>
      <c r="V347" s="718"/>
      <c r="W347" s="718"/>
      <c r="X347" s="718"/>
      <c r="Y347" s="718"/>
      <c r="Z347" s="718"/>
      <c r="AA347" s="718"/>
      <c r="AB347" s="718"/>
      <c r="AC347" s="201" t="s">
        <v>106</v>
      </c>
    </row>
    <row r="348" spans="1:29" s="150" customFormat="1" ht="16.149999999999999" customHeight="1" x14ac:dyDescent="0.45">
      <c r="A348" s="230"/>
      <c r="B348" s="720" t="s">
        <v>192</v>
      </c>
      <c r="C348" s="720"/>
      <c r="D348" s="149" t="s">
        <v>193</v>
      </c>
      <c r="E348" s="722">
        <f>E349</f>
        <v>0</v>
      </c>
      <c r="F348" s="723"/>
      <c r="G348" s="722">
        <f>E345</f>
        <v>0</v>
      </c>
      <c r="H348" s="723"/>
      <c r="I348" s="724">
        <f>E348-G348</f>
        <v>0</v>
      </c>
      <c r="J348" s="725"/>
      <c r="K348" s="725"/>
      <c r="L348" s="726"/>
      <c r="M348" s="201" t="s">
        <v>106</v>
      </c>
      <c r="N348" s="200"/>
      <c r="O348" s="200"/>
      <c r="P348" s="200"/>
      <c r="Q348" s="200"/>
      <c r="R348" s="720" t="s">
        <v>192</v>
      </c>
      <c r="S348" s="720"/>
      <c r="T348" s="149" t="s">
        <v>193</v>
      </c>
      <c r="U348" s="722">
        <f>U349</f>
        <v>0</v>
      </c>
      <c r="V348" s="723"/>
      <c r="W348" s="722">
        <f>U345</f>
        <v>0</v>
      </c>
      <c r="X348" s="723"/>
      <c r="Y348" s="724">
        <f>U348-W348</f>
        <v>0</v>
      </c>
      <c r="Z348" s="725"/>
      <c r="AA348" s="725"/>
      <c r="AB348" s="726"/>
      <c r="AC348" s="201" t="s">
        <v>106</v>
      </c>
    </row>
    <row r="349" spans="1:29" s="150" customFormat="1" ht="16.149999999999999" customHeight="1" x14ac:dyDescent="0.45">
      <c r="A349" s="230"/>
      <c r="B349" s="720" t="s">
        <v>195</v>
      </c>
      <c r="C349" s="720"/>
      <c r="D349" s="149" t="s">
        <v>201</v>
      </c>
      <c r="E349" s="731">
        <v>0</v>
      </c>
      <c r="F349" s="731"/>
      <c r="G349" s="731"/>
      <c r="H349" s="731"/>
      <c r="I349" s="731"/>
      <c r="J349" s="731"/>
      <c r="K349" s="731"/>
      <c r="L349" s="731"/>
      <c r="M349" s="201" t="s">
        <v>106</v>
      </c>
      <c r="N349" s="200"/>
      <c r="O349" s="200"/>
      <c r="P349" s="200"/>
      <c r="Q349" s="200"/>
      <c r="R349" s="720" t="s">
        <v>195</v>
      </c>
      <c r="S349" s="720"/>
      <c r="T349" s="149" t="s">
        <v>196</v>
      </c>
      <c r="U349" s="731">
        <v>0</v>
      </c>
      <c r="V349" s="731"/>
      <c r="W349" s="731"/>
      <c r="X349" s="731"/>
      <c r="Y349" s="731"/>
      <c r="Z349" s="731"/>
      <c r="AA349" s="731"/>
      <c r="AB349" s="731"/>
      <c r="AC349" s="201" t="s">
        <v>106</v>
      </c>
    </row>
    <row r="350" spans="1:29" s="150" customFormat="1" ht="16.149999999999999" customHeight="1" x14ac:dyDescent="0.45">
      <c r="A350" s="230"/>
      <c r="B350" s="720" t="s">
        <v>150</v>
      </c>
      <c r="C350" s="720"/>
      <c r="D350" s="149" t="s">
        <v>199</v>
      </c>
      <c r="E350" s="718" t="e">
        <f>IF(F217=$D$343,K217,0)+IF(#REF!=$D$343,K218,0)+IF(#REF!=$D$343,K219, 0)+IF(#REF!=$D$343,K220,0)+IF(#REF!=$D$343,K221,0)+IF(#REF!=$D$343,K222,0)</f>
        <v>#REF!</v>
      </c>
      <c r="F350" s="718"/>
      <c r="G350" s="718"/>
      <c r="H350" s="718"/>
      <c r="I350" s="718"/>
      <c r="J350" s="718"/>
      <c r="K350" s="718"/>
      <c r="L350" s="718"/>
      <c r="M350" s="201" t="s">
        <v>106</v>
      </c>
      <c r="N350" s="200"/>
      <c r="O350" s="200"/>
      <c r="P350" s="200"/>
      <c r="Q350" s="200"/>
      <c r="R350" s="720" t="s">
        <v>150</v>
      </c>
      <c r="S350" s="720"/>
      <c r="T350" s="149" t="s">
        <v>199</v>
      </c>
      <c r="U350" s="718" t="e">
        <f>IF(F217="4",K217,0)+IF(#REF!="4",K218,0)+IF(#REF!="4",K219, 0)+IF(#REF!="4",K220,0)+IF(#REF!="4",K221,0)+IF(#REF!="4",K222,0)</f>
        <v>#REF!</v>
      </c>
      <c r="V350" s="718"/>
      <c r="W350" s="718"/>
      <c r="X350" s="718"/>
      <c r="Y350" s="718"/>
      <c r="Z350" s="718"/>
      <c r="AA350" s="718"/>
      <c r="AB350" s="718"/>
      <c r="AC350" s="201" t="s">
        <v>106</v>
      </c>
    </row>
    <row r="351" spans="1:29" s="150" customFormat="1" ht="16.149999999999999" customHeight="1" x14ac:dyDescent="0.45">
      <c r="A351" s="36"/>
      <c r="B351" s="149"/>
      <c r="C351" s="201"/>
      <c r="D351" s="149"/>
      <c r="E351" s="201"/>
      <c r="F351" s="201"/>
      <c r="G351" s="201"/>
      <c r="H351" s="149"/>
      <c r="I351" s="149"/>
      <c r="J351" s="149"/>
      <c r="K351" s="189"/>
      <c r="L351" s="149"/>
      <c r="M351" s="149"/>
      <c r="N351" s="149"/>
      <c r="O351" s="149"/>
      <c r="P351" s="149"/>
      <c r="Q351" s="13"/>
      <c r="R351" s="149"/>
      <c r="S351" s="201"/>
      <c r="T351" s="149"/>
      <c r="U351" s="201"/>
      <c r="V351" s="201"/>
      <c r="W351" s="201"/>
      <c r="X351" s="149"/>
      <c r="Y351" s="149"/>
      <c r="Z351" s="149"/>
    </row>
    <row r="352" spans="1:29" s="150" customFormat="1" ht="16.149999999999999" customHeight="1" x14ac:dyDescent="0.45">
      <c r="A352" s="230" t="s">
        <v>204</v>
      </c>
      <c r="B352" s="698" t="s">
        <v>166</v>
      </c>
      <c r="C352" s="698"/>
      <c r="D352" s="698"/>
      <c r="E352" s="698"/>
      <c r="F352" s="698"/>
      <c r="G352" s="698"/>
      <c r="H352" s="698"/>
      <c r="I352" s="698"/>
      <c r="J352" s="698"/>
      <c r="K352" s="698"/>
      <c r="L352" s="698"/>
      <c r="M352" s="698"/>
      <c r="N352" s="698"/>
      <c r="O352" s="698"/>
      <c r="P352" s="698"/>
      <c r="Q352" s="698"/>
      <c r="R352" s="698"/>
      <c r="S352" s="698"/>
      <c r="T352" s="698"/>
      <c r="U352" s="698"/>
      <c r="V352" s="698"/>
      <c r="W352" s="698"/>
      <c r="X352" s="698"/>
      <c r="Y352" s="698"/>
      <c r="Z352" s="698"/>
      <c r="AA352" s="698"/>
      <c r="AB352" s="698"/>
      <c r="AC352" s="698"/>
    </row>
    <row r="353" spans="1:30" s="150" customFormat="1" ht="16.149999999999999" customHeight="1" x14ac:dyDescent="0.45">
      <c r="A353" s="230"/>
      <c r="B353" s="719" t="str">
        <f>C238</f>
        <v>Locali commerciali</v>
      </c>
      <c r="C353" s="719"/>
      <c r="D353" s="719"/>
      <c r="E353" s="719"/>
      <c r="F353" s="719"/>
      <c r="G353" s="719"/>
      <c r="H353" s="719"/>
      <c r="I353" s="719"/>
      <c r="J353" s="719"/>
      <c r="K353" s="719"/>
      <c r="L353" s="719"/>
      <c r="M353" s="719"/>
      <c r="N353" s="719"/>
      <c r="O353" s="719"/>
      <c r="P353" s="719"/>
      <c r="Q353" s="719"/>
      <c r="R353" s="719"/>
      <c r="S353" s="719"/>
      <c r="T353" s="719"/>
      <c r="U353" s="719"/>
      <c r="V353" s="719"/>
      <c r="W353" s="719"/>
      <c r="X353" s="719"/>
      <c r="Y353" s="719"/>
      <c r="Z353" s="719"/>
      <c r="AA353" s="719"/>
      <c r="AB353" s="719"/>
      <c r="AC353" s="719"/>
    </row>
    <row r="354" spans="1:30" s="150" customFormat="1" ht="16.149999999999999" customHeight="1" x14ac:dyDescent="0.45">
      <c r="A354" s="230"/>
      <c r="B354" s="720" t="s">
        <v>105</v>
      </c>
      <c r="C354" s="720"/>
      <c r="D354" s="149" t="s">
        <v>185</v>
      </c>
      <c r="E354" s="718">
        <f>E260</f>
        <v>0</v>
      </c>
      <c r="F354" s="718"/>
      <c r="G354" s="718"/>
      <c r="H354" s="718"/>
      <c r="I354" s="718"/>
      <c r="J354" s="718"/>
      <c r="K354" s="718"/>
      <c r="L354" s="718"/>
      <c r="M354" s="201" t="s">
        <v>106</v>
      </c>
      <c r="N354" s="149"/>
      <c r="O354" s="149"/>
      <c r="P354" s="149"/>
      <c r="Q354" s="13"/>
      <c r="R354" s="149"/>
      <c r="S354" s="201"/>
      <c r="T354" s="149"/>
      <c r="U354" s="201"/>
      <c r="V354" s="201"/>
      <c r="W354" s="201"/>
      <c r="X354" s="149"/>
      <c r="Y354" s="149"/>
      <c r="Z354" s="149"/>
    </row>
    <row r="355" spans="1:30" s="150" customFormat="1" ht="16.149999999999999" customHeight="1" x14ac:dyDescent="0.45">
      <c r="A355" s="230"/>
      <c r="B355" s="720" t="s">
        <v>140</v>
      </c>
      <c r="C355" s="720"/>
      <c r="D355" s="149" t="s">
        <v>186</v>
      </c>
      <c r="E355" s="718">
        <f>E261</f>
        <v>0</v>
      </c>
      <c r="F355" s="718"/>
      <c r="G355" s="718"/>
      <c r="H355" s="718"/>
      <c r="I355" s="718"/>
      <c r="J355" s="718"/>
      <c r="K355" s="718"/>
      <c r="L355" s="718"/>
      <c r="M355" s="201" t="s">
        <v>106</v>
      </c>
      <c r="N355" s="149"/>
      <c r="O355" s="149"/>
      <c r="P355" s="149"/>
      <c r="Q355" s="13"/>
      <c r="R355" s="149"/>
      <c r="S355" s="201"/>
      <c r="T355" s="149"/>
      <c r="U355" s="201"/>
      <c r="V355" s="201"/>
      <c r="W355" s="201"/>
      <c r="X355" s="149"/>
      <c r="Y355" s="149"/>
      <c r="Z355" s="149"/>
    </row>
    <row r="356" spans="1:30" s="150" customFormat="1" ht="16.149999999999999" customHeight="1" x14ac:dyDescent="0.45">
      <c r="A356" s="230"/>
      <c r="B356" s="720" t="s">
        <v>187</v>
      </c>
      <c r="C356" s="720"/>
      <c r="D356" s="149" t="s">
        <v>188</v>
      </c>
      <c r="E356" s="718">
        <f>E354+E355</f>
        <v>0</v>
      </c>
      <c r="F356" s="718"/>
      <c r="G356" s="718"/>
      <c r="H356" s="718"/>
      <c r="I356" s="718"/>
      <c r="J356" s="718"/>
      <c r="K356" s="718"/>
      <c r="L356" s="718"/>
      <c r="M356" s="201" t="s">
        <v>106</v>
      </c>
      <c r="N356" s="149"/>
      <c r="O356" s="149"/>
      <c r="P356" s="149"/>
      <c r="Q356" s="13"/>
      <c r="R356" s="149"/>
      <c r="S356" s="201"/>
      <c r="T356" s="149"/>
      <c r="U356" s="201"/>
      <c r="V356" s="201"/>
      <c r="W356" s="201"/>
      <c r="X356" s="149"/>
      <c r="Y356" s="149"/>
      <c r="Z356" s="149"/>
    </row>
    <row r="357" spans="1:30" s="150" customFormat="1" ht="16.149999999999999" customHeight="1" x14ac:dyDescent="0.45">
      <c r="A357" s="230"/>
      <c r="B357" s="720" t="s">
        <v>192</v>
      </c>
      <c r="C357" s="720"/>
      <c r="D357" s="149" t="s">
        <v>193</v>
      </c>
      <c r="E357" s="732"/>
      <c r="F357" s="733"/>
      <c r="G357" s="722">
        <f>E355</f>
        <v>0</v>
      </c>
      <c r="H357" s="723"/>
      <c r="I357" s="724">
        <f>E357-G357</f>
        <v>0</v>
      </c>
      <c r="J357" s="725"/>
      <c r="K357" s="725"/>
      <c r="L357" s="726"/>
      <c r="M357" s="201" t="s">
        <v>106</v>
      </c>
      <c r="N357" s="149"/>
      <c r="O357" s="721" t="s">
        <v>194</v>
      </c>
      <c r="P357" s="721"/>
      <c r="Q357" s="721"/>
      <c r="R357" s="721"/>
      <c r="S357" s="721"/>
      <c r="T357" s="721"/>
      <c r="U357" s="721"/>
      <c r="V357" s="721"/>
      <c r="W357" s="721"/>
      <c r="X357" s="721"/>
      <c r="Y357" s="721"/>
      <c r="Z357" s="721"/>
      <c r="AA357" s="721"/>
      <c r="AB357" s="721"/>
      <c r="AC357" s="721"/>
      <c r="AD357" s="721"/>
    </row>
    <row r="358" spans="1:30" s="150" customFormat="1" ht="16.149999999999999" customHeight="1" x14ac:dyDescent="0.45">
      <c r="A358" s="230"/>
      <c r="B358" s="720" t="s">
        <v>195</v>
      </c>
      <c r="C358" s="720"/>
      <c r="D358" s="149" t="s">
        <v>196</v>
      </c>
      <c r="E358" s="718">
        <f>E357</f>
        <v>0</v>
      </c>
      <c r="F358" s="718"/>
      <c r="G358" s="718"/>
      <c r="H358" s="718"/>
      <c r="I358" s="718"/>
      <c r="J358" s="718"/>
      <c r="K358" s="718"/>
      <c r="L358" s="718"/>
      <c r="M358" s="201" t="s">
        <v>106</v>
      </c>
      <c r="N358" s="149"/>
      <c r="O358" s="721" t="s">
        <v>197</v>
      </c>
      <c r="P358" s="721"/>
      <c r="Q358" s="721"/>
      <c r="R358" s="721"/>
      <c r="S358" s="721"/>
      <c r="T358" s="721"/>
      <c r="U358" s="721"/>
      <c r="V358" s="721"/>
      <c r="W358" s="721"/>
      <c r="X358" s="721"/>
      <c r="Y358" s="721"/>
      <c r="Z358" s="721"/>
      <c r="AA358" s="721"/>
      <c r="AB358" s="721"/>
      <c r="AC358" s="721"/>
      <c r="AD358" s="721"/>
    </row>
    <row r="359" spans="1:30" s="150" customFormat="1" ht="16.149999999999999" customHeight="1" x14ac:dyDescent="0.45">
      <c r="A359" s="36"/>
      <c r="B359" s="149"/>
      <c r="C359" s="201"/>
      <c r="D359" s="149"/>
      <c r="E359" s="201"/>
      <c r="F359" s="201"/>
      <c r="G359" s="201"/>
      <c r="H359" s="149"/>
      <c r="I359" s="149"/>
      <c r="J359" s="149"/>
      <c r="K359" s="189"/>
      <c r="L359" s="149"/>
      <c r="M359" s="149"/>
      <c r="N359" s="149"/>
      <c r="O359" s="149"/>
      <c r="P359" s="149"/>
      <c r="Q359" s="13"/>
      <c r="R359" s="149"/>
      <c r="S359" s="201"/>
      <c r="T359" s="149"/>
      <c r="U359" s="201"/>
      <c r="V359" s="201"/>
      <c r="W359" s="201"/>
      <c r="X359" s="149"/>
      <c r="Y359" s="149"/>
      <c r="Z359" s="149"/>
    </row>
    <row r="360" spans="1:30" s="150" customFormat="1" ht="16.149999999999999" customHeight="1" x14ac:dyDescent="0.45">
      <c r="A360" s="230"/>
      <c r="B360" s="719" t="str">
        <f>S238</f>
        <v>Depositi, magazzini</v>
      </c>
      <c r="C360" s="719"/>
      <c r="D360" s="719"/>
      <c r="E360" s="719"/>
      <c r="F360" s="719"/>
      <c r="G360" s="719"/>
      <c r="H360" s="719"/>
      <c r="I360" s="719"/>
      <c r="J360" s="719"/>
      <c r="K360" s="719"/>
      <c r="L360" s="719"/>
      <c r="M360" s="719"/>
      <c r="N360" s="719"/>
      <c r="O360" s="719"/>
      <c r="P360" s="719"/>
      <c r="Q360" s="719"/>
      <c r="R360" s="719"/>
      <c r="S360" s="719"/>
      <c r="T360" s="719"/>
      <c r="U360" s="719"/>
      <c r="V360" s="719"/>
      <c r="W360" s="719"/>
      <c r="X360" s="719"/>
      <c r="Y360" s="719"/>
      <c r="Z360" s="719"/>
      <c r="AA360" s="719"/>
      <c r="AB360" s="719"/>
      <c r="AC360" s="719"/>
    </row>
    <row r="361" spans="1:30" s="150" customFormat="1" ht="16.149999999999999" customHeight="1" x14ac:dyDescent="0.45">
      <c r="A361" s="230"/>
      <c r="B361" s="720" t="s">
        <v>105</v>
      </c>
      <c r="C361" s="720"/>
      <c r="D361" s="149" t="s">
        <v>185</v>
      </c>
      <c r="E361" s="718">
        <f>U260</f>
        <v>0</v>
      </c>
      <c r="F361" s="718"/>
      <c r="G361" s="718"/>
      <c r="H361" s="718"/>
      <c r="I361" s="718"/>
      <c r="J361" s="718"/>
      <c r="K361" s="718"/>
      <c r="L361" s="718"/>
      <c r="M361" s="201" t="s">
        <v>106</v>
      </c>
      <c r="N361" s="149"/>
      <c r="O361" s="149"/>
      <c r="P361" s="149"/>
      <c r="Q361" s="13"/>
      <c r="R361" s="149"/>
      <c r="S361" s="201"/>
      <c r="T361" s="149"/>
      <c r="U361" s="201"/>
      <c r="V361" s="201"/>
      <c r="W361" s="201"/>
      <c r="X361" s="149"/>
      <c r="Y361" s="149"/>
      <c r="Z361" s="149"/>
    </row>
    <row r="362" spans="1:30" s="150" customFormat="1" ht="16.149999999999999" customHeight="1" x14ac:dyDescent="0.45">
      <c r="A362" s="230"/>
      <c r="B362" s="720" t="s">
        <v>140</v>
      </c>
      <c r="C362" s="720"/>
      <c r="D362" s="149" t="s">
        <v>186</v>
      </c>
      <c r="E362" s="718">
        <f>U261</f>
        <v>0</v>
      </c>
      <c r="F362" s="718"/>
      <c r="G362" s="718"/>
      <c r="H362" s="718"/>
      <c r="I362" s="718"/>
      <c r="J362" s="718"/>
      <c r="K362" s="718"/>
      <c r="L362" s="718"/>
      <c r="M362" s="201" t="s">
        <v>106</v>
      </c>
      <c r="N362" s="149"/>
      <c r="O362" s="149"/>
      <c r="P362" s="149"/>
      <c r="Q362" s="13"/>
      <c r="R362" s="149"/>
      <c r="S362" s="201"/>
      <c r="T362" s="149"/>
      <c r="U362" s="201"/>
      <c r="V362" s="201"/>
      <c r="W362" s="201"/>
      <c r="X362" s="149"/>
      <c r="Y362" s="149"/>
      <c r="Z362" s="149"/>
    </row>
    <row r="363" spans="1:30" s="150" customFormat="1" ht="16.149999999999999" customHeight="1" x14ac:dyDescent="0.45">
      <c r="A363" s="230"/>
      <c r="B363" s="720" t="s">
        <v>187</v>
      </c>
      <c r="C363" s="720"/>
      <c r="D363" s="149" t="s">
        <v>188</v>
      </c>
      <c r="E363" s="718">
        <f>E361+E362</f>
        <v>0</v>
      </c>
      <c r="F363" s="718"/>
      <c r="G363" s="718"/>
      <c r="H363" s="718"/>
      <c r="I363" s="718"/>
      <c r="J363" s="718"/>
      <c r="K363" s="718"/>
      <c r="L363" s="718"/>
      <c r="M363" s="201" t="s">
        <v>106</v>
      </c>
      <c r="N363" s="149"/>
      <c r="O363" s="149"/>
      <c r="P363" s="149"/>
      <c r="Q363" s="13"/>
      <c r="R363" s="149"/>
      <c r="S363" s="201"/>
      <c r="T363" s="149"/>
      <c r="U363" s="201"/>
      <c r="V363" s="201"/>
      <c r="W363" s="201"/>
      <c r="X363" s="149"/>
      <c r="Y363" s="149"/>
      <c r="Z363" s="149"/>
    </row>
    <row r="364" spans="1:30" s="150" customFormat="1" ht="16.149999999999999" customHeight="1" x14ac:dyDescent="0.45">
      <c r="A364" s="230"/>
      <c r="B364" s="720" t="s">
        <v>192</v>
      </c>
      <c r="C364" s="720"/>
      <c r="D364" s="149" t="s">
        <v>193</v>
      </c>
      <c r="E364" s="732"/>
      <c r="F364" s="733"/>
      <c r="G364" s="722">
        <f>E362</f>
        <v>0</v>
      </c>
      <c r="H364" s="723"/>
      <c r="I364" s="724">
        <f>E364-G364</f>
        <v>0</v>
      </c>
      <c r="J364" s="725"/>
      <c r="K364" s="725"/>
      <c r="L364" s="726"/>
      <c r="M364" s="201" t="s">
        <v>106</v>
      </c>
      <c r="N364" s="149"/>
      <c r="O364" s="721" t="s">
        <v>194</v>
      </c>
      <c r="P364" s="721"/>
      <c r="Q364" s="721"/>
      <c r="R364" s="721"/>
      <c r="S364" s="721"/>
      <c r="T364" s="721"/>
      <c r="U364" s="721"/>
      <c r="V364" s="721"/>
      <c r="W364" s="721"/>
      <c r="X364" s="721"/>
      <c r="Y364" s="721"/>
      <c r="Z364" s="721"/>
      <c r="AA364" s="721"/>
      <c r="AB364" s="721"/>
      <c r="AC364" s="721"/>
      <c r="AD364" s="721"/>
    </row>
    <row r="365" spans="1:30" s="150" customFormat="1" ht="16.149999999999999" customHeight="1" x14ac:dyDescent="0.45">
      <c r="A365" s="230"/>
      <c r="B365" s="720" t="s">
        <v>195</v>
      </c>
      <c r="C365" s="720"/>
      <c r="D365" s="149" t="s">
        <v>196</v>
      </c>
      <c r="E365" s="718">
        <f>E364</f>
        <v>0</v>
      </c>
      <c r="F365" s="718"/>
      <c r="G365" s="718"/>
      <c r="H365" s="718"/>
      <c r="I365" s="718"/>
      <c r="J365" s="718"/>
      <c r="K365" s="718"/>
      <c r="L365" s="718"/>
      <c r="M365" s="201" t="s">
        <v>106</v>
      </c>
      <c r="N365" s="149"/>
      <c r="O365" s="721" t="s">
        <v>197</v>
      </c>
      <c r="P365" s="721"/>
      <c r="Q365" s="721"/>
      <c r="R365" s="721"/>
      <c r="S365" s="721"/>
      <c r="T365" s="721"/>
      <c r="U365" s="721"/>
      <c r="V365" s="721"/>
      <c r="W365" s="721"/>
      <c r="X365" s="721"/>
      <c r="Y365" s="721"/>
      <c r="Z365" s="721"/>
      <c r="AA365" s="721"/>
      <c r="AB365" s="721"/>
      <c r="AC365" s="721"/>
      <c r="AD365" s="721"/>
    </row>
    <row r="366" spans="1:30" s="150" customFormat="1" ht="16.149999999999999" customHeight="1" x14ac:dyDescent="0.45">
      <c r="A366" s="36"/>
      <c r="B366" s="149"/>
      <c r="C366" s="201"/>
      <c r="D366" s="149"/>
      <c r="E366" s="201"/>
      <c r="F366" s="201"/>
      <c r="G366" s="201"/>
      <c r="H366" s="149"/>
      <c r="I366" s="149"/>
      <c r="J366" s="149"/>
      <c r="K366" s="189"/>
      <c r="L366" s="149"/>
      <c r="M366" s="149"/>
      <c r="N366" s="149"/>
      <c r="O366" s="149"/>
      <c r="P366" s="149"/>
      <c r="Q366" s="13"/>
      <c r="R366" s="149"/>
      <c r="S366" s="201"/>
      <c r="T366" s="149"/>
      <c r="U366" s="201"/>
      <c r="V366" s="201"/>
      <c r="W366" s="201"/>
      <c r="X366" s="149"/>
      <c r="Y366" s="149"/>
      <c r="Z366" s="149"/>
    </row>
    <row r="367" spans="1:30" s="150" customFormat="1" ht="16.149999999999999" customHeight="1" x14ac:dyDescent="0.45">
      <c r="A367" s="230"/>
      <c r="B367" s="719" t="str">
        <f>C263</f>
        <v>Laboratori</v>
      </c>
      <c r="C367" s="719"/>
      <c r="D367" s="719"/>
      <c r="E367" s="719"/>
      <c r="F367" s="719"/>
      <c r="G367" s="719"/>
      <c r="H367" s="719"/>
      <c r="I367" s="719"/>
      <c r="J367" s="719"/>
      <c r="K367" s="719"/>
      <c r="L367" s="719"/>
      <c r="M367" s="719"/>
      <c r="N367" s="719"/>
      <c r="O367" s="719"/>
      <c r="P367" s="719"/>
      <c r="Q367" s="719"/>
      <c r="R367" s="719"/>
      <c r="S367" s="719"/>
      <c r="T367" s="719"/>
      <c r="U367" s="719"/>
      <c r="V367" s="719"/>
      <c r="W367" s="719"/>
      <c r="X367" s="719"/>
      <c r="Y367" s="719"/>
      <c r="Z367" s="719"/>
      <c r="AA367" s="719"/>
      <c r="AB367" s="719"/>
      <c r="AC367" s="719"/>
    </row>
    <row r="368" spans="1:30" s="150" customFormat="1" ht="16.149999999999999" customHeight="1" x14ac:dyDescent="0.45">
      <c r="A368" s="230"/>
      <c r="B368" s="720" t="s">
        <v>105</v>
      </c>
      <c r="C368" s="720"/>
      <c r="D368" s="149" t="s">
        <v>185</v>
      </c>
      <c r="E368" s="718">
        <f>E285</f>
        <v>0</v>
      </c>
      <c r="F368" s="718"/>
      <c r="G368" s="718"/>
      <c r="H368" s="718"/>
      <c r="I368" s="718"/>
      <c r="J368" s="718"/>
      <c r="K368" s="718"/>
      <c r="L368" s="718"/>
      <c r="M368" s="201" t="s">
        <v>106</v>
      </c>
      <c r="N368" s="149"/>
      <c r="O368" s="149"/>
      <c r="P368" s="149"/>
      <c r="Q368" s="13"/>
      <c r="R368" s="149"/>
      <c r="S368" s="201"/>
      <c r="T368" s="149"/>
      <c r="U368" s="201"/>
      <c r="V368" s="201"/>
      <c r="W368" s="201"/>
      <c r="X368" s="149"/>
      <c r="Y368" s="149"/>
      <c r="Z368" s="149"/>
    </row>
    <row r="369" spans="1:30" s="150" customFormat="1" ht="16.149999999999999" customHeight="1" x14ac:dyDescent="0.45">
      <c r="A369" s="230"/>
      <c r="B369" s="720" t="s">
        <v>140</v>
      </c>
      <c r="C369" s="720"/>
      <c r="D369" s="149" t="s">
        <v>186</v>
      </c>
      <c r="E369" s="718">
        <f>E286</f>
        <v>0</v>
      </c>
      <c r="F369" s="718"/>
      <c r="G369" s="718"/>
      <c r="H369" s="718"/>
      <c r="I369" s="718"/>
      <c r="J369" s="718"/>
      <c r="K369" s="718"/>
      <c r="L369" s="718"/>
      <c r="M369" s="201" t="s">
        <v>106</v>
      </c>
      <c r="N369" s="149"/>
      <c r="O369" s="149"/>
      <c r="P369" s="149"/>
      <c r="Q369" s="13"/>
      <c r="R369" s="149"/>
      <c r="S369" s="201"/>
      <c r="T369" s="149"/>
      <c r="U369" s="201"/>
      <c r="V369" s="201"/>
      <c r="W369" s="201"/>
      <c r="X369" s="149"/>
      <c r="Y369" s="149"/>
      <c r="Z369" s="149"/>
    </row>
    <row r="370" spans="1:30" s="150" customFormat="1" ht="16.149999999999999" customHeight="1" x14ac:dyDescent="0.45">
      <c r="A370" s="230"/>
      <c r="B370" s="720" t="s">
        <v>187</v>
      </c>
      <c r="C370" s="720"/>
      <c r="D370" s="149" t="s">
        <v>188</v>
      </c>
      <c r="E370" s="718">
        <f>E368+E369</f>
        <v>0</v>
      </c>
      <c r="F370" s="718"/>
      <c r="G370" s="718"/>
      <c r="H370" s="718"/>
      <c r="I370" s="718"/>
      <c r="J370" s="718"/>
      <c r="K370" s="718"/>
      <c r="L370" s="718"/>
      <c r="M370" s="201" t="s">
        <v>106</v>
      </c>
      <c r="N370" s="149"/>
      <c r="O370" s="149"/>
      <c r="P370" s="149"/>
      <c r="Q370" s="13"/>
      <c r="R370" s="149"/>
      <c r="S370" s="201"/>
      <c r="T370" s="149"/>
      <c r="U370" s="201"/>
      <c r="V370" s="201"/>
      <c r="W370" s="201"/>
      <c r="X370" s="149"/>
      <c r="Y370" s="149"/>
      <c r="Z370" s="149"/>
    </row>
    <row r="371" spans="1:30" s="150" customFormat="1" ht="16.149999999999999" customHeight="1" x14ac:dyDescent="0.45">
      <c r="A371" s="230"/>
      <c r="B371" s="720" t="s">
        <v>192</v>
      </c>
      <c r="C371" s="720"/>
      <c r="D371" s="149" t="s">
        <v>193</v>
      </c>
      <c r="E371" s="732"/>
      <c r="F371" s="733"/>
      <c r="G371" s="722">
        <f>E369</f>
        <v>0</v>
      </c>
      <c r="H371" s="723"/>
      <c r="I371" s="724">
        <f>E371-G371</f>
        <v>0</v>
      </c>
      <c r="J371" s="725"/>
      <c r="K371" s="725"/>
      <c r="L371" s="726"/>
      <c r="M371" s="201" t="s">
        <v>106</v>
      </c>
      <c r="N371" s="149"/>
      <c r="O371" s="721" t="s">
        <v>194</v>
      </c>
      <c r="P371" s="721"/>
      <c r="Q371" s="721"/>
      <c r="R371" s="721"/>
      <c r="S371" s="721"/>
      <c r="T371" s="721"/>
      <c r="U371" s="721"/>
      <c r="V371" s="721"/>
      <c r="W371" s="721"/>
      <c r="X371" s="721"/>
      <c r="Y371" s="721"/>
      <c r="Z371" s="721"/>
      <c r="AA371" s="721"/>
      <c r="AB371" s="721"/>
      <c r="AC371" s="721"/>
      <c r="AD371" s="721"/>
    </row>
    <row r="372" spans="1:30" s="150" customFormat="1" ht="16.149999999999999" customHeight="1" x14ac:dyDescent="0.45">
      <c r="A372" s="230"/>
      <c r="B372" s="720" t="s">
        <v>195</v>
      </c>
      <c r="C372" s="720"/>
      <c r="D372" s="149" t="s">
        <v>196</v>
      </c>
      <c r="E372" s="718">
        <f>E371</f>
        <v>0</v>
      </c>
      <c r="F372" s="718"/>
      <c r="G372" s="718"/>
      <c r="H372" s="718"/>
      <c r="I372" s="718"/>
      <c r="J372" s="718"/>
      <c r="K372" s="718"/>
      <c r="L372" s="718"/>
      <c r="M372" s="201" t="s">
        <v>106</v>
      </c>
      <c r="N372" s="149"/>
      <c r="O372" s="721" t="s">
        <v>197</v>
      </c>
      <c r="P372" s="721"/>
      <c r="Q372" s="721"/>
      <c r="R372" s="721"/>
      <c r="S372" s="721"/>
      <c r="T372" s="721"/>
      <c r="U372" s="721"/>
      <c r="V372" s="721"/>
      <c r="W372" s="721"/>
      <c r="X372" s="721"/>
      <c r="Y372" s="721"/>
      <c r="Z372" s="721"/>
      <c r="AA372" s="721"/>
      <c r="AB372" s="721"/>
      <c r="AC372" s="721"/>
      <c r="AD372" s="721"/>
    </row>
    <row r="373" spans="1:30" ht="16.149999999999999" customHeight="1" x14ac:dyDescent="0.45"/>
    <row r="374" spans="1:30" s="150" customFormat="1" ht="16.149999999999999" customHeight="1" x14ac:dyDescent="0.45">
      <c r="A374" s="230"/>
      <c r="B374" s="719" t="str">
        <f>S263</f>
        <v>Autorimesse</v>
      </c>
      <c r="C374" s="719"/>
      <c r="D374" s="719"/>
      <c r="E374" s="719"/>
      <c r="F374" s="719"/>
      <c r="G374" s="719"/>
      <c r="H374" s="719"/>
      <c r="I374" s="719"/>
      <c r="J374" s="719"/>
      <c r="K374" s="719"/>
      <c r="L374" s="719"/>
      <c r="M374" s="719"/>
      <c r="N374" s="719"/>
      <c r="O374" s="719"/>
      <c r="P374" s="719"/>
      <c r="Q374" s="719"/>
      <c r="R374" s="719"/>
      <c r="S374" s="719"/>
      <c r="T374" s="719"/>
      <c r="U374" s="719"/>
      <c r="V374" s="719"/>
      <c r="W374" s="719"/>
      <c r="X374" s="719"/>
      <c r="Y374" s="719"/>
      <c r="Z374" s="719"/>
      <c r="AA374" s="719"/>
      <c r="AB374" s="719"/>
      <c r="AC374" s="719"/>
    </row>
    <row r="375" spans="1:30" s="150" customFormat="1" ht="16.149999999999999" customHeight="1" x14ac:dyDescent="0.45">
      <c r="A375" s="230"/>
      <c r="B375" s="720" t="s">
        <v>105</v>
      </c>
      <c r="C375" s="720"/>
      <c r="D375" s="149" t="s">
        <v>185</v>
      </c>
      <c r="E375" s="724">
        <f>U285</f>
        <v>0</v>
      </c>
      <c r="F375" s="725"/>
      <c r="G375" s="725"/>
      <c r="H375" s="725"/>
      <c r="I375" s="725"/>
      <c r="J375" s="725"/>
      <c r="K375" s="725"/>
      <c r="L375" s="726"/>
      <c r="M375" s="201" t="s">
        <v>106</v>
      </c>
      <c r="N375" s="149"/>
      <c r="O375" s="149"/>
      <c r="P375" s="149"/>
      <c r="Q375" s="13"/>
      <c r="R375" s="149"/>
      <c r="S375" s="201"/>
      <c r="T375" s="149"/>
      <c r="U375" s="201"/>
      <c r="V375" s="201"/>
      <c r="W375" s="201"/>
      <c r="X375" s="149"/>
      <c r="Y375" s="149"/>
      <c r="Z375" s="149"/>
    </row>
    <row r="376" spans="1:30" s="150" customFormat="1" ht="16.149999999999999" customHeight="1" x14ac:dyDescent="0.45">
      <c r="A376" s="230"/>
      <c r="B376" s="720" t="s">
        <v>140</v>
      </c>
      <c r="C376" s="720"/>
      <c r="D376" s="149" t="s">
        <v>186</v>
      </c>
      <c r="E376" s="724">
        <f>U286</f>
        <v>0</v>
      </c>
      <c r="F376" s="725"/>
      <c r="G376" s="725"/>
      <c r="H376" s="725"/>
      <c r="I376" s="725"/>
      <c r="J376" s="725"/>
      <c r="K376" s="725"/>
      <c r="L376" s="726"/>
      <c r="M376" s="201" t="s">
        <v>106</v>
      </c>
      <c r="N376" s="149"/>
      <c r="O376" s="149"/>
      <c r="P376" s="149"/>
      <c r="Q376" s="13"/>
      <c r="R376" s="149"/>
      <c r="S376" s="201"/>
      <c r="T376" s="149"/>
      <c r="U376" s="201"/>
      <c r="V376" s="201"/>
      <c r="W376" s="201"/>
      <c r="X376" s="149"/>
      <c r="Y376" s="149"/>
      <c r="Z376" s="149"/>
    </row>
    <row r="377" spans="1:30" s="150" customFormat="1" ht="16.149999999999999" customHeight="1" x14ac:dyDescent="0.45">
      <c r="A377" s="230"/>
      <c r="B377" s="720" t="s">
        <v>187</v>
      </c>
      <c r="C377" s="720"/>
      <c r="D377" s="149" t="s">
        <v>188</v>
      </c>
      <c r="E377" s="718">
        <f>E375+E376</f>
        <v>0</v>
      </c>
      <c r="F377" s="718"/>
      <c r="G377" s="718"/>
      <c r="H377" s="718"/>
      <c r="I377" s="718"/>
      <c r="J377" s="718"/>
      <c r="K377" s="718"/>
      <c r="L377" s="718"/>
      <c r="M377" s="201" t="s">
        <v>106</v>
      </c>
      <c r="N377" s="149"/>
      <c r="O377" s="149"/>
      <c r="P377" s="149"/>
      <c r="Q377" s="13"/>
      <c r="R377" s="149"/>
      <c r="S377" s="201"/>
      <c r="T377" s="149"/>
      <c r="U377" s="201"/>
      <c r="V377" s="201"/>
      <c r="W377" s="201"/>
      <c r="X377" s="149"/>
      <c r="Y377" s="149"/>
      <c r="Z377" s="149"/>
    </row>
    <row r="378" spans="1:30" s="150" customFormat="1" ht="16.149999999999999" customHeight="1" x14ac:dyDescent="0.45">
      <c r="A378" s="230"/>
      <c r="B378" s="720" t="s">
        <v>192</v>
      </c>
      <c r="C378" s="720"/>
      <c r="D378" s="149" t="s">
        <v>193</v>
      </c>
      <c r="E378" s="732"/>
      <c r="F378" s="733"/>
      <c r="G378" s="722"/>
      <c r="H378" s="723"/>
      <c r="I378" s="724">
        <f>E378-G378</f>
        <v>0</v>
      </c>
      <c r="J378" s="725"/>
      <c r="K378" s="725"/>
      <c r="L378" s="726"/>
      <c r="M378" s="201" t="s">
        <v>106</v>
      </c>
      <c r="N378" s="149"/>
      <c r="O378" s="721" t="s">
        <v>194</v>
      </c>
      <c r="P378" s="721"/>
      <c r="Q378" s="721"/>
      <c r="R378" s="721"/>
      <c r="S378" s="721"/>
      <c r="T378" s="721"/>
      <c r="U378" s="721"/>
      <c r="V378" s="721"/>
      <c r="W378" s="721"/>
      <c r="X378" s="721"/>
      <c r="Y378" s="721"/>
      <c r="Z378" s="721"/>
      <c r="AA378" s="721"/>
      <c r="AB378" s="721"/>
      <c r="AC378" s="721"/>
      <c r="AD378" s="721"/>
    </row>
    <row r="379" spans="1:30" s="150" customFormat="1" ht="16.149999999999999" customHeight="1" x14ac:dyDescent="0.45">
      <c r="A379" s="230"/>
      <c r="B379" s="720" t="s">
        <v>195</v>
      </c>
      <c r="C379" s="720"/>
      <c r="D379" s="149" t="s">
        <v>196</v>
      </c>
      <c r="E379" s="718">
        <f>E378</f>
        <v>0</v>
      </c>
      <c r="F379" s="718"/>
      <c r="G379" s="718"/>
      <c r="H379" s="718"/>
      <c r="I379" s="718"/>
      <c r="J379" s="718"/>
      <c r="K379" s="718"/>
      <c r="L379" s="718"/>
      <c r="M379" s="201" t="s">
        <v>106</v>
      </c>
      <c r="N379" s="149"/>
      <c r="O379" s="721" t="s">
        <v>197</v>
      </c>
      <c r="P379" s="721"/>
      <c r="Q379" s="721"/>
      <c r="R379" s="721"/>
      <c r="S379" s="721"/>
      <c r="T379" s="721"/>
      <c r="U379" s="721"/>
      <c r="V379" s="721"/>
      <c r="W379" s="721"/>
      <c r="X379" s="721"/>
      <c r="Y379" s="721"/>
      <c r="Z379" s="721"/>
      <c r="AA379" s="721"/>
      <c r="AB379" s="721"/>
      <c r="AC379" s="721"/>
      <c r="AD379" s="721"/>
    </row>
    <row r="380" spans="1:30" ht="16.149999999999999" customHeight="1" x14ac:dyDescent="0.45"/>
    <row r="381" spans="1:30" s="150" customFormat="1" ht="16.149999999999999" customHeight="1" x14ac:dyDescent="0.45">
      <c r="A381" s="230"/>
      <c r="B381" s="719" t="str">
        <f>C288</f>
        <v>Stalle</v>
      </c>
      <c r="C381" s="719"/>
      <c r="D381" s="719"/>
      <c r="E381" s="719"/>
      <c r="F381" s="719"/>
      <c r="G381" s="719"/>
      <c r="H381" s="719"/>
      <c r="I381" s="719"/>
      <c r="J381" s="719"/>
      <c r="K381" s="719"/>
      <c r="L381" s="719"/>
      <c r="M381" s="719"/>
      <c r="N381" s="719"/>
      <c r="O381" s="719"/>
      <c r="P381" s="719"/>
      <c r="Q381" s="719"/>
      <c r="R381" s="719"/>
      <c r="S381" s="719"/>
      <c r="T381" s="719"/>
      <c r="U381" s="719"/>
      <c r="V381" s="719"/>
      <c r="W381" s="719"/>
      <c r="X381" s="719"/>
      <c r="Y381" s="719"/>
      <c r="Z381" s="719"/>
      <c r="AA381" s="719"/>
      <c r="AB381" s="719"/>
      <c r="AC381" s="719"/>
    </row>
    <row r="382" spans="1:30" s="150" customFormat="1" ht="16.149999999999999" customHeight="1" x14ac:dyDescent="0.45">
      <c r="A382" s="230"/>
      <c r="B382" s="720" t="s">
        <v>105</v>
      </c>
      <c r="C382" s="720"/>
      <c r="D382" s="149" t="s">
        <v>185</v>
      </c>
      <c r="E382" s="724">
        <f>E310</f>
        <v>0</v>
      </c>
      <c r="F382" s="725"/>
      <c r="G382" s="725"/>
      <c r="H382" s="725"/>
      <c r="I382" s="725"/>
      <c r="J382" s="725"/>
      <c r="K382" s="725"/>
      <c r="L382" s="726"/>
      <c r="M382" s="201" t="s">
        <v>106</v>
      </c>
      <c r="N382" s="149"/>
      <c r="O382" s="149"/>
      <c r="P382" s="149"/>
      <c r="Q382" s="13"/>
      <c r="R382" s="149"/>
      <c r="S382" s="201"/>
      <c r="T382" s="149"/>
      <c r="U382" s="201"/>
      <c r="V382" s="201"/>
      <c r="W382" s="201"/>
      <c r="X382" s="149"/>
      <c r="Y382" s="149"/>
      <c r="Z382" s="149"/>
    </row>
    <row r="383" spans="1:30" s="150" customFormat="1" ht="16.149999999999999" customHeight="1" x14ac:dyDescent="0.45">
      <c r="A383" s="230"/>
      <c r="B383" s="720" t="s">
        <v>140</v>
      </c>
      <c r="C383" s="720"/>
      <c r="D383" s="149" t="s">
        <v>186</v>
      </c>
      <c r="E383" s="724">
        <f>E311</f>
        <v>0</v>
      </c>
      <c r="F383" s="725"/>
      <c r="G383" s="725"/>
      <c r="H383" s="725"/>
      <c r="I383" s="725"/>
      <c r="J383" s="725"/>
      <c r="K383" s="725"/>
      <c r="L383" s="726"/>
      <c r="M383" s="201" t="s">
        <v>106</v>
      </c>
      <c r="N383" s="149"/>
      <c r="O383" s="149"/>
      <c r="P383" s="149"/>
      <c r="Q383" s="13"/>
      <c r="R383" s="149"/>
      <c r="S383" s="201"/>
      <c r="T383" s="149"/>
      <c r="U383" s="201"/>
      <c r="V383" s="201"/>
      <c r="W383" s="201"/>
      <c r="X383" s="149"/>
      <c r="Y383" s="149"/>
      <c r="Z383" s="149"/>
    </row>
    <row r="384" spans="1:30" s="150" customFormat="1" ht="16.149999999999999" customHeight="1" x14ac:dyDescent="0.45">
      <c r="A384" s="230"/>
      <c r="B384" s="720" t="s">
        <v>187</v>
      </c>
      <c r="C384" s="720"/>
      <c r="D384" s="149" t="s">
        <v>188</v>
      </c>
      <c r="E384" s="718">
        <f>E382+E383</f>
        <v>0</v>
      </c>
      <c r="F384" s="718"/>
      <c r="G384" s="718"/>
      <c r="H384" s="718"/>
      <c r="I384" s="718"/>
      <c r="J384" s="718"/>
      <c r="K384" s="718"/>
      <c r="L384" s="718"/>
      <c r="M384" s="201" t="s">
        <v>106</v>
      </c>
      <c r="N384" s="149"/>
      <c r="O384" s="149"/>
      <c r="P384" s="149"/>
      <c r="Q384" s="13"/>
      <c r="R384" s="149"/>
      <c r="S384" s="201"/>
      <c r="T384" s="149"/>
      <c r="U384" s="201"/>
      <c r="V384" s="201"/>
      <c r="W384" s="201"/>
      <c r="X384" s="149"/>
      <c r="Y384" s="149"/>
      <c r="Z384" s="149"/>
    </row>
    <row r="385" spans="1:30" s="150" customFormat="1" ht="16.149999999999999" customHeight="1" x14ac:dyDescent="0.45">
      <c r="A385" s="230"/>
      <c r="B385" s="720" t="s">
        <v>192</v>
      </c>
      <c r="C385" s="720"/>
      <c r="D385" s="149" t="s">
        <v>193</v>
      </c>
      <c r="E385" s="732"/>
      <c r="F385" s="733"/>
      <c r="G385" s="722">
        <f>E383</f>
        <v>0</v>
      </c>
      <c r="H385" s="723"/>
      <c r="I385" s="724">
        <f>E385-G385</f>
        <v>0</v>
      </c>
      <c r="J385" s="725"/>
      <c r="K385" s="725"/>
      <c r="L385" s="726"/>
      <c r="M385" s="201" t="s">
        <v>106</v>
      </c>
      <c r="N385" s="149"/>
      <c r="O385" s="721" t="s">
        <v>194</v>
      </c>
      <c r="P385" s="721"/>
      <c r="Q385" s="721"/>
      <c r="R385" s="721"/>
      <c r="S385" s="721"/>
      <c r="T385" s="721"/>
      <c r="U385" s="721"/>
      <c r="V385" s="721"/>
      <c r="W385" s="721"/>
      <c r="X385" s="721"/>
      <c r="Y385" s="721"/>
      <c r="Z385" s="721"/>
      <c r="AA385" s="721"/>
      <c r="AB385" s="721"/>
      <c r="AC385" s="721"/>
      <c r="AD385" s="721"/>
    </row>
    <row r="386" spans="1:30" s="150" customFormat="1" ht="16.149999999999999" customHeight="1" x14ac:dyDescent="0.45">
      <c r="A386" s="230"/>
      <c r="B386" s="720" t="s">
        <v>195</v>
      </c>
      <c r="C386" s="720"/>
      <c r="D386" s="149" t="s">
        <v>196</v>
      </c>
      <c r="E386" s="718">
        <f>E385</f>
        <v>0</v>
      </c>
      <c r="F386" s="718"/>
      <c r="G386" s="718"/>
      <c r="H386" s="718"/>
      <c r="I386" s="718"/>
      <c r="J386" s="718"/>
      <c r="K386" s="718"/>
      <c r="L386" s="718"/>
      <c r="M386" s="201" t="s">
        <v>106</v>
      </c>
      <c r="N386" s="149"/>
      <c r="O386" s="721" t="s">
        <v>197</v>
      </c>
      <c r="P386" s="721"/>
      <c r="Q386" s="721"/>
      <c r="R386" s="721"/>
      <c r="S386" s="721"/>
      <c r="T386" s="721"/>
      <c r="U386" s="721"/>
      <c r="V386" s="721"/>
      <c r="W386" s="721"/>
      <c r="X386" s="721"/>
      <c r="Y386" s="721"/>
      <c r="Z386" s="721"/>
      <c r="AA386" s="721"/>
      <c r="AB386" s="721"/>
      <c r="AC386" s="721"/>
      <c r="AD386" s="721"/>
    </row>
    <row r="387" spans="1:30" ht="16.149999999999999" customHeight="1" x14ac:dyDescent="0.45">
      <c r="O387" s="149"/>
    </row>
    <row r="388" spans="1:30" s="150" customFormat="1" ht="16.149999999999999" customHeight="1" x14ac:dyDescent="0.45">
      <c r="A388" s="230"/>
      <c r="B388" s="734" t="str">
        <f>S288</f>
        <v>Altro</v>
      </c>
      <c r="C388" s="735"/>
      <c r="D388" s="735"/>
      <c r="E388" s="735"/>
      <c r="F388" s="735"/>
      <c r="G388" s="735"/>
      <c r="H388" s="735"/>
      <c r="I388" s="735"/>
      <c r="J388" s="735"/>
      <c r="K388" s="735"/>
      <c r="L388" s="735"/>
      <c r="M388" s="735"/>
      <c r="N388" s="736"/>
      <c r="O388" s="737" t="str">
        <f>U288</f>
        <v>(note)</v>
      </c>
      <c r="P388" s="738"/>
      <c r="Q388" s="738"/>
      <c r="R388" s="738"/>
      <c r="S388" s="738"/>
      <c r="T388" s="738"/>
      <c r="U388" s="738"/>
      <c r="V388" s="738"/>
      <c r="W388" s="738"/>
      <c r="X388" s="738"/>
      <c r="Y388" s="738"/>
      <c r="Z388" s="738"/>
      <c r="AA388" s="738"/>
      <c r="AB388" s="738"/>
      <c r="AC388" s="739"/>
    </row>
    <row r="389" spans="1:30" s="150" customFormat="1" ht="16.149999999999999" customHeight="1" x14ac:dyDescent="0.45">
      <c r="A389" s="230"/>
      <c r="B389" s="720" t="s">
        <v>105</v>
      </c>
      <c r="C389" s="720"/>
      <c r="D389" s="149" t="s">
        <v>185</v>
      </c>
      <c r="E389" s="724">
        <f>U310</f>
        <v>0</v>
      </c>
      <c r="F389" s="725"/>
      <c r="G389" s="725"/>
      <c r="H389" s="725"/>
      <c r="I389" s="725"/>
      <c r="J389" s="725"/>
      <c r="K389" s="725"/>
      <c r="L389" s="726"/>
      <c r="M389" s="201" t="s">
        <v>106</v>
      </c>
      <c r="N389" s="149"/>
      <c r="O389" s="149"/>
      <c r="P389" s="149"/>
      <c r="Q389" s="13"/>
      <c r="R389" s="149"/>
      <c r="S389" s="201"/>
      <c r="T389" s="149"/>
      <c r="U389" s="201"/>
      <c r="V389" s="201"/>
      <c r="W389" s="201"/>
      <c r="X389" s="149"/>
      <c r="Y389" s="149"/>
      <c r="Z389" s="149"/>
    </row>
    <row r="390" spans="1:30" s="150" customFormat="1" ht="16.149999999999999" customHeight="1" x14ac:dyDescent="0.45">
      <c r="A390" s="230"/>
      <c r="B390" s="720" t="s">
        <v>140</v>
      </c>
      <c r="C390" s="720"/>
      <c r="D390" s="149" t="s">
        <v>186</v>
      </c>
      <c r="E390" s="724">
        <f>U311</f>
        <v>0</v>
      </c>
      <c r="F390" s="725"/>
      <c r="G390" s="725"/>
      <c r="H390" s="725"/>
      <c r="I390" s="725"/>
      <c r="J390" s="725"/>
      <c r="K390" s="725"/>
      <c r="L390" s="726"/>
      <c r="M390" s="201" t="s">
        <v>106</v>
      </c>
      <c r="N390" s="149"/>
      <c r="O390" s="149"/>
      <c r="P390" s="149"/>
      <c r="Q390" s="13"/>
      <c r="R390" s="149"/>
      <c r="S390" s="201"/>
      <c r="T390" s="149"/>
      <c r="U390" s="201"/>
      <c r="V390" s="201"/>
      <c r="W390" s="201"/>
      <c r="X390" s="149"/>
      <c r="Y390" s="149"/>
      <c r="Z390" s="149"/>
    </row>
    <row r="391" spans="1:30" s="150" customFormat="1" ht="16.149999999999999" customHeight="1" x14ac:dyDescent="0.45">
      <c r="A391" s="230"/>
      <c r="B391" s="720" t="s">
        <v>187</v>
      </c>
      <c r="C391" s="720"/>
      <c r="D391" s="149" t="s">
        <v>188</v>
      </c>
      <c r="E391" s="718">
        <f>E389+E390</f>
        <v>0</v>
      </c>
      <c r="F391" s="718"/>
      <c r="G391" s="718"/>
      <c r="H391" s="718"/>
      <c r="I391" s="718"/>
      <c r="J391" s="718"/>
      <c r="K391" s="718"/>
      <c r="L391" s="718"/>
      <c r="M391" s="201" t="s">
        <v>106</v>
      </c>
      <c r="N391" s="149"/>
      <c r="O391" s="149"/>
      <c r="P391" s="149"/>
      <c r="Q391" s="13"/>
      <c r="R391" s="149"/>
      <c r="S391" s="201"/>
      <c r="T391" s="149"/>
      <c r="U391" s="201"/>
      <c r="V391" s="201"/>
      <c r="W391" s="201"/>
      <c r="X391" s="149"/>
      <c r="Y391" s="149"/>
      <c r="Z391" s="149"/>
    </row>
    <row r="392" spans="1:30" s="150" customFormat="1" ht="16.149999999999999" customHeight="1" x14ac:dyDescent="0.45">
      <c r="A392" s="230"/>
      <c r="B392" s="720" t="s">
        <v>192</v>
      </c>
      <c r="C392" s="720"/>
      <c r="D392" s="149" t="s">
        <v>193</v>
      </c>
      <c r="E392" s="732"/>
      <c r="F392" s="733"/>
      <c r="G392" s="722">
        <f>E390</f>
        <v>0</v>
      </c>
      <c r="H392" s="723"/>
      <c r="I392" s="724">
        <f>E392-G392</f>
        <v>0</v>
      </c>
      <c r="J392" s="725"/>
      <c r="K392" s="725"/>
      <c r="L392" s="726"/>
      <c r="M392" s="201" t="s">
        <v>106</v>
      </c>
      <c r="N392" s="149"/>
      <c r="O392" s="721" t="s">
        <v>194</v>
      </c>
      <c r="P392" s="721"/>
      <c r="Q392" s="721"/>
      <c r="R392" s="721"/>
      <c r="S392" s="721"/>
      <c r="T392" s="721"/>
      <c r="U392" s="721"/>
      <c r="V392" s="721"/>
      <c r="W392" s="721"/>
      <c r="X392" s="721"/>
      <c r="Y392" s="721"/>
      <c r="Z392" s="721"/>
      <c r="AA392" s="721"/>
      <c r="AB392" s="721"/>
      <c r="AC392" s="721"/>
      <c r="AD392" s="721"/>
    </row>
    <row r="393" spans="1:30" s="150" customFormat="1" ht="16.149999999999999" customHeight="1" x14ac:dyDescent="0.45">
      <c r="A393" s="230"/>
      <c r="B393" s="720" t="s">
        <v>195</v>
      </c>
      <c r="C393" s="720"/>
      <c r="D393" s="149" t="s">
        <v>196</v>
      </c>
      <c r="E393" s="718">
        <f>E392</f>
        <v>0</v>
      </c>
      <c r="F393" s="718"/>
      <c r="G393" s="718"/>
      <c r="H393" s="718"/>
      <c r="I393" s="718"/>
      <c r="J393" s="718"/>
      <c r="K393" s="718"/>
      <c r="L393" s="718"/>
      <c r="M393" s="201" t="s">
        <v>106</v>
      </c>
      <c r="N393" s="149"/>
      <c r="O393" s="721" t="s">
        <v>197</v>
      </c>
      <c r="P393" s="721"/>
      <c r="Q393" s="721"/>
      <c r="R393" s="721"/>
      <c r="S393" s="721"/>
      <c r="T393" s="721"/>
      <c r="U393" s="721"/>
      <c r="V393" s="721"/>
      <c r="W393" s="721"/>
      <c r="X393" s="721"/>
      <c r="Y393" s="721"/>
      <c r="Z393" s="721"/>
      <c r="AA393" s="721"/>
      <c r="AB393" s="721"/>
      <c r="AC393" s="721"/>
      <c r="AD393" s="721"/>
    </row>
    <row r="394" spans="1:30" ht="16.149999999999999" customHeight="1" x14ac:dyDescent="0.45"/>
    <row r="395" spans="1:30" ht="16.149999999999999" customHeight="1" x14ac:dyDescent="0.45"/>
    <row r="396" spans="1:30" ht="16.149999999999999" customHeight="1" x14ac:dyDescent="0.45"/>
    <row r="397" spans="1:30" ht="16.149999999999999" customHeight="1" x14ac:dyDescent="0.45"/>
    <row r="398" spans="1:30" ht="16.149999999999999" customHeight="1" x14ac:dyDescent="0.45"/>
    <row r="399" spans="1:30" ht="16.149999999999999" customHeight="1" x14ac:dyDescent="0.45"/>
    <row r="400" spans="1:30" ht="16.149999999999999" customHeight="1" x14ac:dyDescent="0.45"/>
    <row r="401" ht="16.149999999999999" customHeight="1" x14ac:dyDescent="0.45"/>
    <row r="402" ht="16.149999999999999" customHeight="1" x14ac:dyDescent="0.45"/>
    <row r="403" ht="16.149999999999999" customHeight="1" x14ac:dyDescent="0.45"/>
    <row r="404" ht="16.149999999999999" customHeight="1" x14ac:dyDescent="0.45"/>
    <row r="405" ht="16.149999999999999" customHeight="1" x14ac:dyDescent="0.45"/>
    <row r="406" ht="16.149999999999999" customHeight="1" x14ac:dyDescent="0.45"/>
    <row r="407" ht="16.149999999999999" customHeight="1" x14ac:dyDescent="0.45"/>
    <row r="408" ht="16.149999999999999" customHeight="1" x14ac:dyDescent="0.45"/>
    <row r="409" ht="16.149999999999999" customHeight="1" x14ac:dyDescent="0.45"/>
    <row r="410" ht="16.149999999999999" customHeight="1" x14ac:dyDescent="0.45"/>
    <row r="411" ht="16.149999999999999" customHeight="1" x14ac:dyDescent="0.45"/>
    <row r="412" ht="16.149999999999999" customHeight="1" x14ac:dyDescent="0.45"/>
    <row r="413" ht="16.149999999999999" customHeight="1" x14ac:dyDescent="0.45"/>
    <row r="414" ht="16.149999999999999" customHeight="1" x14ac:dyDescent="0.45"/>
    <row r="415" ht="16.149999999999999" customHeight="1" x14ac:dyDescent="0.45"/>
    <row r="416" ht="16.149999999999999" customHeight="1" x14ac:dyDescent="0.45"/>
    <row r="417" ht="16.149999999999999" customHeight="1" x14ac:dyDescent="0.45"/>
    <row r="418" ht="16.149999999999999" customHeight="1" x14ac:dyDescent="0.45"/>
    <row r="419" ht="16.149999999999999" customHeight="1" x14ac:dyDescent="0.45"/>
    <row r="420" ht="16.149999999999999" customHeight="1" x14ac:dyDescent="0.45"/>
    <row r="421" ht="16.149999999999999" customHeight="1" x14ac:dyDescent="0.45"/>
    <row r="422" ht="16.149999999999999" customHeight="1" x14ac:dyDescent="0.45"/>
    <row r="423" ht="16.149999999999999" customHeight="1" x14ac:dyDescent="0.45"/>
    <row r="424" ht="16.149999999999999" customHeight="1" x14ac:dyDescent="0.45"/>
    <row r="425" ht="16.149999999999999" customHeight="1" x14ac:dyDescent="0.45"/>
    <row r="426" ht="16.149999999999999" customHeight="1" x14ac:dyDescent="0.45"/>
    <row r="427" ht="16.149999999999999" customHeight="1" x14ac:dyDescent="0.45"/>
    <row r="428" ht="16.149999999999999" customHeight="1" x14ac:dyDescent="0.45"/>
    <row r="429" ht="16.149999999999999" customHeight="1" x14ac:dyDescent="0.45"/>
    <row r="430" ht="16.149999999999999" customHeight="1" x14ac:dyDescent="0.45"/>
    <row r="431" ht="16.149999999999999" customHeight="1" x14ac:dyDescent="0.45"/>
    <row r="432" ht="16.149999999999999" customHeight="1" x14ac:dyDescent="0.45"/>
    <row r="433" ht="16.149999999999999" customHeight="1" x14ac:dyDescent="0.45"/>
    <row r="434" ht="16.149999999999999" customHeight="1" x14ac:dyDescent="0.45"/>
    <row r="435" ht="16.149999999999999" customHeight="1" x14ac:dyDescent="0.45"/>
    <row r="436" ht="16.149999999999999" customHeight="1" x14ac:dyDescent="0.45"/>
    <row r="437" ht="16.149999999999999" customHeight="1" x14ac:dyDescent="0.45"/>
    <row r="438" ht="16.149999999999999" customHeight="1" x14ac:dyDescent="0.45"/>
    <row r="439" ht="16.149999999999999" customHeight="1" x14ac:dyDescent="0.45"/>
    <row r="440" ht="16.149999999999999" customHeight="1" x14ac:dyDescent="0.45"/>
    <row r="441" ht="16.149999999999999" customHeight="1" x14ac:dyDescent="0.45"/>
    <row r="442" ht="16.149999999999999" customHeight="1" x14ac:dyDescent="0.45"/>
    <row r="443" ht="16.149999999999999" customHeight="1" x14ac:dyDescent="0.45"/>
    <row r="444" ht="16.149999999999999" customHeight="1" x14ac:dyDescent="0.45"/>
    <row r="445" ht="16.149999999999999" customHeight="1" x14ac:dyDescent="0.45"/>
    <row r="446" ht="16.149999999999999" customHeight="1" x14ac:dyDescent="0.45"/>
    <row r="447" ht="16.149999999999999" customHeight="1" x14ac:dyDescent="0.45"/>
    <row r="448" ht="16.149999999999999" customHeight="1" x14ac:dyDescent="0.45"/>
    <row r="449" ht="16.149999999999999" customHeight="1" x14ac:dyDescent="0.45"/>
    <row r="450" ht="16.149999999999999" customHeight="1" x14ac:dyDescent="0.45"/>
    <row r="451" ht="16.149999999999999" customHeight="1" x14ac:dyDescent="0.45"/>
    <row r="452" ht="16.149999999999999" customHeight="1" x14ac:dyDescent="0.45"/>
    <row r="453" ht="16.149999999999999" customHeight="1" x14ac:dyDescent="0.45"/>
    <row r="454" ht="16.149999999999999" customHeight="1" x14ac:dyDescent="0.45"/>
    <row r="455" ht="16.149999999999999" customHeight="1" x14ac:dyDescent="0.45"/>
    <row r="456" ht="16.149999999999999" customHeight="1" x14ac:dyDescent="0.45"/>
    <row r="457" ht="16.149999999999999" customHeight="1" x14ac:dyDescent="0.45"/>
    <row r="458" ht="16.149999999999999" customHeight="1" x14ac:dyDescent="0.45"/>
    <row r="459" ht="16.149999999999999" customHeight="1" x14ac:dyDescent="0.45"/>
    <row r="460" ht="16.149999999999999" customHeight="1" x14ac:dyDescent="0.45"/>
    <row r="461" ht="16.149999999999999" customHeight="1" x14ac:dyDescent="0.45"/>
    <row r="462" ht="16.149999999999999" customHeight="1" x14ac:dyDescent="0.45"/>
    <row r="463" ht="16.149999999999999" customHeight="1" x14ac:dyDescent="0.45"/>
    <row r="464" ht="16.149999999999999" customHeight="1" x14ac:dyDescent="0.45"/>
    <row r="465" ht="16.149999999999999" customHeight="1" x14ac:dyDescent="0.45"/>
    <row r="466" ht="16.149999999999999" customHeight="1" x14ac:dyDescent="0.45"/>
    <row r="467" ht="16.149999999999999" customHeight="1" x14ac:dyDescent="0.45"/>
    <row r="468" ht="16.149999999999999" customHeight="1" x14ac:dyDescent="0.45"/>
    <row r="469" ht="16.149999999999999" customHeight="1" x14ac:dyDescent="0.45"/>
    <row r="470" ht="16.149999999999999" customHeight="1" x14ac:dyDescent="0.45"/>
    <row r="471" ht="16.149999999999999" customHeight="1" x14ac:dyDescent="0.45"/>
    <row r="472" ht="16.149999999999999" customHeight="1" x14ac:dyDescent="0.45"/>
    <row r="473" ht="16.149999999999999" customHeight="1" x14ac:dyDescent="0.45"/>
    <row r="474" ht="16.149999999999999" customHeight="1" x14ac:dyDescent="0.45"/>
    <row r="475" ht="16.149999999999999" customHeight="1" x14ac:dyDescent="0.45"/>
    <row r="476" ht="16.149999999999999" customHeight="1" x14ac:dyDescent="0.45"/>
    <row r="477" ht="16.149999999999999" customHeight="1" x14ac:dyDescent="0.45"/>
    <row r="478" ht="16.149999999999999" customHeight="1" x14ac:dyDescent="0.45"/>
    <row r="479" ht="16.149999999999999" customHeight="1" x14ac:dyDescent="0.45"/>
    <row r="480" ht="16.149999999999999" customHeight="1" x14ac:dyDescent="0.45"/>
    <row r="481" ht="16.149999999999999" customHeight="1" x14ac:dyDescent="0.45"/>
    <row r="482" ht="16.149999999999999" customHeight="1" x14ac:dyDescent="0.45"/>
    <row r="483" ht="16.149999999999999" customHeight="1" x14ac:dyDescent="0.45"/>
    <row r="484" ht="16.149999999999999" customHeight="1" x14ac:dyDescent="0.45"/>
    <row r="485" ht="16.149999999999999" customHeight="1" x14ac:dyDescent="0.45"/>
    <row r="486" ht="16.149999999999999" customHeight="1" x14ac:dyDescent="0.45"/>
    <row r="487" ht="16.149999999999999" customHeight="1" x14ac:dyDescent="0.45"/>
    <row r="488" ht="16.149999999999999" customHeight="1" x14ac:dyDescent="0.45"/>
    <row r="489" ht="16.149999999999999" customHeight="1" x14ac:dyDescent="0.45"/>
    <row r="490" ht="16.149999999999999" customHeight="1" x14ac:dyDescent="0.45"/>
    <row r="491" ht="16.149999999999999" customHeight="1" x14ac:dyDescent="0.45"/>
    <row r="492" ht="16.149999999999999" customHeight="1" x14ac:dyDescent="0.45"/>
    <row r="493" ht="16.149999999999999" customHeight="1" x14ac:dyDescent="0.45"/>
    <row r="494" ht="16.149999999999999" customHeight="1" x14ac:dyDescent="0.45"/>
    <row r="495" ht="16.149999999999999" customHeight="1" x14ac:dyDescent="0.45"/>
    <row r="496" ht="16.149999999999999" customHeight="1" x14ac:dyDescent="0.45"/>
    <row r="497" ht="16.149999999999999" customHeight="1" x14ac:dyDescent="0.45"/>
    <row r="498" ht="16.149999999999999" customHeight="1" x14ac:dyDescent="0.45"/>
    <row r="499" ht="16.149999999999999" customHeight="1" x14ac:dyDescent="0.45"/>
    <row r="500" ht="16.149999999999999" customHeight="1" x14ac:dyDescent="0.45"/>
    <row r="501" ht="16.149999999999999" customHeight="1" x14ac:dyDescent="0.45"/>
    <row r="502" ht="16.149999999999999" customHeight="1" x14ac:dyDescent="0.45"/>
    <row r="503" ht="16.149999999999999" customHeight="1" x14ac:dyDescent="0.45"/>
    <row r="504" ht="16.149999999999999" customHeight="1" x14ac:dyDescent="0.45"/>
    <row r="505" ht="16.149999999999999" customHeight="1" x14ac:dyDescent="0.45"/>
    <row r="506" ht="16.149999999999999" customHeight="1" x14ac:dyDescent="0.45"/>
    <row r="507" ht="16.149999999999999" customHeight="1" x14ac:dyDescent="0.45"/>
    <row r="508" ht="16.149999999999999" customHeight="1" x14ac:dyDescent="0.45"/>
    <row r="509" ht="16.149999999999999" customHeight="1" x14ac:dyDescent="0.45"/>
    <row r="510" ht="16.149999999999999" customHeight="1" x14ac:dyDescent="0.45"/>
    <row r="511" ht="16.149999999999999" customHeight="1" x14ac:dyDescent="0.45"/>
    <row r="512" ht="16.149999999999999" customHeight="1" x14ac:dyDescent="0.45"/>
    <row r="513" ht="16.149999999999999" customHeight="1" x14ac:dyDescent="0.45"/>
    <row r="514" ht="16.149999999999999" customHeight="1" x14ac:dyDescent="0.45"/>
    <row r="515" ht="16.149999999999999" customHeight="1" x14ac:dyDescent="0.45"/>
    <row r="516" ht="16.149999999999999" customHeight="1" x14ac:dyDescent="0.45"/>
    <row r="517" ht="16.149999999999999" customHeight="1" x14ac:dyDescent="0.45"/>
    <row r="518" ht="16.149999999999999" customHeight="1" x14ac:dyDescent="0.45"/>
    <row r="519" ht="16.149999999999999" customHeight="1" x14ac:dyDescent="0.45"/>
  </sheetData>
  <mergeCells count="377">
    <mergeCell ref="O392:AD392"/>
    <mergeCell ref="B393:C393"/>
    <mergeCell ref="E393:L393"/>
    <mergeCell ref="O393:AD393"/>
    <mergeCell ref="B391:C391"/>
    <mergeCell ref="E391:L391"/>
    <mergeCell ref="B392:C392"/>
    <mergeCell ref="E392:F392"/>
    <mergeCell ref="G392:H392"/>
    <mergeCell ref="I392:L392"/>
    <mergeCell ref="B388:N388"/>
    <mergeCell ref="O388:AC388"/>
    <mergeCell ref="B389:C389"/>
    <mergeCell ref="E389:L389"/>
    <mergeCell ref="B390:C390"/>
    <mergeCell ref="E390:L390"/>
    <mergeCell ref="B385:C385"/>
    <mergeCell ref="E385:F385"/>
    <mergeCell ref="G385:H385"/>
    <mergeCell ref="I385:L385"/>
    <mergeCell ref="O385:AD385"/>
    <mergeCell ref="B386:C386"/>
    <mergeCell ref="E386:L386"/>
    <mergeCell ref="O386:AD386"/>
    <mergeCell ref="B381:AC381"/>
    <mergeCell ref="B382:C382"/>
    <mergeCell ref="E382:L382"/>
    <mergeCell ref="B383:C383"/>
    <mergeCell ref="E383:L383"/>
    <mergeCell ref="B384:C384"/>
    <mergeCell ref="E384:L384"/>
    <mergeCell ref="B378:C378"/>
    <mergeCell ref="E378:F378"/>
    <mergeCell ref="G378:H378"/>
    <mergeCell ref="I378:L378"/>
    <mergeCell ref="O378:AD378"/>
    <mergeCell ref="B379:C379"/>
    <mergeCell ref="E379:L379"/>
    <mergeCell ref="O379:AD379"/>
    <mergeCell ref="B374:AC374"/>
    <mergeCell ref="B375:C375"/>
    <mergeCell ref="E375:L375"/>
    <mergeCell ref="B376:C376"/>
    <mergeCell ref="E376:L376"/>
    <mergeCell ref="B377:C377"/>
    <mergeCell ref="E377:L377"/>
    <mergeCell ref="B371:C371"/>
    <mergeCell ref="E371:F371"/>
    <mergeCell ref="G371:H371"/>
    <mergeCell ref="I371:L371"/>
    <mergeCell ref="O371:AD371"/>
    <mergeCell ref="B372:C372"/>
    <mergeCell ref="E372:L372"/>
    <mergeCell ref="O372:AD372"/>
    <mergeCell ref="B367:AC367"/>
    <mergeCell ref="B368:C368"/>
    <mergeCell ref="E368:L368"/>
    <mergeCell ref="B369:C369"/>
    <mergeCell ref="E369:L369"/>
    <mergeCell ref="B370:C370"/>
    <mergeCell ref="E370:L370"/>
    <mergeCell ref="B364:C364"/>
    <mergeCell ref="E364:F364"/>
    <mergeCell ref="G364:H364"/>
    <mergeCell ref="I364:L364"/>
    <mergeCell ref="O364:AD364"/>
    <mergeCell ref="B365:C365"/>
    <mergeCell ref="E365:L365"/>
    <mergeCell ref="O365:AD365"/>
    <mergeCell ref="B360:AC360"/>
    <mergeCell ref="B361:C361"/>
    <mergeCell ref="E361:L361"/>
    <mergeCell ref="B362:C362"/>
    <mergeCell ref="E362:L362"/>
    <mergeCell ref="B363:C363"/>
    <mergeCell ref="E363:L363"/>
    <mergeCell ref="B357:C357"/>
    <mergeCell ref="E357:F357"/>
    <mergeCell ref="G357:H357"/>
    <mergeCell ref="I357:L357"/>
    <mergeCell ref="O357:AD357"/>
    <mergeCell ref="B358:C358"/>
    <mergeCell ref="E358:L358"/>
    <mergeCell ref="O358:AD358"/>
    <mergeCell ref="B354:C354"/>
    <mergeCell ref="E354:L354"/>
    <mergeCell ref="B355:C355"/>
    <mergeCell ref="E355:L355"/>
    <mergeCell ref="B356:C356"/>
    <mergeCell ref="E356:L356"/>
    <mergeCell ref="B350:C350"/>
    <mergeCell ref="E350:L350"/>
    <mergeCell ref="R350:S350"/>
    <mergeCell ref="U350:AB350"/>
    <mergeCell ref="B352:AC352"/>
    <mergeCell ref="B353:AC353"/>
    <mergeCell ref="W348:X348"/>
    <mergeCell ref="Y348:AB348"/>
    <mergeCell ref="B349:C349"/>
    <mergeCell ref="E349:L349"/>
    <mergeCell ref="R349:S349"/>
    <mergeCell ref="U349:AB349"/>
    <mergeCell ref="B348:C348"/>
    <mergeCell ref="E348:F348"/>
    <mergeCell ref="G348:H348"/>
    <mergeCell ref="I348:L348"/>
    <mergeCell ref="R348:S348"/>
    <mergeCell ref="U348:V348"/>
    <mergeCell ref="B346:C346"/>
    <mergeCell ref="E346:L346"/>
    <mergeCell ref="R346:S346"/>
    <mergeCell ref="U346:AB346"/>
    <mergeCell ref="B347:C347"/>
    <mergeCell ref="E347:L347"/>
    <mergeCell ref="R347:S347"/>
    <mergeCell ref="U347:AB347"/>
    <mergeCell ref="B344:C344"/>
    <mergeCell ref="E344:L344"/>
    <mergeCell ref="R344:S344"/>
    <mergeCell ref="U344:AB344"/>
    <mergeCell ref="B345:C345"/>
    <mergeCell ref="E345:L345"/>
    <mergeCell ref="R345:S345"/>
    <mergeCell ref="U345:AB345"/>
    <mergeCell ref="B341:C341"/>
    <mergeCell ref="E341:L341"/>
    <mergeCell ref="R341:S341"/>
    <mergeCell ref="U341:AB341"/>
    <mergeCell ref="B343:C343"/>
    <mergeCell ref="R343:S343"/>
    <mergeCell ref="W339:X339"/>
    <mergeCell ref="Y339:AB339"/>
    <mergeCell ref="B340:C340"/>
    <mergeCell ref="E340:L340"/>
    <mergeCell ref="R340:S340"/>
    <mergeCell ref="U340:AB340"/>
    <mergeCell ref="B339:C339"/>
    <mergeCell ref="E339:F339"/>
    <mergeCell ref="G339:H339"/>
    <mergeCell ref="I339:L339"/>
    <mergeCell ref="R339:S339"/>
    <mergeCell ref="U339:V339"/>
    <mergeCell ref="B338:C338"/>
    <mergeCell ref="E338:L338"/>
    <mergeCell ref="R338:S338"/>
    <mergeCell ref="U338:AB338"/>
    <mergeCell ref="B335:C335"/>
    <mergeCell ref="E335:L335"/>
    <mergeCell ref="R335:S335"/>
    <mergeCell ref="U335:AB335"/>
    <mergeCell ref="B336:C336"/>
    <mergeCell ref="E336:L336"/>
    <mergeCell ref="R336:S336"/>
    <mergeCell ref="U336:AB336"/>
    <mergeCell ref="B334:C334"/>
    <mergeCell ref="R334:S334"/>
    <mergeCell ref="W330:X330"/>
    <mergeCell ref="Y330:AB330"/>
    <mergeCell ref="B331:C331"/>
    <mergeCell ref="E331:L331"/>
    <mergeCell ref="R331:S331"/>
    <mergeCell ref="U331:AB331"/>
    <mergeCell ref="B337:C337"/>
    <mergeCell ref="E337:L337"/>
    <mergeCell ref="R337:S337"/>
    <mergeCell ref="U337:AB337"/>
    <mergeCell ref="B330:C330"/>
    <mergeCell ref="E330:F330"/>
    <mergeCell ref="G330:H330"/>
    <mergeCell ref="I330:L330"/>
    <mergeCell ref="R330:S330"/>
    <mergeCell ref="U330:V330"/>
    <mergeCell ref="B332:C332"/>
    <mergeCell ref="E332:L332"/>
    <mergeCell ref="R332:S332"/>
    <mergeCell ref="U332:AB332"/>
    <mergeCell ref="B327:C327"/>
    <mergeCell ref="E327:L327"/>
    <mergeCell ref="R327:S327"/>
    <mergeCell ref="U327:AB327"/>
    <mergeCell ref="B328:C328"/>
    <mergeCell ref="E328:L328"/>
    <mergeCell ref="R328:S328"/>
    <mergeCell ref="U328:AB328"/>
    <mergeCell ref="B329:C329"/>
    <mergeCell ref="E329:L329"/>
    <mergeCell ref="R329:S329"/>
    <mergeCell ref="U329:AB329"/>
    <mergeCell ref="B324:C324"/>
    <mergeCell ref="B325:C325"/>
    <mergeCell ref="R325:S325"/>
    <mergeCell ref="B326:C326"/>
    <mergeCell ref="E326:L326"/>
    <mergeCell ref="R326:S326"/>
    <mergeCell ref="B320:C320"/>
    <mergeCell ref="E320:L320"/>
    <mergeCell ref="O320:AD320"/>
    <mergeCell ref="B321:C321"/>
    <mergeCell ref="E321:L321"/>
    <mergeCell ref="B322:C322"/>
    <mergeCell ref="E322:L322"/>
    <mergeCell ref="U326:AB326"/>
    <mergeCell ref="B318:C318"/>
    <mergeCell ref="E318:L318"/>
    <mergeCell ref="O318:AD318"/>
    <mergeCell ref="B319:C319"/>
    <mergeCell ref="E319:F319"/>
    <mergeCell ref="G319:H319"/>
    <mergeCell ref="I319:L319"/>
    <mergeCell ref="O319:AD319"/>
    <mergeCell ref="B315:C315"/>
    <mergeCell ref="E315:L315"/>
    <mergeCell ref="B316:C316"/>
    <mergeCell ref="E316:L316"/>
    <mergeCell ref="B317:C317"/>
    <mergeCell ref="E317:L317"/>
    <mergeCell ref="E310:L310"/>
    <mergeCell ref="U310:AB310"/>
    <mergeCell ref="E311:L311"/>
    <mergeCell ref="U311:AB311"/>
    <mergeCell ref="B313:AC313"/>
    <mergeCell ref="B314:AC314"/>
    <mergeCell ref="G306:L306"/>
    <mergeCell ref="W306:AB306"/>
    <mergeCell ref="E307:L307"/>
    <mergeCell ref="U307:AB307"/>
    <mergeCell ref="E308:L308"/>
    <mergeCell ref="U308:AB308"/>
    <mergeCell ref="G303:L303"/>
    <mergeCell ref="W303:AB303"/>
    <mergeCell ref="E304:L304"/>
    <mergeCell ref="U304:AB304"/>
    <mergeCell ref="E305:L305"/>
    <mergeCell ref="U305:AB305"/>
    <mergeCell ref="G300:L300"/>
    <mergeCell ref="W300:AB300"/>
    <mergeCell ref="E301:L301"/>
    <mergeCell ref="U301:AB301"/>
    <mergeCell ref="E302:L302"/>
    <mergeCell ref="U302:AB302"/>
    <mergeCell ref="G297:L297"/>
    <mergeCell ref="W297:AB297"/>
    <mergeCell ref="E298:L298"/>
    <mergeCell ref="U298:AB298"/>
    <mergeCell ref="E299:L299"/>
    <mergeCell ref="U299:AB299"/>
    <mergeCell ref="G294:L294"/>
    <mergeCell ref="W294:AB294"/>
    <mergeCell ref="E295:L295"/>
    <mergeCell ref="U295:AB295"/>
    <mergeCell ref="E296:L296"/>
    <mergeCell ref="U296:AB296"/>
    <mergeCell ref="E289:L289"/>
    <mergeCell ref="G291:L291"/>
    <mergeCell ref="W291:AB291"/>
    <mergeCell ref="E292:L292"/>
    <mergeCell ref="U292:AB292"/>
    <mergeCell ref="E293:L293"/>
    <mergeCell ref="U293:AB293"/>
    <mergeCell ref="E285:L285"/>
    <mergeCell ref="U285:AB285"/>
    <mergeCell ref="E286:L286"/>
    <mergeCell ref="U286:AB286"/>
    <mergeCell ref="C288:D288"/>
    <mergeCell ref="E288:M288"/>
    <mergeCell ref="S288:T288"/>
    <mergeCell ref="U288:AC288"/>
    <mergeCell ref="G281:L281"/>
    <mergeCell ref="W281:AB281"/>
    <mergeCell ref="E282:L282"/>
    <mergeCell ref="U282:AB282"/>
    <mergeCell ref="E283:L283"/>
    <mergeCell ref="U283:AB283"/>
    <mergeCell ref="G278:L278"/>
    <mergeCell ref="W278:AB278"/>
    <mergeCell ref="E279:L279"/>
    <mergeCell ref="U279:AB279"/>
    <mergeCell ref="E280:L280"/>
    <mergeCell ref="U280:AB280"/>
    <mergeCell ref="G275:L275"/>
    <mergeCell ref="W275:AB275"/>
    <mergeCell ref="E276:L276"/>
    <mergeCell ref="U276:AB276"/>
    <mergeCell ref="E277:L277"/>
    <mergeCell ref="U277:AB277"/>
    <mergeCell ref="G272:L272"/>
    <mergeCell ref="W272:AB272"/>
    <mergeCell ref="E273:L273"/>
    <mergeCell ref="U273:AB273"/>
    <mergeCell ref="E274:L274"/>
    <mergeCell ref="U274:AB274"/>
    <mergeCell ref="G269:L269"/>
    <mergeCell ref="W269:AB269"/>
    <mergeCell ref="E270:L270"/>
    <mergeCell ref="U270:AB270"/>
    <mergeCell ref="E271:L271"/>
    <mergeCell ref="U271:AB271"/>
    <mergeCell ref="E264:L264"/>
    <mergeCell ref="G266:L266"/>
    <mergeCell ref="W266:AB266"/>
    <mergeCell ref="E267:L267"/>
    <mergeCell ref="U267:AB267"/>
    <mergeCell ref="E268:L268"/>
    <mergeCell ref="U268:AB268"/>
    <mergeCell ref="E261:L261"/>
    <mergeCell ref="U261:AB261"/>
    <mergeCell ref="C263:D263"/>
    <mergeCell ref="E263:M263"/>
    <mergeCell ref="S263:T263"/>
    <mergeCell ref="U263:AC263"/>
    <mergeCell ref="E257:L257"/>
    <mergeCell ref="U257:AB257"/>
    <mergeCell ref="E258:L258"/>
    <mergeCell ref="U258:AB258"/>
    <mergeCell ref="E260:L260"/>
    <mergeCell ref="U260:AB260"/>
    <mergeCell ref="E254:L254"/>
    <mergeCell ref="U254:AB254"/>
    <mergeCell ref="E255:L255"/>
    <mergeCell ref="U255:AB255"/>
    <mergeCell ref="G256:L256"/>
    <mergeCell ref="W256:AB256"/>
    <mergeCell ref="E251:L251"/>
    <mergeCell ref="U251:AB251"/>
    <mergeCell ref="E252:L252"/>
    <mergeCell ref="U252:AB252"/>
    <mergeCell ref="G253:L253"/>
    <mergeCell ref="W253:AB253"/>
    <mergeCell ref="E248:L248"/>
    <mergeCell ref="U248:AB248"/>
    <mergeCell ref="E249:L249"/>
    <mergeCell ref="U249:AB249"/>
    <mergeCell ref="G250:L250"/>
    <mergeCell ref="W250:AB250"/>
    <mergeCell ref="E245:L245"/>
    <mergeCell ref="U245:AB245"/>
    <mergeCell ref="E246:L246"/>
    <mergeCell ref="U246:AB246"/>
    <mergeCell ref="G247:L247"/>
    <mergeCell ref="W247:AB247"/>
    <mergeCell ref="E242:L242"/>
    <mergeCell ref="U242:AB242"/>
    <mergeCell ref="E243:L243"/>
    <mergeCell ref="U243:AB243"/>
    <mergeCell ref="G244:L244"/>
    <mergeCell ref="W244:AB244"/>
    <mergeCell ref="C238:D238"/>
    <mergeCell ref="E238:M238"/>
    <mergeCell ref="S238:T238"/>
    <mergeCell ref="U238:AC238"/>
    <mergeCell ref="E239:L239"/>
    <mergeCell ref="G241:L241"/>
    <mergeCell ref="W241:AB241"/>
    <mergeCell ref="B216:M216"/>
    <mergeCell ref="B226:M226"/>
    <mergeCell ref="B235:AC235"/>
    <mergeCell ref="B236:N236"/>
    <mergeCell ref="P236:AC236"/>
    <mergeCell ref="B237:AC237"/>
    <mergeCell ref="B126:M126"/>
    <mergeCell ref="AE190:AL190"/>
    <mergeCell ref="C193:D193"/>
    <mergeCell ref="E193:M193"/>
    <mergeCell ref="B194:M194"/>
    <mergeCell ref="B206:M206"/>
    <mergeCell ref="B8:M8"/>
    <mergeCell ref="C66:D66"/>
    <mergeCell ref="E66:M66"/>
    <mergeCell ref="B67:M67"/>
    <mergeCell ref="C125:D125"/>
    <mergeCell ref="E125:M125"/>
    <mergeCell ref="B1:M1"/>
    <mergeCell ref="R1:Z1"/>
    <mergeCell ref="C3:M3"/>
    <mergeCell ref="B6:AC6"/>
    <mergeCell ref="C7:D7"/>
    <mergeCell ref="E7:M7"/>
  </mergeCell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8F43C-C9FE-474C-A696-E02B8BE9A459}">
  <dimension ref="A1:AK152"/>
  <sheetViews>
    <sheetView zoomScale="80" zoomScaleNormal="80" workbookViewId="0">
      <selection activeCell="N52" sqref="N52"/>
    </sheetView>
  </sheetViews>
  <sheetFormatPr defaultRowHeight="15.4" x14ac:dyDescent="0.45"/>
  <cols>
    <col min="1" max="1" width="6.265625" style="34" bestFit="1" customWidth="1"/>
    <col min="2" max="2" width="3.59765625" style="85" customWidth="1"/>
    <col min="3" max="3" width="3.59765625" style="73" customWidth="1"/>
    <col min="4" max="4" width="26.59765625" style="85" customWidth="1"/>
    <col min="5" max="7" width="3.59765625" style="2" customWidth="1"/>
    <col min="8" max="14" width="3.59765625" style="85" customWidth="1"/>
    <col min="15" max="15" width="8.3984375" style="85" customWidth="1"/>
    <col min="16" max="19" width="7.59765625" style="85" customWidth="1"/>
    <col min="20" max="20" width="6.265625" style="10" customWidth="1"/>
    <col min="21" max="21" width="3.59765625" style="85" customWidth="1"/>
    <col min="22" max="22" width="3.59765625" style="73" customWidth="1"/>
    <col min="23" max="23" width="26.59765625" style="85" customWidth="1"/>
    <col min="24" max="26" width="3.59765625" style="2" customWidth="1"/>
    <col min="27" max="29" width="3.59765625" style="85" customWidth="1"/>
    <col min="30" max="33" width="3.59765625" customWidth="1"/>
    <col min="34" max="34" width="8.3984375" customWidth="1"/>
    <col min="35" max="37" width="7.59765625" customWidth="1"/>
  </cols>
  <sheetData>
    <row r="1" spans="1:37" s="12" customFormat="1" ht="48.4" customHeight="1" x14ac:dyDescent="0.7">
      <c r="A1" s="32"/>
      <c r="B1" s="692" t="s">
        <v>518</v>
      </c>
      <c r="C1" s="692"/>
      <c r="D1" s="692"/>
      <c r="E1" s="692"/>
      <c r="F1" s="692"/>
      <c r="G1" s="692"/>
      <c r="H1" s="692"/>
      <c r="I1" s="692"/>
      <c r="J1" s="692"/>
      <c r="K1" s="692"/>
      <c r="L1" s="692"/>
      <c r="M1" s="692"/>
      <c r="N1" s="692"/>
      <c r="O1" s="692"/>
      <c r="P1" s="692"/>
      <c r="Q1" s="692"/>
      <c r="R1" s="692"/>
      <c r="S1" s="692"/>
      <c r="T1" s="692"/>
      <c r="U1" s="692"/>
      <c r="V1" s="692"/>
      <c r="W1" s="692"/>
      <c r="X1" s="692"/>
      <c r="Y1" s="692"/>
      <c r="Z1" s="692"/>
      <c r="AA1" s="692"/>
      <c r="AB1" s="692"/>
      <c r="AC1" s="692"/>
      <c r="AD1" s="146"/>
      <c r="AE1" s="146"/>
      <c r="AF1" s="146"/>
    </row>
    <row r="2" spans="1:37" ht="16.149999999999999" customHeight="1" x14ac:dyDescent="0.45">
      <c r="A2" s="24"/>
      <c r="B2" s="741" t="s">
        <v>519</v>
      </c>
      <c r="C2" s="742"/>
      <c r="D2" s="742"/>
      <c r="E2" s="742"/>
      <c r="F2" s="742"/>
      <c r="H2" s="148"/>
      <c r="I2" s="148"/>
      <c r="J2" s="148"/>
      <c r="K2" s="148"/>
      <c r="L2" s="148"/>
      <c r="M2" s="148"/>
      <c r="N2" s="148"/>
      <c r="O2" s="148"/>
      <c r="P2" s="148"/>
      <c r="Q2" s="148"/>
      <c r="R2" s="148"/>
      <c r="S2" s="148"/>
      <c r="U2" s="743"/>
      <c r="V2" s="743"/>
      <c r="W2" s="743"/>
      <c r="X2" s="70"/>
      <c r="Y2" s="70"/>
      <c r="Z2" s="70"/>
      <c r="AA2" s="149"/>
      <c r="AB2" s="149"/>
      <c r="AC2" s="149"/>
      <c r="AD2" s="150"/>
      <c r="AE2" s="150"/>
      <c r="AF2" s="150"/>
    </row>
    <row r="3" spans="1:37" ht="16.149999999999999" customHeight="1" x14ac:dyDescent="0.45">
      <c r="A3" s="19"/>
      <c r="B3" s="744" t="s">
        <v>520</v>
      </c>
      <c r="C3" s="744"/>
      <c r="D3" s="744"/>
      <c r="E3" s="744"/>
      <c r="F3" s="744"/>
      <c r="G3" s="744"/>
      <c r="H3" s="744"/>
      <c r="I3" s="744"/>
      <c r="J3" s="744"/>
      <c r="K3" s="744"/>
      <c r="L3" s="744"/>
      <c r="M3" s="744"/>
      <c r="N3" s="744"/>
      <c r="O3" s="744"/>
      <c r="P3" s="744"/>
      <c r="Q3" s="744"/>
      <c r="R3" s="744"/>
      <c r="S3" s="744"/>
      <c r="T3" s="744"/>
      <c r="U3" s="744"/>
      <c r="V3" s="744"/>
      <c r="W3" s="744"/>
      <c r="X3" s="40"/>
      <c r="Y3" s="40"/>
      <c r="Z3" s="40"/>
      <c r="AA3" s="40"/>
      <c r="AB3" s="40"/>
      <c r="AC3" s="40"/>
      <c r="AD3" s="40"/>
      <c r="AE3" s="40"/>
      <c r="AF3" s="40"/>
      <c r="AG3" s="40"/>
      <c r="AH3" s="40"/>
      <c r="AI3" s="40"/>
      <c r="AJ3" s="40"/>
      <c r="AK3" s="40"/>
    </row>
    <row r="4" spans="1:37" ht="16.149999999999999" customHeight="1" x14ac:dyDescent="0.45">
      <c r="A4" s="19"/>
      <c r="B4" s="744"/>
      <c r="C4" s="744"/>
      <c r="D4" s="744"/>
      <c r="E4" s="744"/>
      <c r="F4" s="744"/>
      <c r="G4" s="744"/>
      <c r="H4" s="744"/>
      <c r="I4" s="744"/>
      <c r="J4" s="744"/>
      <c r="K4" s="744"/>
      <c r="L4" s="744"/>
      <c r="M4" s="744"/>
      <c r="N4" s="744"/>
      <c r="O4" s="744"/>
      <c r="P4" s="744"/>
      <c r="Q4" s="744"/>
      <c r="R4" s="744"/>
      <c r="S4" s="744"/>
      <c r="T4" s="744"/>
      <c r="U4" s="744"/>
      <c r="V4" s="744"/>
      <c r="W4" s="744"/>
      <c r="X4" s="40"/>
      <c r="Y4" s="40"/>
      <c r="Z4" s="40"/>
      <c r="AA4" s="40"/>
      <c r="AB4" s="40"/>
      <c r="AC4" s="40"/>
      <c r="AD4" s="40"/>
      <c r="AE4" s="40"/>
      <c r="AF4" s="40"/>
      <c r="AG4" s="40"/>
      <c r="AH4" s="40"/>
      <c r="AI4" s="40"/>
      <c r="AJ4" s="40"/>
      <c r="AK4" s="40"/>
    </row>
    <row r="5" spans="1:37" ht="16.149999999999999" customHeight="1" x14ac:dyDescent="0.45">
      <c r="A5" s="19"/>
      <c r="B5" s="745" t="s">
        <v>521</v>
      </c>
      <c r="C5" s="745"/>
      <c r="D5" s="745"/>
      <c r="E5" s="745"/>
      <c r="F5" s="745"/>
      <c r="G5" s="745"/>
      <c r="H5" s="745"/>
      <c r="I5" s="745"/>
      <c r="J5" s="745"/>
      <c r="K5" s="745"/>
      <c r="L5" s="745"/>
      <c r="M5" s="745"/>
      <c r="N5" s="745"/>
      <c r="O5" s="745"/>
      <c r="P5" s="745"/>
      <c r="Q5" s="745"/>
      <c r="R5" s="745"/>
      <c r="S5" s="745"/>
      <c r="T5" s="745"/>
      <c r="U5" s="745"/>
      <c r="V5" s="745"/>
      <c r="W5" s="745"/>
      <c r="X5" s="40"/>
      <c r="Y5" s="40"/>
      <c r="Z5" s="40"/>
      <c r="AA5" s="40"/>
      <c r="AB5" s="40"/>
      <c r="AC5" s="40"/>
      <c r="AD5" s="40"/>
      <c r="AE5" s="40"/>
      <c r="AF5" s="40"/>
      <c r="AG5" s="40"/>
      <c r="AH5" s="40"/>
      <c r="AI5" s="40"/>
      <c r="AJ5" s="40"/>
      <c r="AK5" s="40"/>
    </row>
    <row r="6" spans="1:37" ht="16.149999999999999" customHeight="1" x14ac:dyDescent="0.45">
      <c r="A6" s="69"/>
      <c r="B6" s="745"/>
      <c r="C6" s="745"/>
      <c r="D6" s="745"/>
      <c r="E6" s="745"/>
      <c r="F6" s="745"/>
      <c r="G6" s="745"/>
      <c r="H6" s="745"/>
      <c r="I6" s="745"/>
      <c r="J6" s="745"/>
      <c r="K6" s="745"/>
      <c r="L6" s="745"/>
      <c r="M6" s="745"/>
      <c r="N6" s="745"/>
      <c r="O6" s="745"/>
      <c r="P6" s="745"/>
      <c r="Q6" s="745"/>
      <c r="R6" s="745"/>
      <c r="S6" s="745"/>
      <c r="T6" s="745"/>
      <c r="U6" s="745"/>
      <c r="V6" s="745"/>
      <c r="W6" s="745"/>
      <c r="X6" s="40"/>
      <c r="Y6" s="40"/>
      <c r="Z6" s="40"/>
      <c r="AA6" s="40"/>
      <c r="AB6" s="40"/>
      <c r="AC6" s="40"/>
      <c r="AD6" s="40"/>
      <c r="AE6" s="40"/>
      <c r="AF6" s="40"/>
      <c r="AG6" s="40"/>
      <c r="AH6" s="40"/>
      <c r="AI6" s="40"/>
      <c r="AJ6" s="40"/>
      <c r="AK6" s="40"/>
    </row>
    <row r="7" spans="1:37" ht="16.149999999999999" customHeight="1" x14ac:dyDescent="0.45">
      <c r="A7" s="69"/>
      <c r="B7" s="745"/>
      <c r="C7" s="745"/>
      <c r="D7" s="745"/>
      <c r="E7" s="745"/>
      <c r="F7" s="745"/>
      <c r="G7" s="745"/>
      <c r="H7" s="745"/>
      <c r="I7" s="745"/>
      <c r="J7" s="745"/>
      <c r="K7" s="745"/>
      <c r="L7" s="745"/>
      <c r="M7" s="745"/>
      <c r="N7" s="745"/>
      <c r="O7" s="745"/>
      <c r="P7" s="745"/>
      <c r="Q7" s="745"/>
      <c r="R7" s="745"/>
      <c r="S7" s="745"/>
      <c r="T7" s="745"/>
      <c r="U7" s="745"/>
      <c r="V7" s="745"/>
      <c r="W7" s="745"/>
      <c r="X7" s="40"/>
      <c r="Y7" s="40"/>
      <c r="Z7" s="40"/>
      <c r="AA7" s="40"/>
      <c r="AB7" s="40"/>
      <c r="AC7" s="40"/>
      <c r="AD7" s="40"/>
      <c r="AE7" s="40"/>
      <c r="AF7" s="40"/>
      <c r="AG7" s="40"/>
      <c r="AH7" s="40"/>
      <c r="AI7" s="40"/>
      <c r="AJ7" s="40"/>
      <c r="AK7" s="40"/>
    </row>
    <row r="8" spans="1:37" ht="16.149999999999999" customHeight="1" x14ac:dyDescent="0.45">
      <c r="A8" s="69"/>
      <c r="B8" s="745"/>
      <c r="C8" s="745"/>
      <c r="D8" s="745"/>
      <c r="E8" s="745"/>
      <c r="F8" s="745"/>
      <c r="G8" s="745"/>
      <c r="H8" s="745"/>
      <c r="I8" s="745"/>
      <c r="J8" s="745"/>
      <c r="K8" s="745"/>
      <c r="L8" s="745"/>
      <c r="M8" s="745"/>
      <c r="N8" s="745"/>
      <c r="O8" s="745"/>
      <c r="P8" s="745"/>
      <c r="Q8" s="745"/>
      <c r="R8" s="745"/>
      <c r="S8" s="745"/>
      <c r="T8" s="745"/>
      <c r="U8" s="745"/>
      <c r="V8" s="745"/>
      <c r="W8" s="745"/>
      <c r="X8" s="40"/>
      <c r="Y8" s="40"/>
      <c r="Z8" s="40"/>
      <c r="AA8" s="40"/>
      <c r="AB8" s="40"/>
      <c r="AC8" s="40"/>
      <c r="AD8" s="40"/>
      <c r="AE8" s="40"/>
      <c r="AF8" s="40"/>
      <c r="AG8" s="40"/>
      <c r="AH8" s="40"/>
      <c r="AI8" s="40"/>
      <c r="AJ8" s="40"/>
      <c r="AK8" s="40"/>
    </row>
    <row r="9" spans="1:37" ht="16.149999999999999" customHeight="1" x14ac:dyDescent="0.45">
      <c r="A9" s="69"/>
      <c r="B9" s="745"/>
      <c r="C9" s="745"/>
      <c r="D9" s="745"/>
      <c r="E9" s="745"/>
      <c r="F9" s="745"/>
      <c r="G9" s="745"/>
      <c r="H9" s="745"/>
      <c r="I9" s="745"/>
      <c r="J9" s="745"/>
      <c r="K9" s="745"/>
      <c r="L9" s="745"/>
      <c r="M9" s="745"/>
      <c r="N9" s="745"/>
      <c r="O9" s="745"/>
      <c r="P9" s="745"/>
      <c r="Q9" s="745"/>
      <c r="R9" s="745"/>
      <c r="S9" s="745"/>
      <c r="T9" s="745"/>
      <c r="U9" s="745"/>
      <c r="V9" s="745"/>
      <c r="W9" s="745"/>
      <c r="X9" s="40"/>
      <c r="Y9" s="40"/>
      <c r="Z9" s="40"/>
      <c r="AA9" s="40"/>
      <c r="AB9" s="40"/>
      <c r="AC9" s="40"/>
      <c r="AD9" s="40"/>
      <c r="AE9" s="40"/>
      <c r="AF9" s="40"/>
      <c r="AG9" s="40"/>
      <c r="AH9" s="40"/>
      <c r="AI9" s="40"/>
      <c r="AJ9" s="40"/>
      <c r="AK9" s="40"/>
    </row>
    <row r="10" spans="1:37" ht="16.149999999999999" customHeight="1" x14ac:dyDescent="0.45">
      <c r="A10" s="69"/>
      <c r="B10" s="745"/>
      <c r="C10" s="745"/>
      <c r="D10" s="745"/>
      <c r="E10" s="745"/>
      <c r="F10" s="745"/>
      <c r="G10" s="745"/>
      <c r="H10" s="745"/>
      <c r="I10" s="745"/>
      <c r="J10" s="745"/>
      <c r="K10" s="745"/>
      <c r="L10" s="745"/>
      <c r="M10" s="745"/>
      <c r="N10" s="745"/>
      <c r="O10" s="745"/>
      <c r="P10" s="745"/>
      <c r="Q10" s="745"/>
      <c r="R10" s="745"/>
      <c r="S10" s="745"/>
      <c r="T10" s="745"/>
      <c r="U10" s="745"/>
      <c r="V10" s="745"/>
      <c r="W10" s="745"/>
      <c r="X10" s="40"/>
      <c r="Y10" s="40"/>
      <c r="Z10" s="40"/>
      <c r="AA10" s="40"/>
      <c r="AB10" s="40"/>
      <c r="AC10" s="40"/>
      <c r="AD10" s="40"/>
      <c r="AE10" s="40"/>
      <c r="AF10" s="40"/>
      <c r="AG10" s="40"/>
      <c r="AH10" s="40"/>
      <c r="AI10" s="40"/>
      <c r="AJ10" s="40"/>
      <c r="AK10" s="40"/>
    </row>
    <row r="11" spans="1:37" ht="16.149999999999999" customHeight="1" x14ac:dyDescent="0.45">
      <c r="A11" s="68"/>
      <c r="B11" s="745"/>
      <c r="C11" s="745"/>
      <c r="D11" s="745"/>
      <c r="E11" s="745"/>
      <c r="F11" s="745"/>
      <c r="G11" s="745"/>
      <c r="H11" s="745"/>
      <c r="I11" s="745"/>
      <c r="J11" s="745"/>
      <c r="K11" s="745"/>
      <c r="L11" s="745"/>
      <c r="M11" s="745"/>
      <c r="N11" s="745"/>
      <c r="O11" s="745"/>
      <c r="P11" s="745"/>
      <c r="Q11" s="745"/>
      <c r="R11" s="745"/>
      <c r="S11" s="745"/>
      <c r="T11" s="745"/>
      <c r="U11" s="745"/>
      <c r="V11" s="745"/>
      <c r="W11" s="745"/>
      <c r="X11" s="40"/>
      <c r="Y11" s="40"/>
      <c r="Z11" s="40"/>
      <c r="AA11" s="40"/>
      <c r="AB11" s="40"/>
      <c r="AC11" s="40"/>
      <c r="AD11" s="40"/>
      <c r="AE11" s="40"/>
      <c r="AF11" s="40"/>
      <c r="AG11" s="40"/>
      <c r="AH11" s="40"/>
      <c r="AI11" s="40"/>
      <c r="AJ11" s="40"/>
      <c r="AK11" s="40"/>
    </row>
    <row r="12" spans="1:37" ht="16.149999999999999" customHeight="1" x14ac:dyDescent="0.45">
      <c r="A12" s="68"/>
      <c r="B12" s="745"/>
      <c r="C12" s="745"/>
      <c r="D12" s="745"/>
      <c r="E12" s="745"/>
      <c r="F12" s="745"/>
      <c r="G12" s="745"/>
      <c r="H12" s="745"/>
      <c r="I12" s="745"/>
      <c r="J12" s="745"/>
      <c r="K12" s="745"/>
      <c r="L12" s="745"/>
      <c r="M12" s="745"/>
      <c r="N12" s="745"/>
      <c r="O12" s="745"/>
      <c r="P12" s="745"/>
      <c r="Q12" s="745"/>
      <c r="R12" s="745"/>
      <c r="S12" s="745"/>
      <c r="T12" s="745"/>
      <c r="U12" s="745"/>
      <c r="V12" s="745"/>
      <c r="W12" s="745"/>
      <c r="X12" s="40"/>
      <c r="Y12" s="40"/>
      <c r="Z12" s="40"/>
      <c r="AA12" s="40"/>
      <c r="AB12" s="40"/>
      <c r="AC12" s="40"/>
      <c r="AD12" s="40"/>
      <c r="AE12" s="40"/>
      <c r="AF12" s="40"/>
      <c r="AG12" s="40"/>
      <c r="AH12" s="40"/>
      <c r="AI12" s="40"/>
      <c r="AJ12" s="40"/>
      <c r="AK12" s="40"/>
    </row>
    <row r="13" spans="1:37" ht="16.149999999999999" customHeight="1" x14ac:dyDescent="0.45">
      <c r="A13" s="68"/>
      <c r="B13" s="745"/>
      <c r="C13" s="745"/>
      <c r="D13" s="745"/>
      <c r="E13" s="745"/>
      <c r="F13" s="745"/>
      <c r="G13" s="745"/>
      <c r="H13" s="745"/>
      <c r="I13" s="745"/>
      <c r="J13" s="745"/>
      <c r="K13" s="745"/>
      <c r="L13" s="745"/>
      <c r="M13" s="745"/>
      <c r="N13" s="745"/>
      <c r="O13" s="745"/>
      <c r="P13" s="745"/>
      <c r="Q13" s="745"/>
      <c r="R13" s="745"/>
      <c r="S13" s="745"/>
      <c r="T13" s="745"/>
      <c r="U13" s="745"/>
      <c r="V13" s="745"/>
      <c r="W13" s="745"/>
      <c r="X13" s="40"/>
      <c r="Y13" s="40"/>
      <c r="Z13" s="40"/>
      <c r="AA13" s="40"/>
      <c r="AB13" s="40"/>
      <c r="AC13" s="40"/>
      <c r="AD13" s="40"/>
      <c r="AE13" s="40"/>
      <c r="AF13" s="40"/>
      <c r="AG13" s="40"/>
      <c r="AH13" s="40"/>
      <c r="AI13" s="40"/>
      <c r="AJ13" s="40"/>
      <c r="AK13" s="40"/>
    </row>
    <row r="14" spans="1:37" s="87" customFormat="1" ht="16.149999999999999" customHeight="1" x14ac:dyDescent="0.4">
      <c r="A14" s="36"/>
      <c r="B14" s="745"/>
      <c r="C14" s="745"/>
      <c r="D14" s="745"/>
      <c r="E14" s="745"/>
      <c r="F14" s="745"/>
      <c r="G14" s="745"/>
      <c r="H14" s="745"/>
      <c r="I14" s="745"/>
      <c r="J14" s="745"/>
      <c r="K14" s="745"/>
      <c r="L14" s="745"/>
      <c r="M14" s="745"/>
      <c r="N14" s="745"/>
      <c r="O14" s="745"/>
      <c r="P14" s="745"/>
      <c r="Q14" s="745"/>
      <c r="R14" s="745"/>
      <c r="S14" s="745"/>
      <c r="T14" s="745"/>
      <c r="U14" s="745"/>
      <c r="V14" s="745"/>
      <c r="W14" s="745"/>
      <c r="X14" s="40"/>
      <c r="Y14" s="40"/>
      <c r="Z14" s="40"/>
      <c r="AA14" s="40"/>
      <c r="AB14" s="40"/>
      <c r="AC14" s="40"/>
      <c r="AD14" s="40"/>
      <c r="AE14" s="40"/>
      <c r="AF14" s="40"/>
      <c r="AG14" s="40"/>
      <c r="AH14" s="40"/>
      <c r="AI14" s="40"/>
      <c r="AJ14" s="40"/>
      <c r="AK14" s="40"/>
    </row>
    <row r="15" spans="1:37" ht="16.149999999999999" customHeight="1" x14ac:dyDescent="0.45">
      <c r="A15" s="71"/>
      <c r="B15" s="745"/>
      <c r="C15" s="745"/>
      <c r="D15" s="745"/>
      <c r="E15" s="745"/>
      <c r="F15" s="745"/>
      <c r="G15" s="745"/>
      <c r="H15" s="745"/>
      <c r="I15" s="745"/>
      <c r="J15" s="745"/>
      <c r="K15" s="745"/>
      <c r="L15" s="745"/>
      <c r="M15" s="745"/>
      <c r="N15" s="745"/>
      <c r="O15" s="745"/>
      <c r="P15" s="745"/>
      <c r="Q15" s="745"/>
      <c r="R15" s="745"/>
      <c r="S15" s="745"/>
      <c r="T15" s="745"/>
      <c r="U15" s="745"/>
      <c r="V15" s="745"/>
      <c r="W15" s="745"/>
      <c r="X15" s="40"/>
      <c r="Y15" s="40"/>
      <c r="Z15" s="40"/>
      <c r="AA15" s="40"/>
      <c r="AB15" s="40"/>
      <c r="AC15" s="40"/>
      <c r="AD15" s="40"/>
      <c r="AE15" s="40"/>
      <c r="AF15" s="40"/>
      <c r="AG15" s="40"/>
      <c r="AH15" s="40"/>
      <c r="AI15" s="40"/>
      <c r="AJ15" s="40"/>
      <c r="AK15" s="40"/>
    </row>
    <row r="16" spans="1:37" ht="16.149999999999999" customHeight="1" x14ac:dyDescent="0.45">
      <c r="A16" s="36"/>
      <c r="B16" s="745"/>
      <c r="C16" s="745"/>
      <c r="D16" s="745"/>
      <c r="E16" s="745"/>
      <c r="F16" s="745"/>
      <c r="G16" s="745"/>
      <c r="H16" s="745"/>
      <c r="I16" s="745"/>
      <c r="J16" s="745"/>
      <c r="K16" s="745"/>
      <c r="L16" s="745"/>
      <c r="M16" s="745"/>
      <c r="N16" s="745"/>
      <c r="O16" s="745"/>
      <c r="P16" s="745"/>
      <c r="Q16" s="745"/>
      <c r="R16" s="745"/>
      <c r="S16" s="745"/>
      <c r="T16" s="745"/>
      <c r="U16" s="745"/>
      <c r="V16" s="745"/>
      <c r="W16" s="745"/>
      <c r="X16" s="40"/>
      <c r="Y16" s="40"/>
      <c r="Z16" s="40"/>
      <c r="AA16" s="40"/>
      <c r="AB16" s="40"/>
      <c r="AC16" s="40"/>
      <c r="AD16" s="40"/>
      <c r="AE16" s="40"/>
      <c r="AF16" s="40"/>
      <c r="AG16" s="40"/>
      <c r="AH16" s="40"/>
      <c r="AI16" s="40"/>
      <c r="AJ16" s="40"/>
      <c r="AK16" s="40"/>
    </row>
    <row r="17" spans="1:37" ht="16.149999999999999" customHeight="1" x14ac:dyDescent="0.45">
      <c r="A17" s="36"/>
      <c r="B17" s="745"/>
      <c r="C17" s="745"/>
      <c r="D17" s="745"/>
      <c r="E17" s="745"/>
      <c r="F17" s="745"/>
      <c r="G17" s="745"/>
      <c r="H17" s="745"/>
      <c r="I17" s="745"/>
      <c r="J17" s="745"/>
      <c r="K17" s="745"/>
      <c r="L17" s="745"/>
      <c r="M17" s="745"/>
      <c r="N17" s="745"/>
      <c r="O17" s="745"/>
      <c r="P17" s="745"/>
      <c r="Q17" s="745"/>
      <c r="R17" s="745"/>
      <c r="S17" s="745"/>
      <c r="T17" s="745"/>
      <c r="U17" s="745"/>
      <c r="V17" s="745"/>
      <c r="W17" s="745"/>
      <c r="X17" s="40"/>
      <c r="Y17" s="40"/>
      <c r="Z17" s="40"/>
      <c r="AA17" s="40"/>
      <c r="AB17" s="40"/>
      <c r="AC17" s="40"/>
      <c r="AD17" s="40"/>
      <c r="AE17" s="40"/>
      <c r="AF17" s="40"/>
      <c r="AG17" s="40"/>
      <c r="AH17" s="40"/>
      <c r="AI17" s="40"/>
      <c r="AJ17" s="40"/>
      <c r="AK17" s="40"/>
    </row>
    <row r="18" spans="1:37" ht="16.149999999999999" customHeight="1" x14ac:dyDescent="0.45">
      <c r="A18" s="36"/>
      <c r="B18" s="745"/>
      <c r="C18" s="745"/>
      <c r="D18" s="745"/>
      <c r="E18" s="745"/>
      <c r="F18" s="745"/>
      <c r="G18" s="745"/>
      <c r="H18" s="745"/>
      <c r="I18" s="745"/>
      <c r="J18" s="745"/>
      <c r="K18" s="745"/>
      <c r="L18" s="745"/>
      <c r="M18" s="745"/>
      <c r="N18" s="745"/>
      <c r="O18" s="745"/>
      <c r="P18" s="745"/>
      <c r="Q18" s="745"/>
      <c r="R18" s="745"/>
      <c r="S18" s="745"/>
      <c r="T18" s="745"/>
      <c r="U18" s="745"/>
      <c r="V18" s="745"/>
      <c r="W18" s="745"/>
      <c r="X18" s="40"/>
      <c r="Y18" s="40"/>
      <c r="Z18" s="40"/>
      <c r="AA18" s="40"/>
      <c r="AB18" s="40"/>
      <c r="AC18" s="40"/>
      <c r="AD18" s="40"/>
      <c r="AE18" s="40"/>
      <c r="AF18" s="40"/>
      <c r="AG18" s="40"/>
      <c r="AH18" s="40"/>
      <c r="AI18" s="40"/>
      <c r="AJ18" s="40"/>
      <c r="AK18" s="40"/>
    </row>
    <row r="19" spans="1:37" ht="16.149999999999999" customHeight="1" x14ac:dyDescent="0.45">
      <c r="A19" s="36"/>
      <c r="B19" s="745"/>
      <c r="C19" s="745"/>
      <c r="D19" s="745"/>
      <c r="E19" s="745"/>
      <c r="F19" s="745"/>
      <c r="G19" s="745"/>
      <c r="H19" s="745"/>
      <c r="I19" s="745"/>
      <c r="J19" s="745"/>
      <c r="K19" s="745"/>
      <c r="L19" s="745"/>
      <c r="M19" s="745"/>
      <c r="N19" s="745"/>
      <c r="O19" s="745"/>
      <c r="P19" s="745"/>
      <c r="Q19" s="745"/>
      <c r="R19" s="745"/>
      <c r="S19" s="745"/>
      <c r="T19" s="745"/>
      <c r="U19" s="745"/>
      <c r="V19" s="745"/>
      <c r="W19" s="745"/>
      <c r="X19" s="40"/>
      <c r="Y19" s="40"/>
      <c r="Z19" s="40"/>
      <c r="AA19" s="40"/>
      <c r="AB19" s="40"/>
      <c r="AC19" s="40"/>
      <c r="AD19" s="40"/>
      <c r="AE19" s="40"/>
      <c r="AF19" s="40"/>
      <c r="AG19" s="40"/>
      <c r="AH19" s="40"/>
      <c r="AI19" s="40"/>
      <c r="AJ19" s="40"/>
      <c r="AK19" s="40"/>
    </row>
    <row r="20" spans="1:37" ht="16.149999999999999" customHeight="1" x14ac:dyDescent="0.45">
      <c r="A20" s="36"/>
      <c r="B20" s="745"/>
      <c r="C20" s="745"/>
      <c r="D20" s="745"/>
      <c r="E20" s="745"/>
      <c r="F20" s="745"/>
      <c r="G20" s="745"/>
      <c r="H20" s="745"/>
      <c r="I20" s="745"/>
      <c r="J20" s="745"/>
      <c r="K20" s="745"/>
      <c r="L20" s="745"/>
      <c r="M20" s="745"/>
      <c r="N20" s="745"/>
      <c r="O20" s="745"/>
      <c r="P20" s="745"/>
      <c r="Q20" s="745"/>
      <c r="R20" s="745"/>
      <c r="S20" s="745"/>
      <c r="T20" s="745"/>
      <c r="U20" s="745"/>
      <c r="V20" s="745"/>
      <c r="W20" s="745"/>
      <c r="X20" s="40"/>
      <c r="Y20" s="40"/>
      <c r="Z20" s="40"/>
      <c r="AA20" s="40"/>
      <c r="AB20" s="40"/>
      <c r="AC20" s="40"/>
      <c r="AD20" s="40"/>
      <c r="AE20" s="40"/>
      <c r="AF20" s="40"/>
      <c r="AG20" s="40"/>
      <c r="AH20" s="40"/>
      <c r="AI20" s="40"/>
      <c r="AJ20" s="40"/>
      <c r="AK20" s="40"/>
    </row>
    <row r="21" spans="1:37" ht="16.149999999999999" customHeight="1" x14ac:dyDescent="0.45">
      <c r="A21" s="36"/>
      <c r="B21" s="745"/>
      <c r="C21" s="745"/>
      <c r="D21" s="745"/>
      <c r="E21" s="745"/>
      <c r="F21" s="745"/>
      <c r="G21" s="745"/>
      <c r="H21" s="745"/>
      <c r="I21" s="745"/>
      <c r="J21" s="745"/>
      <c r="K21" s="745"/>
      <c r="L21" s="745"/>
      <c r="M21" s="745"/>
      <c r="N21" s="745"/>
      <c r="O21" s="745"/>
      <c r="P21" s="745"/>
      <c r="Q21" s="745"/>
      <c r="R21" s="745"/>
      <c r="S21" s="745"/>
      <c r="T21" s="745"/>
      <c r="U21" s="745"/>
      <c r="V21" s="745"/>
      <c r="W21" s="745"/>
      <c r="X21" s="40"/>
      <c r="Y21" s="40"/>
      <c r="Z21" s="40"/>
      <c r="AA21" s="40"/>
      <c r="AB21" s="40"/>
      <c r="AC21" s="40"/>
      <c r="AD21" s="40"/>
      <c r="AE21" s="40"/>
      <c r="AF21" s="40"/>
      <c r="AG21" s="40"/>
      <c r="AH21" s="40"/>
      <c r="AI21" s="40"/>
      <c r="AJ21" s="40"/>
      <c r="AK21" s="40"/>
    </row>
    <row r="22" spans="1:37" s="87" customFormat="1" ht="16.149999999999999" customHeight="1" x14ac:dyDescent="0.4">
      <c r="A22" s="36"/>
      <c r="B22" s="745"/>
      <c r="C22" s="745"/>
      <c r="D22" s="745"/>
      <c r="E22" s="745"/>
      <c r="F22" s="745"/>
      <c r="G22" s="745"/>
      <c r="H22" s="745"/>
      <c r="I22" s="745"/>
      <c r="J22" s="745"/>
      <c r="K22" s="745"/>
      <c r="L22" s="745"/>
      <c r="M22" s="745"/>
      <c r="N22" s="745"/>
      <c r="O22" s="745"/>
      <c r="P22" s="745"/>
      <c r="Q22" s="745"/>
      <c r="R22" s="745"/>
      <c r="S22" s="745"/>
      <c r="T22" s="745"/>
      <c r="U22" s="745"/>
      <c r="V22" s="745"/>
      <c r="W22" s="745"/>
      <c r="X22" s="40"/>
      <c r="Y22" s="40"/>
      <c r="Z22" s="40"/>
      <c r="AA22" s="40"/>
      <c r="AB22" s="40"/>
      <c r="AC22" s="40"/>
      <c r="AD22" s="40"/>
      <c r="AE22" s="40"/>
      <c r="AF22" s="40"/>
      <c r="AG22" s="40"/>
      <c r="AH22" s="40"/>
      <c r="AI22" s="40"/>
      <c r="AJ22" s="40"/>
      <c r="AK22" s="40"/>
    </row>
    <row r="23" spans="1:37" ht="16.149999999999999" customHeight="1" x14ac:dyDescent="0.45">
      <c r="A23" s="36"/>
      <c r="B23" s="745"/>
      <c r="C23" s="745"/>
      <c r="D23" s="745"/>
      <c r="E23" s="745"/>
      <c r="F23" s="745"/>
      <c r="G23" s="745"/>
      <c r="H23" s="745"/>
      <c r="I23" s="745"/>
      <c r="J23" s="745"/>
      <c r="K23" s="745"/>
      <c r="L23" s="745"/>
      <c r="M23" s="745"/>
      <c r="N23" s="745"/>
      <c r="O23" s="745"/>
      <c r="P23" s="745"/>
      <c r="Q23" s="745"/>
      <c r="R23" s="745"/>
      <c r="S23" s="745"/>
      <c r="T23" s="745"/>
      <c r="U23" s="745"/>
      <c r="V23" s="745"/>
      <c r="W23" s="745"/>
      <c r="X23" s="40"/>
      <c r="Y23" s="40"/>
      <c r="Z23" s="40"/>
      <c r="AA23" s="40"/>
      <c r="AB23" s="40"/>
      <c r="AC23" s="40"/>
      <c r="AD23" s="40"/>
      <c r="AE23" s="40"/>
      <c r="AF23" s="40"/>
      <c r="AG23" s="40"/>
      <c r="AH23" s="40"/>
      <c r="AI23" s="40"/>
      <c r="AJ23" s="40"/>
      <c r="AK23" s="40"/>
    </row>
    <row r="24" spans="1:37" ht="16.149999999999999" customHeight="1" x14ac:dyDescent="0.45">
      <c r="A24" s="36"/>
      <c r="B24" s="745"/>
      <c r="C24" s="745"/>
      <c r="D24" s="745"/>
      <c r="E24" s="745"/>
      <c r="F24" s="745"/>
      <c r="G24" s="745"/>
      <c r="H24" s="745"/>
      <c r="I24" s="745"/>
      <c r="J24" s="745"/>
      <c r="K24" s="745"/>
      <c r="L24" s="745"/>
      <c r="M24" s="745"/>
      <c r="N24" s="745"/>
      <c r="O24" s="745"/>
      <c r="P24" s="745"/>
      <c r="Q24" s="745"/>
      <c r="R24" s="745"/>
      <c r="S24" s="745"/>
      <c r="T24" s="745"/>
      <c r="U24" s="745"/>
      <c r="V24" s="745"/>
      <c r="W24" s="745"/>
      <c r="X24" s="40"/>
      <c r="Y24" s="40"/>
      <c r="Z24" s="40"/>
      <c r="AA24" s="40"/>
      <c r="AB24" s="40"/>
      <c r="AC24" s="40"/>
      <c r="AD24" s="40"/>
      <c r="AE24" s="40"/>
      <c r="AF24" s="40"/>
      <c r="AG24" s="40"/>
      <c r="AH24" s="40"/>
      <c r="AI24" s="40"/>
      <c r="AJ24" s="40"/>
      <c r="AK24" s="40"/>
    </row>
    <row r="25" spans="1:37" ht="16.149999999999999" customHeight="1" x14ac:dyDescent="0.45">
      <c r="A25" s="36"/>
      <c r="B25" s="745"/>
      <c r="C25" s="745"/>
      <c r="D25" s="745"/>
      <c r="E25" s="745"/>
      <c r="F25" s="745"/>
      <c r="G25" s="745"/>
      <c r="H25" s="745"/>
      <c r="I25" s="745"/>
      <c r="J25" s="745"/>
      <c r="K25" s="745"/>
      <c r="L25" s="745"/>
      <c r="M25" s="745"/>
      <c r="N25" s="745"/>
      <c r="O25" s="745"/>
      <c r="P25" s="745"/>
      <c r="Q25" s="745"/>
      <c r="R25" s="745"/>
      <c r="S25" s="745"/>
      <c r="T25" s="745"/>
      <c r="U25" s="745"/>
      <c r="V25" s="745"/>
      <c r="W25" s="745"/>
      <c r="X25" s="40"/>
      <c r="Y25" s="40"/>
      <c r="Z25" s="40"/>
      <c r="AA25" s="40"/>
      <c r="AB25" s="40"/>
      <c r="AC25" s="40"/>
      <c r="AD25" s="40"/>
      <c r="AE25" s="40"/>
      <c r="AF25" s="40"/>
      <c r="AG25" s="40"/>
      <c r="AH25" s="40"/>
      <c r="AI25" s="40"/>
      <c r="AJ25" s="40"/>
      <c r="AK25" s="40"/>
    </row>
    <row r="26" spans="1:37" ht="16.149999999999999" customHeight="1" x14ac:dyDescent="0.45">
      <c r="A26" s="36"/>
      <c r="B26" s="745"/>
      <c r="C26" s="745"/>
      <c r="D26" s="745"/>
      <c r="E26" s="745"/>
      <c r="F26" s="745"/>
      <c r="G26" s="745"/>
      <c r="H26" s="745"/>
      <c r="I26" s="745"/>
      <c r="J26" s="745"/>
      <c r="K26" s="745"/>
      <c r="L26" s="745"/>
      <c r="M26" s="745"/>
      <c r="N26" s="745"/>
      <c r="O26" s="745"/>
      <c r="P26" s="745"/>
      <c r="Q26" s="745"/>
      <c r="R26" s="745"/>
      <c r="S26" s="745"/>
      <c r="T26" s="745"/>
      <c r="U26" s="745"/>
      <c r="V26" s="745"/>
      <c r="W26" s="745"/>
      <c r="X26" s="40"/>
      <c r="Y26" s="40"/>
      <c r="Z26" s="40"/>
      <c r="AA26" s="40"/>
      <c r="AB26" s="40"/>
      <c r="AC26" s="40"/>
      <c r="AD26" s="40"/>
      <c r="AE26" s="40"/>
      <c r="AF26" s="40"/>
      <c r="AG26" s="40"/>
      <c r="AH26" s="40"/>
      <c r="AI26" s="40"/>
      <c r="AJ26" s="40"/>
      <c r="AK26" s="40"/>
    </row>
    <row r="27" spans="1:37" x14ac:dyDescent="0.45">
      <c r="A27" s="36"/>
      <c r="B27" s="745"/>
      <c r="C27" s="745"/>
      <c r="D27" s="745"/>
      <c r="E27" s="745"/>
      <c r="F27" s="745"/>
      <c r="G27" s="745"/>
      <c r="H27" s="745"/>
      <c r="I27" s="745"/>
      <c r="J27" s="745"/>
      <c r="K27" s="745"/>
      <c r="L27" s="745"/>
      <c r="M27" s="745"/>
      <c r="N27" s="745"/>
      <c r="O27" s="745"/>
      <c r="P27" s="745"/>
      <c r="Q27" s="745"/>
      <c r="R27" s="745"/>
      <c r="S27" s="745"/>
      <c r="T27" s="745"/>
      <c r="U27" s="745"/>
      <c r="V27" s="745"/>
      <c r="W27" s="745"/>
      <c r="X27" s="40"/>
      <c r="Y27" s="40"/>
      <c r="Z27" s="40"/>
      <c r="AA27" s="40"/>
      <c r="AB27" s="40"/>
      <c r="AC27" s="40"/>
      <c r="AD27" s="40"/>
      <c r="AE27" s="40"/>
      <c r="AF27" s="40"/>
      <c r="AG27" s="40"/>
      <c r="AH27" s="40"/>
      <c r="AI27" s="40"/>
      <c r="AJ27" s="40"/>
      <c r="AK27" s="40"/>
    </row>
    <row r="28" spans="1:37" s="87" customFormat="1" ht="16.149999999999999" customHeight="1" x14ac:dyDescent="0.4">
      <c r="A28" s="34"/>
      <c r="B28" s="171"/>
      <c r="C28" s="73"/>
      <c r="D28" s="171"/>
      <c r="E28" s="171"/>
      <c r="F28" s="171"/>
      <c r="G28" s="171"/>
      <c r="H28" s="171"/>
      <c r="I28" s="171"/>
      <c r="J28" s="171"/>
      <c r="K28" s="171"/>
      <c r="L28" s="171"/>
      <c r="M28" s="171"/>
      <c r="N28" s="171"/>
      <c r="O28" s="171"/>
      <c r="P28" s="40"/>
      <c r="Q28" s="40"/>
      <c r="R28" s="40"/>
      <c r="S28" s="40"/>
      <c r="T28" s="40"/>
      <c r="U28" s="40"/>
      <c r="V28" s="40"/>
      <c r="W28" s="40"/>
      <c r="X28" s="40"/>
      <c r="Y28" s="40"/>
      <c r="Z28" s="40"/>
      <c r="AA28" s="40"/>
      <c r="AB28" s="40"/>
      <c r="AC28" s="40"/>
      <c r="AD28" s="40"/>
      <c r="AE28" s="40"/>
      <c r="AF28" s="40"/>
      <c r="AG28" s="40"/>
      <c r="AH28" s="40"/>
      <c r="AI28" s="40"/>
      <c r="AJ28" s="40"/>
      <c r="AK28" s="40"/>
    </row>
    <row r="29" spans="1:37" s="86" customFormat="1" ht="16.149999999999999" customHeight="1" x14ac:dyDescent="0.4">
      <c r="A29" s="173"/>
      <c r="B29" s="740" t="s">
        <v>522</v>
      </c>
      <c r="C29" s="740"/>
      <c r="D29" s="740"/>
      <c r="E29" s="740"/>
      <c r="F29" s="740"/>
      <c r="G29" s="740"/>
      <c r="H29" s="740"/>
      <c r="I29" s="740"/>
      <c r="J29" s="740"/>
      <c r="K29" s="740"/>
      <c r="L29" s="740"/>
      <c r="M29" s="740"/>
      <c r="N29" s="740"/>
      <c r="O29" s="740"/>
      <c r="P29" s="740"/>
      <c r="Q29" s="740"/>
      <c r="R29" s="740"/>
      <c r="S29" s="740"/>
      <c r="T29" s="740"/>
      <c r="U29" s="740"/>
      <c r="V29" s="740"/>
      <c r="W29" s="740"/>
      <c r="X29" s="175"/>
      <c r="Y29" s="175"/>
      <c r="Z29" s="175"/>
      <c r="AA29" s="175"/>
      <c r="AB29" s="175"/>
      <c r="AC29" s="175"/>
      <c r="AD29" s="175"/>
      <c r="AE29" s="175"/>
      <c r="AF29" s="175"/>
      <c r="AG29" s="175"/>
      <c r="AH29" s="175"/>
      <c r="AI29" s="175"/>
      <c r="AJ29" s="175"/>
      <c r="AK29" s="175"/>
    </row>
    <row r="30" spans="1:37" s="86" customFormat="1" ht="16.149999999999999" customHeight="1" x14ac:dyDescent="0.4">
      <c r="A30" s="173"/>
      <c r="B30" s="740"/>
      <c r="C30" s="740"/>
      <c r="D30" s="740"/>
      <c r="E30" s="740"/>
      <c r="F30" s="740"/>
      <c r="G30" s="740"/>
      <c r="H30" s="740"/>
      <c r="I30" s="740"/>
      <c r="J30" s="740"/>
      <c r="K30" s="740"/>
      <c r="L30" s="740"/>
      <c r="M30" s="740"/>
      <c r="N30" s="740"/>
      <c r="O30" s="740"/>
      <c r="P30" s="740"/>
      <c r="Q30" s="740"/>
      <c r="R30" s="740"/>
      <c r="S30" s="740"/>
      <c r="T30" s="740"/>
      <c r="U30" s="740"/>
      <c r="V30" s="740"/>
      <c r="W30" s="740"/>
      <c r="X30" s="175"/>
      <c r="Y30" s="175"/>
      <c r="Z30" s="175"/>
      <c r="AA30" s="175"/>
      <c r="AB30" s="175"/>
      <c r="AC30" s="175"/>
      <c r="AD30" s="175"/>
      <c r="AE30" s="175"/>
      <c r="AF30" s="175"/>
      <c r="AG30" s="175"/>
      <c r="AH30" s="175"/>
      <c r="AI30" s="175"/>
      <c r="AJ30" s="175"/>
      <c r="AK30" s="175"/>
    </row>
    <row r="31" spans="1:37" s="86" customFormat="1" ht="16.149999999999999" customHeight="1" x14ac:dyDescent="0.4">
      <c r="A31" s="173"/>
      <c r="B31" s="740"/>
      <c r="C31" s="740"/>
      <c r="D31" s="740"/>
      <c r="E31" s="740"/>
      <c r="F31" s="740"/>
      <c r="G31" s="740"/>
      <c r="H31" s="740"/>
      <c r="I31" s="740"/>
      <c r="J31" s="740"/>
      <c r="K31" s="740"/>
      <c r="L31" s="740"/>
      <c r="M31" s="740"/>
      <c r="N31" s="740"/>
      <c r="O31" s="740"/>
      <c r="P31" s="740"/>
      <c r="Q31" s="740"/>
      <c r="R31" s="740"/>
      <c r="S31" s="740"/>
      <c r="T31" s="740"/>
      <c r="U31" s="740"/>
      <c r="V31" s="740"/>
      <c r="W31" s="740"/>
      <c r="X31" s="175"/>
      <c r="Y31" s="175"/>
      <c r="Z31" s="175"/>
      <c r="AA31" s="175"/>
      <c r="AB31" s="175"/>
      <c r="AC31" s="175"/>
      <c r="AD31" s="175"/>
      <c r="AE31" s="175"/>
      <c r="AF31" s="175"/>
      <c r="AG31" s="175"/>
      <c r="AH31" s="175"/>
      <c r="AI31" s="175"/>
      <c r="AJ31" s="175"/>
      <c r="AK31" s="175"/>
    </row>
    <row r="32" spans="1:37" s="86" customFormat="1" ht="16.149999999999999" customHeight="1" x14ac:dyDescent="0.4">
      <c r="A32" s="173"/>
      <c r="B32" s="740"/>
      <c r="C32" s="740"/>
      <c r="D32" s="740"/>
      <c r="E32" s="740"/>
      <c r="F32" s="740"/>
      <c r="G32" s="740"/>
      <c r="H32" s="740"/>
      <c r="I32" s="740"/>
      <c r="J32" s="740"/>
      <c r="K32" s="740"/>
      <c r="L32" s="740"/>
      <c r="M32" s="740"/>
      <c r="N32" s="740"/>
      <c r="O32" s="740"/>
      <c r="P32" s="740"/>
      <c r="Q32" s="740"/>
      <c r="R32" s="740"/>
      <c r="S32" s="740"/>
      <c r="T32" s="740"/>
      <c r="U32" s="740"/>
      <c r="V32" s="740"/>
      <c r="W32" s="740"/>
      <c r="X32" s="175"/>
      <c r="Y32" s="175"/>
      <c r="Z32" s="175"/>
      <c r="AA32" s="175"/>
      <c r="AB32" s="175"/>
      <c r="AC32" s="175"/>
      <c r="AD32" s="175"/>
      <c r="AE32" s="175"/>
      <c r="AF32" s="175"/>
      <c r="AG32" s="175"/>
      <c r="AH32" s="175"/>
      <c r="AI32" s="175"/>
      <c r="AJ32" s="175"/>
      <c r="AK32" s="175"/>
    </row>
    <row r="33" spans="1:37" s="86" customFormat="1" ht="16.149999999999999" customHeight="1" x14ac:dyDescent="0.4">
      <c r="A33" s="173"/>
      <c r="B33" s="740"/>
      <c r="C33" s="740"/>
      <c r="D33" s="740"/>
      <c r="E33" s="740"/>
      <c r="F33" s="740"/>
      <c r="G33" s="740"/>
      <c r="H33" s="740"/>
      <c r="I33" s="740"/>
      <c r="J33" s="740"/>
      <c r="K33" s="740"/>
      <c r="L33" s="740"/>
      <c r="M33" s="740"/>
      <c r="N33" s="740"/>
      <c r="O33" s="740"/>
      <c r="P33" s="740"/>
      <c r="Q33" s="740"/>
      <c r="R33" s="740"/>
      <c r="S33" s="740"/>
      <c r="T33" s="740"/>
      <c r="U33" s="740"/>
      <c r="V33" s="740"/>
      <c r="W33" s="740"/>
      <c r="X33" s="175"/>
      <c r="Y33" s="175"/>
      <c r="Z33" s="175"/>
      <c r="AA33" s="175"/>
      <c r="AB33" s="175"/>
      <c r="AC33" s="175"/>
      <c r="AD33" s="175"/>
      <c r="AE33" s="175"/>
      <c r="AF33" s="175"/>
      <c r="AG33" s="175"/>
      <c r="AH33" s="175"/>
      <c r="AI33" s="175"/>
      <c r="AJ33" s="175"/>
      <c r="AK33" s="175"/>
    </row>
    <row r="34" spans="1:37" s="86" customFormat="1" ht="16.149999999999999" customHeight="1" x14ac:dyDescent="0.4">
      <c r="A34" s="173"/>
      <c r="B34" s="740"/>
      <c r="C34" s="740"/>
      <c r="D34" s="740"/>
      <c r="E34" s="740"/>
      <c r="F34" s="740"/>
      <c r="G34" s="740"/>
      <c r="H34" s="740"/>
      <c r="I34" s="740"/>
      <c r="J34" s="740"/>
      <c r="K34" s="740"/>
      <c r="L34" s="740"/>
      <c r="M34" s="740"/>
      <c r="N34" s="740"/>
      <c r="O34" s="740"/>
      <c r="P34" s="740"/>
      <c r="Q34" s="740"/>
      <c r="R34" s="740"/>
      <c r="S34" s="740"/>
      <c r="T34" s="740"/>
      <c r="U34" s="740"/>
      <c r="V34" s="740"/>
      <c r="W34" s="740"/>
      <c r="X34" s="175"/>
      <c r="Y34" s="175"/>
      <c r="Z34" s="175"/>
      <c r="AA34" s="175"/>
      <c r="AB34" s="175"/>
      <c r="AC34" s="175"/>
      <c r="AD34" s="175"/>
      <c r="AE34" s="175"/>
      <c r="AF34" s="175"/>
      <c r="AG34" s="175"/>
      <c r="AH34" s="175"/>
      <c r="AI34" s="175"/>
      <c r="AJ34" s="175"/>
      <c r="AK34" s="175"/>
    </row>
    <row r="35" spans="1:37" s="86" customFormat="1" ht="16.149999999999999" customHeight="1" x14ac:dyDescent="0.4">
      <c r="A35" s="173"/>
      <c r="B35" s="740"/>
      <c r="C35" s="740"/>
      <c r="D35" s="740"/>
      <c r="E35" s="740"/>
      <c r="F35" s="740"/>
      <c r="G35" s="740"/>
      <c r="H35" s="740"/>
      <c r="I35" s="740"/>
      <c r="J35" s="740"/>
      <c r="K35" s="740"/>
      <c r="L35" s="740"/>
      <c r="M35" s="740"/>
      <c r="N35" s="740"/>
      <c r="O35" s="740"/>
      <c r="P35" s="740"/>
      <c r="Q35" s="740"/>
      <c r="R35" s="740"/>
      <c r="S35" s="740"/>
      <c r="T35" s="740"/>
      <c r="U35" s="740"/>
      <c r="V35" s="740"/>
      <c r="W35" s="740"/>
      <c r="X35" s="175"/>
      <c r="Y35" s="175"/>
      <c r="Z35" s="175"/>
      <c r="AA35" s="175"/>
      <c r="AB35" s="175"/>
      <c r="AC35" s="175"/>
      <c r="AD35" s="175"/>
      <c r="AE35" s="175"/>
      <c r="AF35" s="175"/>
      <c r="AG35" s="175"/>
      <c r="AH35" s="175"/>
      <c r="AI35" s="175"/>
      <c r="AJ35" s="175"/>
      <c r="AK35" s="175"/>
    </row>
    <row r="36" spans="1:37" s="86" customFormat="1" ht="16.149999999999999" customHeight="1" x14ac:dyDescent="0.4">
      <c r="A36" s="173"/>
      <c r="B36" s="740"/>
      <c r="C36" s="740"/>
      <c r="D36" s="740"/>
      <c r="E36" s="740"/>
      <c r="F36" s="740"/>
      <c r="G36" s="740"/>
      <c r="H36" s="740"/>
      <c r="I36" s="740"/>
      <c r="J36" s="740"/>
      <c r="K36" s="740"/>
      <c r="L36" s="740"/>
      <c r="M36" s="740"/>
      <c r="N36" s="740"/>
      <c r="O36" s="740"/>
      <c r="P36" s="740"/>
      <c r="Q36" s="740"/>
      <c r="R36" s="740"/>
      <c r="S36" s="740"/>
      <c r="T36" s="740"/>
      <c r="U36" s="740"/>
      <c r="V36" s="740"/>
      <c r="W36" s="740"/>
      <c r="X36" s="175"/>
      <c r="Y36" s="175"/>
      <c r="Z36" s="175"/>
      <c r="AA36" s="175"/>
      <c r="AB36" s="175"/>
      <c r="AC36" s="175"/>
      <c r="AD36" s="175"/>
      <c r="AE36" s="175"/>
      <c r="AF36" s="175"/>
      <c r="AG36" s="175"/>
      <c r="AH36" s="175"/>
      <c r="AI36" s="175"/>
      <c r="AJ36" s="175"/>
      <c r="AK36" s="175"/>
    </row>
    <row r="37" spans="1:37" s="86" customFormat="1" ht="16.149999999999999" customHeight="1" x14ac:dyDescent="0.4">
      <c r="A37" s="173"/>
      <c r="B37" s="740"/>
      <c r="C37" s="740"/>
      <c r="D37" s="740"/>
      <c r="E37" s="740"/>
      <c r="F37" s="740"/>
      <c r="G37" s="740"/>
      <c r="H37" s="740"/>
      <c r="I37" s="740"/>
      <c r="J37" s="740"/>
      <c r="K37" s="740"/>
      <c r="L37" s="740"/>
      <c r="M37" s="740"/>
      <c r="N37" s="740"/>
      <c r="O37" s="740"/>
      <c r="P37" s="740"/>
      <c r="Q37" s="740"/>
      <c r="R37" s="740"/>
      <c r="S37" s="740"/>
      <c r="T37" s="740"/>
      <c r="U37" s="740"/>
      <c r="V37" s="740"/>
      <c r="W37" s="740"/>
      <c r="X37" s="175"/>
      <c r="Y37" s="175"/>
      <c r="Z37" s="175"/>
      <c r="AA37" s="175"/>
      <c r="AB37" s="175"/>
      <c r="AC37" s="175"/>
      <c r="AD37" s="175"/>
      <c r="AE37" s="175"/>
      <c r="AF37" s="175"/>
      <c r="AG37" s="175"/>
      <c r="AH37" s="175"/>
      <c r="AI37" s="175"/>
      <c r="AJ37" s="175"/>
      <c r="AK37" s="175"/>
    </row>
    <row r="38" spans="1:37" s="86" customFormat="1" ht="16.149999999999999" customHeight="1" x14ac:dyDescent="0.4">
      <c r="A38" s="173"/>
      <c r="B38" s="740"/>
      <c r="C38" s="740"/>
      <c r="D38" s="740"/>
      <c r="E38" s="740"/>
      <c r="F38" s="740"/>
      <c r="G38" s="740"/>
      <c r="H38" s="740"/>
      <c r="I38" s="740"/>
      <c r="J38" s="740"/>
      <c r="K38" s="740"/>
      <c r="L38" s="740"/>
      <c r="M38" s="740"/>
      <c r="N38" s="740"/>
      <c r="O38" s="740"/>
      <c r="P38" s="740"/>
      <c r="Q38" s="740"/>
      <c r="R38" s="740"/>
      <c r="S38" s="740"/>
      <c r="T38" s="740"/>
      <c r="U38" s="740"/>
      <c r="V38" s="740"/>
      <c r="W38" s="740"/>
      <c r="X38" s="175"/>
      <c r="Y38" s="175"/>
      <c r="Z38" s="175"/>
      <c r="AA38" s="175"/>
      <c r="AB38" s="175"/>
      <c r="AC38" s="175"/>
      <c r="AD38" s="175"/>
      <c r="AE38" s="175"/>
      <c r="AF38" s="175"/>
      <c r="AG38" s="175"/>
      <c r="AH38" s="175"/>
      <c r="AI38" s="175"/>
      <c r="AJ38" s="175"/>
      <c r="AK38" s="175"/>
    </row>
    <row r="39" spans="1:37" s="86" customFormat="1" ht="16.149999999999999" customHeight="1" x14ac:dyDescent="0.4">
      <c r="A39" s="173"/>
      <c r="B39" s="740"/>
      <c r="C39" s="740"/>
      <c r="D39" s="740"/>
      <c r="E39" s="740"/>
      <c r="F39" s="740"/>
      <c r="G39" s="740"/>
      <c r="H39" s="740"/>
      <c r="I39" s="740"/>
      <c r="J39" s="740"/>
      <c r="K39" s="740"/>
      <c r="L39" s="740"/>
      <c r="M39" s="740"/>
      <c r="N39" s="740"/>
      <c r="O39" s="740"/>
      <c r="P39" s="740"/>
      <c r="Q39" s="740"/>
      <c r="R39" s="740"/>
      <c r="S39" s="740"/>
      <c r="T39" s="740"/>
      <c r="U39" s="740"/>
      <c r="V39" s="740"/>
      <c r="W39" s="740"/>
      <c r="X39" s="175"/>
      <c r="Y39" s="175"/>
      <c r="Z39" s="175"/>
      <c r="AA39" s="175"/>
      <c r="AB39" s="175"/>
      <c r="AC39" s="175"/>
      <c r="AD39" s="175"/>
      <c r="AE39" s="175"/>
      <c r="AF39" s="175"/>
      <c r="AG39" s="175"/>
      <c r="AH39" s="175"/>
      <c r="AI39" s="175"/>
      <c r="AJ39" s="175"/>
      <c r="AK39" s="175"/>
    </row>
    <row r="40" spans="1:37" s="86" customFormat="1" ht="16.149999999999999" customHeight="1" x14ac:dyDescent="0.4">
      <c r="A40" s="173"/>
      <c r="B40" s="740"/>
      <c r="C40" s="740"/>
      <c r="D40" s="740"/>
      <c r="E40" s="740"/>
      <c r="F40" s="740"/>
      <c r="G40" s="740"/>
      <c r="H40" s="740"/>
      <c r="I40" s="740"/>
      <c r="J40" s="740"/>
      <c r="K40" s="740"/>
      <c r="L40" s="740"/>
      <c r="M40" s="740"/>
      <c r="N40" s="740"/>
      <c r="O40" s="740"/>
      <c r="P40" s="740"/>
      <c r="Q40" s="740"/>
      <c r="R40" s="740"/>
      <c r="S40" s="740"/>
      <c r="T40" s="740"/>
      <c r="U40" s="740"/>
      <c r="V40" s="740"/>
      <c r="W40" s="740"/>
      <c r="X40" s="175"/>
      <c r="Y40" s="175"/>
      <c r="Z40" s="175"/>
      <c r="AA40" s="175"/>
      <c r="AB40" s="175"/>
      <c r="AC40" s="175"/>
      <c r="AD40" s="175"/>
      <c r="AE40" s="175"/>
      <c r="AF40" s="175"/>
      <c r="AG40" s="175"/>
      <c r="AH40" s="175"/>
      <c r="AI40" s="175"/>
      <c r="AJ40" s="175"/>
      <c r="AK40" s="175"/>
    </row>
    <row r="41" spans="1:37" s="86" customFormat="1" ht="16.149999999999999" customHeight="1" x14ac:dyDescent="0.4">
      <c r="A41" s="173"/>
      <c r="B41" s="740"/>
      <c r="C41" s="740"/>
      <c r="D41" s="740"/>
      <c r="E41" s="740"/>
      <c r="F41" s="740"/>
      <c r="G41" s="740"/>
      <c r="H41" s="740"/>
      <c r="I41" s="740"/>
      <c r="J41" s="740"/>
      <c r="K41" s="740"/>
      <c r="L41" s="740"/>
      <c r="M41" s="740"/>
      <c r="N41" s="740"/>
      <c r="O41" s="740"/>
      <c r="P41" s="740"/>
      <c r="Q41" s="740"/>
      <c r="R41" s="740"/>
      <c r="S41" s="740"/>
      <c r="T41" s="740"/>
      <c r="U41" s="740"/>
      <c r="V41" s="740"/>
      <c r="W41" s="740"/>
      <c r="X41" s="175"/>
      <c r="Y41" s="175"/>
      <c r="Z41" s="175"/>
      <c r="AA41" s="175"/>
      <c r="AB41" s="175"/>
      <c r="AC41" s="175"/>
      <c r="AD41" s="175"/>
      <c r="AE41" s="175"/>
      <c r="AF41" s="175"/>
      <c r="AG41" s="175"/>
      <c r="AH41" s="175"/>
      <c r="AI41" s="175"/>
      <c r="AJ41" s="175"/>
      <c r="AK41" s="175"/>
    </row>
    <row r="42" spans="1:37" s="86" customFormat="1" ht="16.149999999999999" customHeight="1" x14ac:dyDescent="0.4">
      <c r="A42" s="173"/>
      <c r="B42" s="740"/>
      <c r="C42" s="740"/>
      <c r="D42" s="740"/>
      <c r="E42" s="740"/>
      <c r="F42" s="740"/>
      <c r="G42" s="740"/>
      <c r="H42" s="740"/>
      <c r="I42" s="740"/>
      <c r="J42" s="740"/>
      <c r="K42" s="740"/>
      <c r="L42" s="740"/>
      <c r="M42" s="740"/>
      <c r="N42" s="740"/>
      <c r="O42" s="740"/>
      <c r="P42" s="740"/>
      <c r="Q42" s="740"/>
      <c r="R42" s="740"/>
      <c r="S42" s="740"/>
      <c r="T42" s="740"/>
      <c r="U42" s="740"/>
      <c r="V42" s="740"/>
      <c r="W42" s="740"/>
      <c r="X42" s="175"/>
      <c r="Y42" s="175"/>
      <c r="Z42" s="175"/>
      <c r="AA42" s="175"/>
      <c r="AB42" s="175"/>
      <c r="AC42" s="175"/>
      <c r="AD42" s="175"/>
      <c r="AE42" s="175"/>
      <c r="AF42" s="175"/>
      <c r="AG42" s="175"/>
      <c r="AH42" s="175"/>
      <c r="AI42" s="175"/>
      <c r="AJ42" s="175"/>
      <c r="AK42" s="175"/>
    </row>
    <row r="43" spans="1:37" s="86" customFormat="1" ht="16.149999999999999" customHeight="1" x14ac:dyDescent="0.4">
      <c r="A43" s="173"/>
      <c r="B43" s="740"/>
      <c r="C43" s="740"/>
      <c r="D43" s="740"/>
      <c r="E43" s="740"/>
      <c r="F43" s="740"/>
      <c r="G43" s="740"/>
      <c r="H43" s="740"/>
      <c r="I43" s="740"/>
      <c r="J43" s="740"/>
      <c r="K43" s="740"/>
      <c r="L43" s="740"/>
      <c r="M43" s="740"/>
      <c r="N43" s="740"/>
      <c r="O43" s="740"/>
      <c r="P43" s="740"/>
      <c r="Q43" s="740"/>
      <c r="R43" s="740"/>
      <c r="S43" s="740"/>
      <c r="T43" s="740"/>
      <c r="U43" s="740"/>
      <c r="V43" s="740"/>
      <c r="W43" s="740"/>
      <c r="X43" s="175"/>
      <c r="Y43" s="175"/>
      <c r="Z43" s="175"/>
      <c r="AA43" s="175"/>
      <c r="AB43" s="175"/>
      <c r="AC43" s="175"/>
      <c r="AD43" s="175"/>
      <c r="AE43" s="175"/>
      <c r="AF43" s="175"/>
      <c r="AG43" s="175"/>
      <c r="AH43" s="175"/>
      <c r="AI43" s="175"/>
      <c r="AJ43" s="175"/>
      <c r="AK43" s="175"/>
    </row>
    <row r="44" spans="1:37" s="86" customFormat="1" ht="16.149999999999999" customHeight="1" x14ac:dyDescent="0.4">
      <c r="A44" s="173"/>
      <c r="B44" s="740"/>
      <c r="C44" s="740"/>
      <c r="D44" s="740"/>
      <c r="E44" s="740"/>
      <c r="F44" s="740"/>
      <c r="G44" s="740"/>
      <c r="H44" s="740"/>
      <c r="I44" s="740"/>
      <c r="J44" s="740"/>
      <c r="K44" s="740"/>
      <c r="L44" s="740"/>
      <c r="M44" s="740"/>
      <c r="N44" s="740"/>
      <c r="O44" s="740"/>
      <c r="P44" s="740"/>
      <c r="Q44" s="740"/>
      <c r="R44" s="740"/>
      <c r="S44" s="740"/>
      <c r="T44" s="740"/>
      <c r="U44" s="740"/>
      <c r="V44" s="740"/>
      <c r="W44" s="740"/>
      <c r="X44" s="175"/>
      <c r="Y44" s="175"/>
      <c r="Z44" s="175"/>
      <c r="AA44" s="175"/>
      <c r="AB44" s="175"/>
      <c r="AC44" s="175"/>
      <c r="AD44" s="175"/>
      <c r="AE44" s="175"/>
      <c r="AF44" s="175"/>
      <c r="AG44" s="175"/>
      <c r="AH44" s="175"/>
      <c r="AI44" s="175"/>
      <c r="AJ44" s="175"/>
      <c r="AK44" s="175"/>
    </row>
    <row r="45" spans="1:37" s="86" customFormat="1" ht="16.149999999999999" customHeight="1" x14ac:dyDescent="0.4">
      <c r="A45" s="173"/>
      <c r="B45" s="740"/>
      <c r="C45" s="740"/>
      <c r="D45" s="740"/>
      <c r="E45" s="740"/>
      <c r="F45" s="740"/>
      <c r="G45" s="740"/>
      <c r="H45" s="740"/>
      <c r="I45" s="740"/>
      <c r="J45" s="740"/>
      <c r="K45" s="740"/>
      <c r="L45" s="740"/>
      <c r="M45" s="740"/>
      <c r="N45" s="740"/>
      <c r="O45" s="740"/>
      <c r="P45" s="740"/>
      <c r="Q45" s="740"/>
      <c r="R45" s="740"/>
      <c r="S45" s="740"/>
      <c r="T45" s="740"/>
      <c r="U45" s="740"/>
      <c r="V45" s="740"/>
      <c r="W45" s="740"/>
      <c r="X45" s="175"/>
      <c r="Y45" s="175"/>
      <c r="Z45" s="175"/>
      <c r="AA45" s="175"/>
      <c r="AB45" s="175"/>
      <c r="AC45" s="175"/>
      <c r="AD45" s="175"/>
      <c r="AE45" s="175"/>
      <c r="AF45" s="175"/>
      <c r="AG45" s="175"/>
      <c r="AH45" s="175"/>
      <c r="AI45" s="175"/>
      <c r="AJ45" s="175"/>
      <c r="AK45" s="175"/>
    </row>
    <row r="46" spans="1:37" s="86" customFormat="1" ht="16.149999999999999" customHeight="1" x14ac:dyDescent="0.4">
      <c r="A46" s="173"/>
      <c r="B46" s="740"/>
      <c r="C46" s="740"/>
      <c r="D46" s="740"/>
      <c r="E46" s="740"/>
      <c r="F46" s="740"/>
      <c r="G46" s="740"/>
      <c r="H46" s="740"/>
      <c r="I46" s="740"/>
      <c r="J46" s="740"/>
      <c r="K46" s="740"/>
      <c r="L46" s="740"/>
      <c r="M46" s="740"/>
      <c r="N46" s="740"/>
      <c r="O46" s="740"/>
      <c r="P46" s="740"/>
      <c r="Q46" s="740"/>
      <c r="R46" s="740"/>
      <c r="S46" s="740"/>
      <c r="T46" s="740"/>
      <c r="U46" s="740"/>
      <c r="V46" s="740"/>
      <c r="W46" s="740"/>
      <c r="X46" s="175"/>
      <c r="Y46" s="175"/>
      <c r="Z46" s="175"/>
      <c r="AA46" s="175"/>
      <c r="AB46" s="175"/>
      <c r="AC46" s="175"/>
      <c r="AD46" s="175"/>
      <c r="AE46" s="175"/>
      <c r="AF46" s="175"/>
      <c r="AG46" s="175"/>
      <c r="AH46" s="175"/>
      <c r="AI46" s="175"/>
      <c r="AJ46" s="175"/>
      <c r="AK46" s="175"/>
    </row>
    <row r="47" spans="1:37" s="33" customFormat="1" ht="16.149999999999999" customHeight="1" x14ac:dyDescent="0.45">
      <c r="A47" s="34"/>
      <c r="B47" s="740"/>
      <c r="C47" s="740"/>
      <c r="D47" s="740"/>
      <c r="E47" s="740"/>
      <c r="F47" s="740"/>
      <c r="G47" s="740"/>
      <c r="H47" s="740"/>
      <c r="I47" s="740"/>
      <c r="J47" s="740"/>
      <c r="K47" s="740"/>
      <c r="L47" s="740"/>
      <c r="M47" s="740"/>
      <c r="N47" s="740"/>
      <c r="O47" s="740"/>
      <c r="P47" s="740"/>
      <c r="Q47" s="740"/>
      <c r="R47" s="740"/>
      <c r="S47" s="740"/>
      <c r="T47" s="740"/>
      <c r="U47" s="740"/>
      <c r="V47" s="740"/>
      <c r="W47" s="740"/>
      <c r="X47" s="2"/>
      <c r="Y47" s="2"/>
      <c r="Z47" s="2"/>
      <c r="AA47" s="148"/>
      <c r="AB47" s="148"/>
      <c r="AC47" s="148"/>
      <c r="AD47"/>
      <c r="AE47"/>
      <c r="AF47"/>
      <c r="AG47"/>
      <c r="AH47"/>
      <c r="AI47"/>
      <c r="AJ47"/>
      <c r="AK47"/>
    </row>
    <row r="48" spans="1:37" s="33" customFormat="1" ht="16.149999999999999" customHeight="1" x14ac:dyDescent="0.45">
      <c r="A48" s="34"/>
      <c r="B48" s="740"/>
      <c r="C48" s="740"/>
      <c r="D48" s="740"/>
      <c r="E48" s="740"/>
      <c r="F48" s="740"/>
      <c r="G48" s="740"/>
      <c r="H48" s="740"/>
      <c r="I48" s="740"/>
      <c r="J48" s="740"/>
      <c r="K48" s="740"/>
      <c r="L48" s="740"/>
      <c r="M48" s="740"/>
      <c r="N48" s="740"/>
      <c r="O48" s="740"/>
      <c r="P48" s="740"/>
      <c r="Q48" s="740"/>
      <c r="R48" s="740"/>
      <c r="S48" s="740"/>
      <c r="T48" s="740"/>
      <c r="U48" s="740"/>
      <c r="V48" s="740"/>
      <c r="W48" s="740"/>
      <c r="X48" s="2"/>
      <c r="Y48" s="2"/>
      <c r="Z48" s="2"/>
      <c r="AA48" s="148"/>
      <c r="AB48" s="148"/>
      <c r="AC48" s="148"/>
      <c r="AD48"/>
      <c r="AE48"/>
      <c r="AF48"/>
      <c r="AG48"/>
      <c r="AH48"/>
      <c r="AI48"/>
      <c r="AJ48"/>
      <c r="AK48"/>
    </row>
    <row r="49" spans="1:37" s="33" customFormat="1" ht="16.149999999999999" customHeight="1" x14ac:dyDescent="0.45">
      <c r="A49" s="34"/>
      <c r="B49" s="175"/>
      <c r="C49" s="175"/>
      <c r="D49" s="175"/>
      <c r="E49" s="175"/>
      <c r="F49" s="175"/>
      <c r="G49" s="175"/>
      <c r="H49" s="175"/>
      <c r="I49" s="175"/>
      <c r="J49" s="175"/>
      <c r="K49" s="175"/>
      <c r="L49" s="175"/>
      <c r="M49" s="175"/>
      <c r="N49" s="175"/>
      <c r="O49" s="175"/>
      <c r="P49" s="175"/>
      <c r="Q49" s="175"/>
      <c r="R49" s="175"/>
      <c r="S49" s="175"/>
      <c r="T49" s="175"/>
      <c r="U49" s="175"/>
      <c r="V49" s="175"/>
      <c r="W49" s="175"/>
      <c r="X49" s="2"/>
      <c r="Y49" s="2"/>
      <c r="Z49" s="2"/>
      <c r="AA49" s="148"/>
      <c r="AB49" s="148"/>
      <c r="AC49" s="148"/>
      <c r="AD49"/>
      <c r="AE49"/>
      <c r="AF49"/>
      <c r="AG49"/>
      <c r="AH49"/>
      <c r="AI49"/>
      <c r="AJ49"/>
      <c r="AK49"/>
    </row>
    <row r="50" spans="1:37" s="33" customFormat="1" ht="16.149999999999999" customHeight="1" x14ac:dyDescent="0.45">
      <c r="A50" s="34"/>
      <c r="B50" s="175"/>
      <c r="C50" s="175"/>
      <c r="D50" s="175"/>
      <c r="E50" s="175"/>
      <c r="F50" s="175"/>
      <c r="G50" s="175"/>
      <c r="H50" s="175"/>
      <c r="I50" s="175"/>
      <c r="J50" s="175"/>
      <c r="K50" s="175"/>
      <c r="L50" s="175"/>
      <c r="M50" s="175"/>
      <c r="N50" s="175"/>
      <c r="O50" s="175"/>
      <c r="P50" s="175"/>
      <c r="Q50" s="175"/>
      <c r="R50" s="175"/>
      <c r="S50" s="175"/>
      <c r="T50" s="175"/>
      <c r="U50" s="175"/>
      <c r="V50" s="175"/>
      <c r="W50" s="175"/>
      <c r="X50" s="2"/>
      <c r="Y50" s="2"/>
      <c r="Z50" s="2"/>
      <c r="AA50" s="148"/>
      <c r="AB50" s="148"/>
      <c r="AC50" s="148"/>
      <c r="AD50"/>
      <c r="AE50"/>
      <c r="AF50"/>
      <c r="AG50"/>
      <c r="AH50"/>
      <c r="AI50"/>
      <c r="AJ50"/>
      <c r="AK50"/>
    </row>
    <row r="51" spans="1:37" s="33" customFormat="1" ht="16.149999999999999" customHeight="1" x14ac:dyDescent="0.45">
      <c r="A51" s="34"/>
      <c r="B51" s="175"/>
      <c r="C51" s="175"/>
      <c r="D51" s="175"/>
      <c r="E51" s="175"/>
      <c r="F51" s="175"/>
      <c r="G51" s="175"/>
      <c r="H51" s="175"/>
      <c r="I51" s="175"/>
      <c r="J51" s="175"/>
      <c r="K51" s="175"/>
      <c r="L51" s="175"/>
      <c r="M51" s="175"/>
      <c r="N51" s="175"/>
      <c r="O51" s="175"/>
      <c r="P51" s="175"/>
      <c r="Q51" s="175"/>
      <c r="R51" s="175"/>
      <c r="S51" s="175"/>
      <c r="T51" s="175"/>
      <c r="U51" s="175"/>
      <c r="V51" s="175"/>
      <c r="W51" s="175"/>
      <c r="X51" s="2"/>
      <c r="Y51" s="2"/>
      <c r="Z51" s="2"/>
      <c r="AA51" s="148"/>
      <c r="AB51" s="148"/>
      <c r="AC51" s="148"/>
      <c r="AD51"/>
      <c r="AE51"/>
      <c r="AF51"/>
      <c r="AG51"/>
      <c r="AH51"/>
      <c r="AI51"/>
      <c r="AJ51"/>
      <c r="AK51"/>
    </row>
    <row r="52" spans="1:37" s="33" customFormat="1" ht="16.149999999999999" customHeight="1" x14ac:dyDescent="0.45">
      <c r="A52" s="34"/>
      <c r="B52" s="175"/>
      <c r="C52" s="175"/>
      <c r="D52" s="175"/>
      <c r="E52" s="175"/>
      <c r="F52" s="175"/>
      <c r="G52" s="175"/>
      <c r="H52" s="175"/>
      <c r="I52" s="175"/>
      <c r="J52" s="175"/>
      <c r="K52" s="175"/>
      <c r="L52" s="175"/>
      <c r="M52" s="175"/>
      <c r="N52" s="175"/>
      <c r="O52" s="175"/>
      <c r="P52" s="175"/>
      <c r="Q52" s="175"/>
      <c r="R52" s="175"/>
      <c r="S52" s="175"/>
      <c r="T52" s="175"/>
      <c r="U52" s="175"/>
      <c r="V52" s="175"/>
      <c r="W52" s="175"/>
      <c r="X52" s="2"/>
      <c r="Y52" s="2"/>
      <c r="Z52" s="2"/>
      <c r="AA52" s="148"/>
      <c r="AB52" s="148"/>
      <c r="AC52" s="148"/>
      <c r="AD52"/>
      <c r="AE52"/>
      <c r="AF52"/>
      <c r="AG52"/>
      <c r="AH52"/>
      <c r="AI52"/>
      <c r="AJ52"/>
      <c r="AK52"/>
    </row>
    <row r="53" spans="1:37" s="33" customFormat="1" ht="16.149999999999999" customHeight="1" x14ac:dyDescent="0.45">
      <c r="A53" s="34"/>
      <c r="B53" s="175"/>
      <c r="C53" s="175"/>
      <c r="D53" s="175"/>
      <c r="E53" s="175"/>
      <c r="F53" s="175"/>
      <c r="G53" s="175"/>
      <c r="H53" s="175"/>
      <c r="I53" s="175"/>
      <c r="J53" s="175"/>
      <c r="K53" s="175"/>
      <c r="L53" s="175"/>
      <c r="M53" s="175"/>
      <c r="N53" s="175"/>
      <c r="O53" s="175"/>
      <c r="P53" s="175"/>
      <c r="Q53" s="175"/>
      <c r="R53" s="175"/>
      <c r="S53" s="175"/>
      <c r="T53" s="175"/>
      <c r="U53" s="175"/>
      <c r="V53" s="175"/>
      <c r="W53" s="175"/>
      <c r="X53" s="2"/>
      <c r="Y53" s="2"/>
      <c r="Z53" s="2"/>
      <c r="AA53" s="148"/>
      <c r="AB53" s="148"/>
      <c r="AC53" s="148"/>
      <c r="AD53"/>
      <c r="AE53"/>
      <c r="AF53"/>
      <c r="AG53"/>
      <c r="AH53"/>
      <c r="AI53"/>
      <c r="AJ53"/>
      <c r="AK53"/>
    </row>
    <row r="54" spans="1:37" s="33" customFormat="1" ht="16.149999999999999" customHeight="1" x14ac:dyDescent="0.45">
      <c r="A54" s="34"/>
      <c r="B54" s="175"/>
      <c r="C54" s="175"/>
      <c r="D54" s="175"/>
      <c r="E54" s="175"/>
      <c r="F54" s="175"/>
      <c r="G54" s="175"/>
      <c r="H54" s="175"/>
      <c r="I54" s="175"/>
      <c r="J54" s="175"/>
      <c r="K54" s="175"/>
      <c r="L54" s="175"/>
      <c r="M54" s="175"/>
      <c r="N54" s="175"/>
      <c r="O54" s="175"/>
      <c r="P54" s="175"/>
      <c r="Q54" s="175"/>
      <c r="R54" s="175"/>
      <c r="S54" s="175"/>
      <c r="T54" s="175"/>
      <c r="U54" s="175"/>
      <c r="V54" s="175"/>
      <c r="W54" s="175"/>
      <c r="X54" s="2"/>
      <c r="Y54" s="2"/>
      <c r="Z54" s="2"/>
      <c r="AA54" s="148"/>
      <c r="AB54" s="148"/>
      <c r="AC54" s="148"/>
      <c r="AD54"/>
      <c r="AE54"/>
      <c r="AF54"/>
      <c r="AG54"/>
      <c r="AH54"/>
      <c r="AI54"/>
      <c r="AJ54"/>
      <c r="AK54"/>
    </row>
    <row r="55" spans="1:37" s="33" customFormat="1" ht="16.149999999999999" customHeight="1" x14ac:dyDescent="0.45">
      <c r="A55" s="34"/>
      <c r="B55" s="175"/>
      <c r="C55" s="175"/>
      <c r="D55" s="175"/>
      <c r="E55" s="175"/>
      <c r="F55" s="175"/>
      <c r="G55" s="175"/>
      <c r="H55" s="175"/>
      <c r="I55" s="175"/>
      <c r="J55" s="175"/>
      <c r="K55" s="175"/>
      <c r="L55" s="175"/>
      <c r="M55" s="175"/>
      <c r="N55" s="175"/>
      <c r="O55" s="175"/>
      <c r="P55" s="175"/>
      <c r="Q55" s="175"/>
      <c r="R55" s="175"/>
      <c r="S55" s="175"/>
      <c r="T55" s="175"/>
      <c r="U55" s="175"/>
      <c r="V55" s="175"/>
      <c r="W55" s="175"/>
      <c r="X55" s="2"/>
      <c r="Y55" s="2"/>
      <c r="Z55" s="2"/>
      <c r="AA55" s="148"/>
      <c r="AB55" s="148"/>
      <c r="AC55" s="148"/>
      <c r="AD55"/>
      <c r="AE55"/>
      <c r="AF55"/>
      <c r="AG55"/>
      <c r="AH55"/>
      <c r="AI55"/>
      <c r="AJ55"/>
      <c r="AK55"/>
    </row>
    <row r="56" spans="1:37" s="33" customFormat="1" ht="16.149999999999999" customHeight="1" x14ac:dyDescent="0.45">
      <c r="A56" s="34"/>
      <c r="B56" s="175"/>
      <c r="C56" s="175"/>
      <c r="D56" s="175"/>
      <c r="E56" s="175"/>
      <c r="F56" s="175"/>
      <c r="G56" s="175"/>
      <c r="H56" s="175"/>
      <c r="I56" s="175"/>
      <c r="J56" s="175"/>
      <c r="K56" s="175"/>
      <c r="L56" s="175"/>
      <c r="M56" s="175"/>
      <c r="N56" s="175"/>
      <c r="O56" s="175"/>
      <c r="P56" s="175"/>
      <c r="Q56" s="175"/>
      <c r="R56" s="175"/>
      <c r="S56" s="175"/>
      <c r="T56" s="175"/>
      <c r="U56" s="175"/>
      <c r="V56" s="175"/>
      <c r="W56" s="175"/>
      <c r="X56" s="2"/>
      <c r="Y56" s="2"/>
      <c r="Z56" s="2"/>
      <c r="AA56" s="148"/>
      <c r="AB56" s="148"/>
      <c r="AC56" s="148"/>
      <c r="AD56"/>
      <c r="AE56"/>
      <c r="AF56"/>
      <c r="AG56"/>
      <c r="AH56"/>
      <c r="AI56"/>
      <c r="AJ56"/>
      <c r="AK56"/>
    </row>
    <row r="57" spans="1:37" s="33" customFormat="1" ht="16.149999999999999" customHeight="1" x14ac:dyDescent="0.45">
      <c r="A57" s="34"/>
      <c r="B57" s="175"/>
      <c r="C57" s="175"/>
      <c r="D57" s="175"/>
      <c r="E57" s="175"/>
      <c r="F57" s="175"/>
      <c r="G57" s="175"/>
      <c r="H57" s="175"/>
      <c r="I57" s="175"/>
      <c r="J57" s="175"/>
      <c r="K57" s="175"/>
      <c r="L57" s="175"/>
      <c r="M57" s="175"/>
      <c r="N57" s="175"/>
      <c r="O57" s="175"/>
      <c r="P57" s="175"/>
      <c r="Q57" s="175"/>
      <c r="R57" s="175"/>
      <c r="S57" s="175"/>
      <c r="T57" s="175"/>
      <c r="U57" s="175"/>
      <c r="V57" s="175"/>
      <c r="W57" s="175"/>
      <c r="X57" s="2"/>
      <c r="Y57" s="2"/>
      <c r="Z57" s="2"/>
      <c r="AA57" s="148"/>
      <c r="AB57" s="148"/>
      <c r="AC57" s="148"/>
      <c r="AD57"/>
      <c r="AE57"/>
      <c r="AF57"/>
      <c r="AG57"/>
      <c r="AH57"/>
      <c r="AI57"/>
      <c r="AJ57"/>
      <c r="AK57"/>
    </row>
    <row r="58" spans="1:37" s="33" customFormat="1" ht="16.149999999999999" customHeight="1" x14ac:dyDescent="0.45">
      <c r="A58" s="34"/>
      <c r="B58" s="175"/>
      <c r="C58" s="175"/>
      <c r="D58" s="175"/>
      <c r="E58" s="175"/>
      <c r="F58" s="175"/>
      <c r="G58" s="175"/>
      <c r="H58" s="175"/>
      <c r="I58" s="175"/>
      <c r="J58" s="175"/>
      <c r="K58" s="175"/>
      <c r="L58" s="175"/>
      <c r="M58" s="175"/>
      <c r="N58" s="175"/>
      <c r="O58" s="175"/>
      <c r="P58" s="175"/>
      <c r="Q58" s="175"/>
      <c r="R58" s="175"/>
      <c r="S58" s="175"/>
      <c r="T58" s="175"/>
      <c r="U58" s="175"/>
      <c r="V58" s="175"/>
      <c r="W58" s="175"/>
      <c r="X58" s="2"/>
      <c r="Y58" s="2"/>
      <c r="Z58" s="2"/>
      <c r="AA58" s="148"/>
      <c r="AB58" s="148"/>
      <c r="AC58" s="148"/>
      <c r="AD58"/>
      <c r="AE58"/>
      <c r="AF58"/>
      <c r="AG58"/>
      <c r="AH58"/>
      <c r="AI58"/>
      <c r="AJ58"/>
      <c r="AK58"/>
    </row>
    <row r="59" spans="1:37" s="33" customFormat="1" ht="16.149999999999999" customHeight="1" x14ac:dyDescent="0.45">
      <c r="A59" s="34"/>
      <c r="B59" s="175"/>
      <c r="C59" s="175"/>
      <c r="D59" s="175"/>
      <c r="E59" s="175"/>
      <c r="F59" s="175"/>
      <c r="G59" s="175"/>
      <c r="H59" s="175"/>
      <c r="I59" s="175"/>
      <c r="J59" s="175"/>
      <c r="K59" s="175"/>
      <c r="L59" s="175"/>
      <c r="M59" s="175"/>
      <c r="N59" s="175"/>
      <c r="O59" s="175"/>
      <c r="P59" s="175"/>
      <c r="Q59" s="175"/>
      <c r="R59" s="175"/>
      <c r="S59" s="175"/>
      <c r="T59" s="175"/>
      <c r="U59" s="175"/>
      <c r="V59" s="175"/>
      <c r="W59" s="175"/>
      <c r="X59" s="2"/>
      <c r="Y59" s="2"/>
      <c r="Z59" s="2"/>
      <c r="AA59" s="148"/>
      <c r="AB59" s="148"/>
      <c r="AC59" s="148"/>
      <c r="AD59"/>
      <c r="AE59"/>
      <c r="AF59"/>
      <c r="AG59"/>
      <c r="AH59"/>
      <c r="AI59"/>
      <c r="AJ59"/>
      <c r="AK59"/>
    </row>
    <row r="60" spans="1:37" s="33" customFormat="1" ht="16.149999999999999" customHeight="1" x14ac:dyDescent="0.45">
      <c r="A60" s="34"/>
      <c r="B60" s="175"/>
      <c r="C60" s="175"/>
      <c r="D60" s="175"/>
      <c r="E60" s="175"/>
      <c r="F60" s="175"/>
      <c r="G60" s="175"/>
      <c r="H60" s="175"/>
      <c r="I60" s="175"/>
      <c r="J60" s="175"/>
      <c r="K60" s="175"/>
      <c r="L60" s="175"/>
      <c r="M60" s="175"/>
      <c r="N60" s="175"/>
      <c r="O60" s="175"/>
      <c r="P60" s="175"/>
      <c r="Q60" s="175"/>
      <c r="R60" s="175"/>
      <c r="S60" s="175"/>
      <c r="T60" s="175"/>
      <c r="U60" s="175"/>
      <c r="V60" s="175"/>
      <c r="W60" s="175"/>
      <c r="X60" s="2"/>
      <c r="Y60" s="2"/>
      <c r="Z60" s="2"/>
      <c r="AA60" s="148"/>
      <c r="AB60" s="148"/>
      <c r="AC60" s="148"/>
      <c r="AD60"/>
      <c r="AE60"/>
      <c r="AF60"/>
      <c r="AG60"/>
      <c r="AH60"/>
      <c r="AI60"/>
      <c r="AJ60"/>
      <c r="AK60"/>
    </row>
    <row r="61" spans="1:37" s="33" customFormat="1" ht="16.149999999999999" customHeight="1" x14ac:dyDescent="0.45">
      <c r="A61" s="34"/>
      <c r="B61" s="175"/>
      <c r="C61" s="175"/>
      <c r="D61" s="175"/>
      <c r="E61" s="175"/>
      <c r="F61" s="175"/>
      <c r="G61" s="175"/>
      <c r="H61" s="175"/>
      <c r="I61" s="175"/>
      <c r="J61" s="175"/>
      <c r="K61" s="175"/>
      <c r="L61" s="175"/>
      <c r="M61" s="175"/>
      <c r="N61" s="175"/>
      <c r="O61" s="175"/>
      <c r="P61" s="175"/>
      <c r="Q61" s="175"/>
      <c r="R61" s="175"/>
      <c r="S61" s="175"/>
      <c r="T61" s="175"/>
      <c r="U61" s="175"/>
      <c r="V61" s="175"/>
      <c r="W61" s="175"/>
      <c r="X61" s="2"/>
      <c r="Y61" s="2"/>
      <c r="Z61" s="2"/>
      <c r="AA61" s="148"/>
      <c r="AB61" s="148"/>
      <c r="AC61" s="148"/>
      <c r="AD61"/>
      <c r="AE61"/>
      <c r="AF61"/>
      <c r="AG61"/>
      <c r="AH61"/>
      <c r="AI61"/>
      <c r="AJ61"/>
      <c r="AK61"/>
    </row>
    <row r="62" spans="1:37" s="33" customFormat="1" ht="16.149999999999999" customHeight="1" x14ac:dyDescent="0.45">
      <c r="A62" s="34"/>
      <c r="B62" s="175"/>
      <c r="C62" s="175"/>
      <c r="D62" s="175"/>
      <c r="E62" s="175"/>
      <c r="F62" s="175"/>
      <c r="G62" s="175"/>
      <c r="H62" s="175"/>
      <c r="I62" s="175"/>
      <c r="J62" s="175"/>
      <c r="K62" s="175"/>
      <c r="L62" s="175"/>
      <c r="M62" s="175"/>
      <c r="N62" s="175"/>
      <c r="O62" s="175"/>
      <c r="P62" s="175"/>
      <c r="Q62" s="175"/>
      <c r="R62" s="175"/>
      <c r="S62" s="175"/>
      <c r="T62" s="175"/>
      <c r="U62" s="175"/>
      <c r="V62" s="175"/>
      <c r="W62" s="175"/>
      <c r="X62" s="2"/>
      <c r="Y62" s="2"/>
      <c r="Z62" s="2"/>
      <c r="AA62" s="148"/>
      <c r="AB62" s="148"/>
      <c r="AC62" s="148"/>
      <c r="AD62"/>
      <c r="AE62"/>
      <c r="AF62"/>
      <c r="AG62"/>
      <c r="AH62"/>
      <c r="AI62"/>
      <c r="AJ62"/>
      <c r="AK62"/>
    </row>
    <row r="63" spans="1:37" s="33" customFormat="1" ht="16.149999999999999" customHeight="1" x14ac:dyDescent="0.45">
      <c r="A63" s="34"/>
      <c r="B63" s="175"/>
      <c r="C63" s="175"/>
      <c r="D63" s="175"/>
      <c r="E63" s="175"/>
      <c r="F63" s="175"/>
      <c r="G63" s="175"/>
      <c r="H63" s="175"/>
      <c r="I63" s="175"/>
      <c r="J63" s="175"/>
      <c r="K63" s="175"/>
      <c r="L63" s="175"/>
      <c r="M63" s="175"/>
      <c r="N63" s="175"/>
      <c r="O63" s="175"/>
      <c r="P63" s="175"/>
      <c r="Q63" s="175"/>
      <c r="R63" s="175"/>
      <c r="S63" s="175"/>
      <c r="T63" s="175"/>
      <c r="U63" s="175"/>
      <c r="V63" s="175"/>
      <c r="W63" s="175"/>
      <c r="X63" s="2"/>
      <c r="Y63" s="2"/>
      <c r="Z63" s="2"/>
      <c r="AA63" s="148"/>
      <c r="AB63" s="148"/>
      <c r="AC63" s="148"/>
      <c r="AD63"/>
      <c r="AE63"/>
      <c r="AF63"/>
      <c r="AG63"/>
      <c r="AH63"/>
      <c r="AI63"/>
      <c r="AJ63"/>
      <c r="AK63"/>
    </row>
    <row r="64" spans="1:37" s="33" customFormat="1" ht="16.149999999999999" customHeight="1" x14ac:dyDescent="0.45">
      <c r="A64" s="34"/>
      <c r="B64" s="175"/>
      <c r="C64" s="175"/>
      <c r="D64" s="175"/>
      <c r="E64" s="175"/>
      <c r="F64" s="175"/>
      <c r="G64" s="175"/>
      <c r="H64" s="175"/>
      <c r="I64" s="175"/>
      <c r="J64" s="175"/>
      <c r="K64" s="175"/>
      <c r="L64" s="175"/>
      <c r="M64" s="175"/>
      <c r="N64" s="175"/>
      <c r="O64" s="175"/>
      <c r="P64" s="175"/>
      <c r="Q64" s="175"/>
      <c r="R64" s="175"/>
      <c r="S64" s="175"/>
      <c r="T64" s="175"/>
      <c r="U64" s="175"/>
      <c r="V64" s="175"/>
      <c r="W64" s="175"/>
      <c r="X64" s="2"/>
      <c r="Y64" s="2"/>
      <c r="Z64" s="2"/>
      <c r="AA64" s="148"/>
      <c r="AB64" s="148"/>
      <c r="AC64" s="148"/>
      <c r="AD64"/>
      <c r="AE64"/>
      <c r="AF64"/>
      <c r="AG64"/>
      <c r="AH64"/>
      <c r="AI64"/>
      <c r="AJ64"/>
      <c r="AK64"/>
    </row>
    <row r="65" spans="1:37" s="33" customFormat="1" ht="16.149999999999999" customHeight="1" x14ac:dyDescent="0.45">
      <c r="A65" s="34"/>
      <c r="B65" s="175"/>
      <c r="C65" s="175"/>
      <c r="D65" s="175"/>
      <c r="E65" s="175"/>
      <c r="F65" s="175"/>
      <c r="G65" s="175"/>
      <c r="H65" s="175"/>
      <c r="I65" s="175"/>
      <c r="J65" s="175"/>
      <c r="K65" s="175"/>
      <c r="L65" s="175"/>
      <c r="M65" s="175"/>
      <c r="N65" s="175"/>
      <c r="O65" s="175"/>
      <c r="P65" s="175"/>
      <c r="Q65" s="175"/>
      <c r="R65" s="175"/>
      <c r="S65" s="175"/>
      <c r="T65" s="175"/>
      <c r="U65" s="175"/>
      <c r="V65" s="175"/>
      <c r="W65" s="175"/>
      <c r="X65" s="2"/>
      <c r="Y65" s="2"/>
      <c r="Z65" s="2"/>
      <c r="AA65" s="148"/>
      <c r="AB65" s="148"/>
      <c r="AC65" s="148"/>
      <c r="AD65"/>
      <c r="AE65"/>
      <c r="AF65"/>
      <c r="AG65"/>
      <c r="AH65"/>
      <c r="AI65"/>
      <c r="AJ65"/>
      <c r="AK65"/>
    </row>
    <row r="66" spans="1:37" s="33" customFormat="1" ht="16.149999999999999" customHeight="1" x14ac:dyDescent="0.45">
      <c r="A66" s="34"/>
      <c r="B66" s="175"/>
      <c r="C66" s="175"/>
      <c r="D66" s="175"/>
      <c r="E66" s="175"/>
      <c r="F66" s="175"/>
      <c r="G66" s="175"/>
      <c r="H66" s="175"/>
      <c r="I66" s="175"/>
      <c r="J66" s="175"/>
      <c r="K66" s="175"/>
      <c r="L66" s="175"/>
      <c r="M66" s="175"/>
      <c r="N66" s="175"/>
      <c r="O66" s="175"/>
      <c r="P66" s="175"/>
      <c r="Q66" s="175"/>
      <c r="R66" s="175"/>
      <c r="S66" s="175"/>
      <c r="T66" s="175"/>
      <c r="U66" s="175"/>
      <c r="V66" s="175"/>
      <c r="W66" s="175"/>
      <c r="X66" s="2"/>
      <c r="Y66" s="2"/>
      <c r="Z66" s="2"/>
      <c r="AA66" s="148"/>
      <c r="AB66" s="148"/>
      <c r="AC66" s="148"/>
      <c r="AD66"/>
      <c r="AE66"/>
      <c r="AF66"/>
      <c r="AG66"/>
      <c r="AH66"/>
      <c r="AI66"/>
      <c r="AJ66"/>
      <c r="AK66"/>
    </row>
    <row r="67" spans="1:37" s="33" customFormat="1" ht="16.149999999999999" customHeight="1" x14ac:dyDescent="0.45">
      <c r="A67" s="34"/>
      <c r="B67" s="175"/>
      <c r="C67" s="175"/>
      <c r="D67" s="175"/>
      <c r="E67" s="175"/>
      <c r="F67" s="175"/>
      <c r="G67" s="175"/>
      <c r="H67" s="175"/>
      <c r="I67" s="175"/>
      <c r="J67" s="175"/>
      <c r="K67" s="175"/>
      <c r="L67" s="175"/>
      <c r="M67" s="175"/>
      <c r="N67" s="175"/>
      <c r="O67" s="175"/>
      <c r="P67" s="175"/>
      <c r="Q67" s="175"/>
      <c r="R67" s="175"/>
      <c r="S67" s="175"/>
      <c r="T67" s="175"/>
      <c r="U67" s="175"/>
      <c r="V67" s="175"/>
      <c r="W67" s="175"/>
      <c r="X67" s="2"/>
      <c r="Y67" s="2"/>
      <c r="Z67" s="2"/>
      <c r="AA67" s="148"/>
      <c r="AB67" s="148"/>
      <c r="AC67" s="148"/>
      <c r="AD67"/>
      <c r="AE67"/>
      <c r="AF67"/>
      <c r="AG67"/>
      <c r="AH67"/>
      <c r="AI67"/>
      <c r="AJ67"/>
      <c r="AK67"/>
    </row>
    <row r="68" spans="1:37" s="33" customFormat="1" ht="16.149999999999999" customHeight="1" x14ac:dyDescent="0.45">
      <c r="A68" s="34"/>
      <c r="B68" s="175"/>
      <c r="C68" s="175"/>
      <c r="D68" s="175"/>
      <c r="E68" s="175"/>
      <c r="F68" s="175"/>
      <c r="G68" s="175"/>
      <c r="H68" s="175"/>
      <c r="I68" s="175"/>
      <c r="J68" s="175"/>
      <c r="K68" s="175"/>
      <c r="L68" s="175"/>
      <c r="M68" s="175"/>
      <c r="N68" s="175"/>
      <c r="O68" s="175"/>
      <c r="P68" s="175"/>
      <c r="Q68" s="175"/>
      <c r="R68" s="175"/>
      <c r="S68" s="175"/>
      <c r="T68" s="175"/>
      <c r="U68" s="175"/>
      <c r="V68" s="175"/>
      <c r="W68" s="175"/>
      <c r="X68" s="2"/>
      <c r="Y68" s="2"/>
      <c r="Z68" s="2"/>
      <c r="AA68" s="148"/>
      <c r="AB68" s="148"/>
      <c r="AC68" s="148"/>
      <c r="AD68"/>
      <c r="AE68"/>
      <c r="AF68"/>
      <c r="AG68"/>
      <c r="AH68"/>
      <c r="AI68"/>
      <c r="AJ68"/>
      <c r="AK68"/>
    </row>
    <row r="69" spans="1:37" s="33" customFormat="1" ht="16.149999999999999" customHeight="1" x14ac:dyDescent="0.45">
      <c r="A69" s="34"/>
      <c r="B69" s="148"/>
      <c r="C69" s="73"/>
      <c r="D69" s="148"/>
      <c r="E69" s="2"/>
      <c r="F69" s="2"/>
      <c r="G69" s="2"/>
      <c r="H69" s="148"/>
      <c r="I69" s="148"/>
      <c r="J69" s="148"/>
      <c r="K69" s="148"/>
      <c r="L69" s="148"/>
      <c r="M69" s="148"/>
      <c r="N69" s="148"/>
      <c r="O69" s="148"/>
      <c r="P69" s="148"/>
      <c r="Q69" s="148"/>
      <c r="R69" s="148"/>
      <c r="S69" s="148"/>
      <c r="T69" s="10"/>
      <c r="U69" s="148"/>
      <c r="V69" s="73"/>
      <c r="W69" s="148"/>
      <c r="X69" s="2"/>
      <c r="Y69" s="2"/>
      <c r="Z69" s="2"/>
      <c r="AA69" s="148"/>
      <c r="AB69" s="148"/>
      <c r="AC69" s="148"/>
      <c r="AD69"/>
      <c r="AE69"/>
      <c r="AF69"/>
      <c r="AG69"/>
      <c r="AH69"/>
      <c r="AI69"/>
      <c r="AJ69"/>
      <c r="AK69"/>
    </row>
    <row r="70" spans="1:37" s="33" customFormat="1" ht="16.149999999999999" customHeight="1" x14ac:dyDescent="0.45">
      <c r="A70" s="34"/>
      <c r="B70" s="148"/>
      <c r="C70" s="73"/>
      <c r="D70" s="148"/>
      <c r="E70" s="2"/>
      <c r="F70" s="2"/>
      <c r="G70" s="2"/>
      <c r="H70" s="148"/>
      <c r="I70" s="148"/>
      <c r="J70" s="148"/>
      <c r="K70" s="148"/>
      <c r="L70" s="148"/>
      <c r="M70" s="148"/>
      <c r="N70" s="148"/>
      <c r="O70" s="148"/>
      <c r="P70" s="148"/>
      <c r="Q70" s="148"/>
      <c r="R70" s="148"/>
      <c r="S70" s="148"/>
      <c r="T70" s="10"/>
      <c r="U70" s="148"/>
      <c r="V70" s="73"/>
      <c r="W70" s="148"/>
      <c r="X70" s="2"/>
      <c r="Y70" s="2"/>
      <c r="Z70" s="2"/>
      <c r="AA70" s="148"/>
      <c r="AB70" s="148"/>
      <c r="AC70" s="148"/>
      <c r="AD70"/>
      <c r="AE70"/>
      <c r="AF70"/>
      <c r="AG70"/>
      <c r="AH70"/>
      <c r="AI70"/>
      <c r="AJ70"/>
      <c r="AK70"/>
    </row>
    <row r="71" spans="1:37" s="33" customFormat="1" ht="16.149999999999999" customHeight="1" x14ac:dyDescent="0.45">
      <c r="A71" s="34"/>
      <c r="B71" s="148"/>
      <c r="C71" s="73"/>
      <c r="D71" s="148"/>
      <c r="E71" s="2"/>
      <c r="F71" s="2"/>
      <c r="G71" s="2"/>
      <c r="H71" s="148"/>
      <c r="I71" s="148"/>
      <c r="J71" s="148"/>
      <c r="K71" s="148"/>
      <c r="L71" s="148"/>
      <c r="M71" s="148"/>
      <c r="N71" s="148"/>
      <c r="O71" s="148"/>
      <c r="P71" s="148"/>
      <c r="Q71" s="148"/>
      <c r="R71" s="148"/>
      <c r="S71" s="148"/>
      <c r="T71" s="10"/>
      <c r="U71" s="148"/>
      <c r="V71" s="73"/>
      <c r="W71" s="148"/>
      <c r="X71" s="2"/>
      <c r="Y71" s="2"/>
      <c r="Z71" s="2"/>
      <c r="AA71" s="148"/>
      <c r="AB71" s="148"/>
      <c r="AC71" s="148"/>
      <c r="AD71"/>
      <c r="AE71"/>
      <c r="AF71"/>
      <c r="AG71"/>
      <c r="AH71"/>
      <c r="AI71"/>
      <c r="AJ71"/>
      <c r="AK71"/>
    </row>
    <row r="72" spans="1:37" s="33" customFormat="1" ht="16.149999999999999" customHeight="1" x14ac:dyDescent="0.45">
      <c r="A72" s="34"/>
      <c r="B72" s="148"/>
      <c r="C72" s="73"/>
      <c r="D72" s="148"/>
      <c r="E72" s="2"/>
      <c r="F72" s="2"/>
      <c r="G72" s="2"/>
      <c r="H72" s="148"/>
      <c r="I72" s="148"/>
      <c r="J72" s="148"/>
      <c r="K72" s="148"/>
      <c r="L72" s="148"/>
      <c r="M72" s="148"/>
      <c r="N72" s="148"/>
      <c r="O72" s="148"/>
      <c r="P72" s="148"/>
      <c r="Q72" s="148"/>
      <c r="R72" s="148"/>
      <c r="S72" s="148"/>
      <c r="T72" s="10"/>
      <c r="U72" s="148"/>
      <c r="V72" s="73"/>
      <c r="W72" s="148"/>
      <c r="X72" s="2"/>
      <c r="Y72" s="2"/>
      <c r="Z72" s="2"/>
      <c r="AA72" s="148"/>
      <c r="AB72" s="148"/>
      <c r="AC72" s="148"/>
      <c r="AD72"/>
      <c r="AE72"/>
      <c r="AF72"/>
      <c r="AG72"/>
      <c r="AH72"/>
      <c r="AI72"/>
      <c r="AJ72"/>
      <c r="AK72"/>
    </row>
    <row r="73" spans="1:37" s="33" customFormat="1" ht="16.149999999999999" customHeight="1" x14ac:dyDescent="0.45">
      <c r="A73" s="34"/>
      <c r="B73" s="148"/>
      <c r="C73" s="73"/>
      <c r="D73" s="148"/>
      <c r="E73" s="2"/>
      <c r="F73" s="2"/>
      <c r="G73" s="2"/>
      <c r="H73" s="148"/>
      <c r="I73" s="148"/>
      <c r="J73" s="148"/>
      <c r="K73" s="148"/>
      <c r="L73" s="148"/>
      <c r="M73" s="148"/>
      <c r="N73" s="148"/>
      <c r="O73" s="148"/>
      <c r="P73" s="148"/>
      <c r="Q73" s="148"/>
      <c r="R73" s="148"/>
      <c r="S73" s="148"/>
      <c r="T73" s="10"/>
      <c r="U73" s="148"/>
      <c r="V73" s="73"/>
      <c r="W73" s="148"/>
      <c r="X73" s="2"/>
      <c r="Y73" s="2"/>
      <c r="Z73" s="2"/>
      <c r="AA73" s="148"/>
      <c r="AB73" s="148"/>
      <c r="AC73" s="148"/>
      <c r="AD73"/>
      <c r="AE73"/>
      <c r="AF73"/>
      <c r="AG73"/>
      <c r="AH73"/>
      <c r="AI73"/>
      <c r="AJ73"/>
      <c r="AK73"/>
    </row>
    <row r="74" spans="1:37" s="33" customFormat="1" ht="16.149999999999999" customHeight="1" x14ac:dyDescent="0.45">
      <c r="A74" s="34"/>
      <c r="B74" s="148"/>
      <c r="C74" s="73"/>
      <c r="D74" s="148"/>
      <c r="E74" s="2"/>
      <c r="F74" s="2"/>
      <c r="G74" s="2"/>
      <c r="H74" s="148"/>
      <c r="I74" s="148"/>
      <c r="J74" s="148"/>
      <c r="K74" s="148"/>
      <c r="L74" s="148"/>
      <c r="M74" s="148"/>
      <c r="N74" s="148"/>
      <c r="O74" s="148"/>
      <c r="P74" s="148"/>
      <c r="Q74" s="148"/>
      <c r="R74" s="148"/>
      <c r="S74" s="148"/>
      <c r="T74" s="10"/>
      <c r="U74" s="148"/>
      <c r="V74" s="73"/>
      <c r="W74" s="148"/>
      <c r="X74" s="2"/>
      <c r="Y74" s="2"/>
      <c r="Z74" s="2"/>
      <c r="AA74" s="148"/>
      <c r="AB74" s="148"/>
      <c r="AC74" s="148"/>
      <c r="AD74"/>
      <c r="AE74"/>
      <c r="AF74"/>
      <c r="AG74"/>
      <c r="AH74"/>
      <c r="AI74"/>
      <c r="AJ74"/>
      <c r="AK74"/>
    </row>
    <row r="75" spans="1:37" s="33" customFormat="1" ht="16.149999999999999" customHeight="1" x14ac:dyDescent="0.45">
      <c r="A75" s="34"/>
      <c r="B75" s="148"/>
      <c r="C75" s="73"/>
      <c r="D75" s="148"/>
      <c r="E75" s="2"/>
      <c r="F75" s="2"/>
      <c r="G75" s="2"/>
      <c r="H75" s="148"/>
      <c r="I75" s="148"/>
      <c r="J75" s="148"/>
      <c r="K75" s="148"/>
      <c r="L75" s="148"/>
      <c r="M75" s="148"/>
      <c r="N75" s="148"/>
      <c r="O75" s="148"/>
      <c r="P75" s="148"/>
      <c r="Q75" s="148"/>
      <c r="R75" s="148"/>
      <c r="S75" s="148"/>
      <c r="T75" s="10"/>
      <c r="U75" s="148"/>
      <c r="V75" s="73"/>
      <c r="W75" s="148"/>
      <c r="X75" s="2"/>
      <c r="Y75" s="2"/>
      <c r="Z75" s="2"/>
      <c r="AA75" s="148"/>
      <c r="AB75" s="148"/>
      <c r="AC75" s="148"/>
      <c r="AD75"/>
      <c r="AE75"/>
      <c r="AF75"/>
      <c r="AG75"/>
      <c r="AH75"/>
      <c r="AI75"/>
      <c r="AJ75"/>
      <c r="AK75"/>
    </row>
    <row r="76" spans="1:37" s="33" customFormat="1" ht="16.149999999999999" customHeight="1" x14ac:dyDescent="0.45">
      <c r="A76" s="34"/>
      <c r="B76" s="148"/>
      <c r="C76" s="73"/>
      <c r="D76" s="148"/>
      <c r="E76" s="2"/>
      <c r="F76" s="2"/>
      <c r="G76" s="2"/>
      <c r="H76" s="148"/>
      <c r="I76" s="148"/>
      <c r="J76" s="148"/>
      <c r="K76" s="148"/>
      <c r="L76" s="148"/>
      <c r="M76" s="148"/>
      <c r="N76" s="148"/>
      <c r="O76" s="148"/>
      <c r="P76" s="148"/>
      <c r="Q76" s="148"/>
      <c r="R76" s="148"/>
      <c r="S76" s="148"/>
      <c r="T76" s="10"/>
      <c r="U76" s="148"/>
      <c r="V76" s="73"/>
      <c r="W76" s="148"/>
      <c r="X76" s="2"/>
      <c r="Y76" s="2"/>
      <c r="Z76" s="2"/>
      <c r="AA76" s="148"/>
      <c r="AB76" s="148"/>
      <c r="AC76" s="148"/>
      <c r="AD76"/>
      <c r="AE76"/>
      <c r="AF76"/>
      <c r="AG76"/>
      <c r="AH76"/>
      <c r="AI76"/>
      <c r="AJ76"/>
      <c r="AK76"/>
    </row>
    <row r="77" spans="1:37" s="33" customFormat="1" ht="16.149999999999999" customHeight="1" x14ac:dyDescent="0.45">
      <c r="A77" s="34"/>
      <c r="B77" s="148"/>
      <c r="C77" s="73"/>
      <c r="D77" s="148"/>
      <c r="E77" s="2"/>
      <c r="F77" s="2"/>
      <c r="G77" s="2"/>
      <c r="H77" s="148"/>
      <c r="I77" s="148"/>
      <c r="J77" s="148"/>
      <c r="K77" s="148"/>
      <c r="L77" s="148"/>
      <c r="M77" s="148"/>
      <c r="N77" s="148"/>
      <c r="O77" s="148"/>
      <c r="P77" s="148"/>
      <c r="Q77" s="148"/>
      <c r="R77" s="148"/>
      <c r="S77" s="148"/>
      <c r="T77" s="10"/>
      <c r="U77" s="148"/>
      <c r="V77" s="73"/>
      <c r="W77" s="148"/>
      <c r="X77" s="2"/>
      <c r="Y77" s="2"/>
      <c r="Z77" s="2"/>
      <c r="AA77" s="148"/>
      <c r="AB77" s="148"/>
      <c r="AC77" s="148"/>
      <c r="AD77"/>
      <c r="AE77"/>
      <c r="AF77"/>
      <c r="AG77"/>
      <c r="AH77"/>
      <c r="AI77"/>
      <c r="AJ77"/>
      <c r="AK77"/>
    </row>
    <row r="78" spans="1:37" s="33" customFormat="1" ht="16.149999999999999" customHeight="1" x14ac:dyDescent="0.45">
      <c r="A78" s="34"/>
      <c r="B78" s="148"/>
      <c r="C78" s="73"/>
      <c r="D78" s="148"/>
      <c r="E78" s="2"/>
      <c r="F78" s="2"/>
      <c r="G78" s="2"/>
      <c r="H78" s="148"/>
      <c r="I78" s="148"/>
      <c r="J78" s="148"/>
      <c r="K78" s="148"/>
      <c r="L78" s="148"/>
      <c r="M78" s="148"/>
      <c r="N78" s="148"/>
      <c r="O78" s="148"/>
      <c r="P78" s="148"/>
      <c r="Q78" s="148"/>
      <c r="R78" s="148"/>
      <c r="S78" s="148"/>
      <c r="T78" s="10"/>
      <c r="U78" s="148"/>
      <c r="V78" s="73"/>
      <c r="W78" s="148"/>
      <c r="X78" s="2"/>
      <c r="Y78" s="2"/>
      <c r="Z78" s="2"/>
      <c r="AA78" s="148"/>
      <c r="AB78" s="148"/>
      <c r="AC78" s="148"/>
      <c r="AD78"/>
      <c r="AE78"/>
      <c r="AF78"/>
      <c r="AG78"/>
      <c r="AH78"/>
      <c r="AI78"/>
      <c r="AJ78"/>
      <c r="AK78"/>
    </row>
    <row r="79" spans="1:37" s="33" customFormat="1" ht="16.149999999999999" customHeight="1" x14ac:dyDescent="0.45">
      <c r="A79" s="34"/>
      <c r="B79" s="148"/>
      <c r="C79" s="73"/>
      <c r="D79" s="148"/>
      <c r="E79" s="2"/>
      <c r="F79" s="2"/>
      <c r="G79" s="2"/>
      <c r="H79" s="148"/>
      <c r="I79" s="148"/>
      <c r="J79" s="148"/>
      <c r="K79" s="148"/>
      <c r="L79" s="148"/>
      <c r="M79" s="148"/>
      <c r="N79" s="148"/>
      <c r="O79" s="148"/>
      <c r="P79" s="148"/>
      <c r="Q79" s="148"/>
      <c r="R79" s="148"/>
      <c r="S79" s="148"/>
      <c r="T79" s="10"/>
      <c r="U79" s="148"/>
      <c r="V79" s="73"/>
      <c r="W79" s="148"/>
      <c r="X79" s="2"/>
      <c r="Y79" s="2"/>
      <c r="Z79" s="2"/>
      <c r="AA79" s="148"/>
      <c r="AB79" s="148"/>
      <c r="AC79" s="148"/>
      <c r="AD79"/>
      <c r="AE79"/>
      <c r="AF79"/>
      <c r="AG79"/>
      <c r="AH79"/>
      <c r="AI79"/>
      <c r="AJ79"/>
      <c r="AK79"/>
    </row>
    <row r="80" spans="1:37" s="33" customFormat="1" ht="16.149999999999999" customHeight="1" x14ac:dyDescent="0.45">
      <c r="A80" s="34"/>
      <c r="B80" s="148"/>
      <c r="C80" s="73"/>
      <c r="D80" s="148"/>
      <c r="E80" s="2"/>
      <c r="F80" s="2"/>
      <c r="G80" s="2"/>
      <c r="H80" s="148"/>
      <c r="I80" s="148"/>
      <c r="J80" s="148"/>
      <c r="K80" s="148"/>
      <c r="L80" s="148"/>
      <c r="M80" s="148"/>
      <c r="N80" s="148"/>
      <c r="O80" s="148"/>
      <c r="P80" s="148"/>
      <c r="Q80" s="148"/>
      <c r="R80" s="148"/>
      <c r="S80" s="148"/>
      <c r="T80" s="10"/>
      <c r="U80" s="148"/>
      <c r="V80" s="73"/>
      <c r="W80" s="148"/>
      <c r="X80" s="2"/>
      <c r="Y80" s="2"/>
      <c r="Z80" s="2"/>
      <c r="AA80" s="148"/>
      <c r="AB80" s="148"/>
      <c r="AC80" s="148"/>
      <c r="AD80"/>
      <c r="AE80"/>
      <c r="AF80"/>
      <c r="AG80"/>
      <c r="AH80"/>
      <c r="AI80"/>
      <c r="AJ80"/>
      <c r="AK80"/>
    </row>
    <row r="81" spans="1:37" s="33" customFormat="1" ht="16.149999999999999" customHeight="1" x14ac:dyDescent="0.45">
      <c r="A81" s="34"/>
      <c r="B81" s="148"/>
      <c r="C81" s="73"/>
      <c r="D81" s="148"/>
      <c r="E81" s="2"/>
      <c r="F81" s="2"/>
      <c r="G81" s="2"/>
      <c r="H81" s="148"/>
      <c r="I81" s="148"/>
      <c r="J81" s="148"/>
      <c r="K81" s="148"/>
      <c r="L81" s="148"/>
      <c r="M81" s="148"/>
      <c r="N81" s="148"/>
      <c r="O81" s="148"/>
      <c r="P81" s="148"/>
      <c r="Q81" s="148"/>
      <c r="R81" s="148"/>
      <c r="S81" s="148"/>
      <c r="T81" s="10"/>
      <c r="U81" s="148"/>
      <c r="V81" s="73"/>
      <c r="W81" s="148"/>
      <c r="X81" s="2"/>
      <c r="Y81" s="2"/>
      <c r="Z81" s="2"/>
      <c r="AA81" s="148"/>
      <c r="AB81" s="148"/>
      <c r="AC81" s="148"/>
      <c r="AD81"/>
      <c r="AE81"/>
      <c r="AF81"/>
      <c r="AG81"/>
      <c r="AH81"/>
      <c r="AI81"/>
      <c r="AJ81"/>
      <c r="AK81"/>
    </row>
    <row r="82" spans="1:37" s="33" customFormat="1" ht="16.149999999999999" customHeight="1" x14ac:dyDescent="0.45">
      <c r="A82" s="34"/>
      <c r="B82" s="148"/>
      <c r="C82" s="73"/>
      <c r="D82" s="148"/>
      <c r="E82" s="2"/>
      <c r="F82" s="2"/>
      <c r="G82" s="2"/>
      <c r="H82" s="148"/>
      <c r="I82" s="148"/>
      <c r="J82" s="148"/>
      <c r="K82" s="148"/>
      <c r="L82" s="148"/>
      <c r="M82" s="148"/>
      <c r="N82" s="148"/>
      <c r="O82" s="148"/>
      <c r="P82" s="148"/>
      <c r="Q82" s="148"/>
      <c r="R82" s="148"/>
      <c r="S82" s="148"/>
      <c r="T82" s="10"/>
      <c r="U82" s="148"/>
      <c r="V82" s="73"/>
      <c r="W82" s="148"/>
      <c r="X82" s="2"/>
      <c r="Y82" s="2"/>
      <c r="Z82" s="2"/>
      <c r="AA82" s="148"/>
      <c r="AB82" s="148"/>
      <c r="AC82" s="148"/>
      <c r="AD82"/>
      <c r="AE82"/>
      <c r="AF82"/>
      <c r="AG82"/>
      <c r="AH82"/>
      <c r="AI82"/>
      <c r="AJ82"/>
      <c r="AK82"/>
    </row>
    <row r="83" spans="1:37" s="33" customFormat="1" ht="16.149999999999999" customHeight="1" x14ac:dyDescent="0.45">
      <c r="A83" s="34"/>
      <c r="B83" s="148"/>
      <c r="C83" s="73"/>
      <c r="D83" s="148"/>
      <c r="E83" s="2"/>
      <c r="F83" s="2"/>
      <c r="G83" s="2"/>
      <c r="H83" s="148"/>
      <c r="I83" s="148"/>
      <c r="J83" s="148"/>
      <c r="K83" s="148"/>
      <c r="L83" s="148"/>
      <c r="M83" s="148"/>
      <c r="N83" s="148"/>
      <c r="O83" s="148"/>
      <c r="P83" s="148"/>
      <c r="Q83" s="148"/>
      <c r="R83" s="148"/>
      <c r="S83" s="148"/>
      <c r="T83" s="10"/>
      <c r="U83" s="148"/>
      <c r="V83" s="73"/>
      <c r="W83" s="148"/>
      <c r="X83" s="2"/>
      <c r="Y83" s="2"/>
      <c r="Z83" s="2"/>
      <c r="AA83" s="148"/>
      <c r="AB83" s="148"/>
      <c r="AC83" s="148"/>
      <c r="AD83"/>
      <c r="AE83"/>
      <c r="AF83"/>
      <c r="AG83"/>
      <c r="AH83"/>
      <c r="AI83"/>
      <c r="AJ83"/>
      <c r="AK83"/>
    </row>
    <row r="84" spans="1:37" s="33" customFormat="1" ht="16.149999999999999" customHeight="1" x14ac:dyDescent="0.45">
      <c r="A84" s="34"/>
      <c r="B84" s="148"/>
      <c r="C84" s="73"/>
      <c r="D84" s="148"/>
      <c r="E84" s="2"/>
      <c r="F84" s="2"/>
      <c r="G84" s="2"/>
      <c r="H84" s="148"/>
      <c r="I84" s="148"/>
      <c r="J84" s="148"/>
      <c r="K84" s="148"/>
      <c r="L84" s="148"/>
      <c r="M84" s="148"/>
      <c r="N84" s="148"/>
      <c r="O84" s="148"/>
      <c r="P84" s="148"/>
      <c r="Q84" s="148"/>
      <c r="R84" s="148"/>
      <c r="S84" s="148"/>
      <c r="T84" s="10"/>
      <c r="U84" s="148"/>
      <c r="V84" s="73"/>
      <c r="W84" s="148"/>
      <c r="X84" s="2"/>
      <c r="Y84" s="2"/>
      <c r="Z84" s="2"/>
      <c r="AA84" s="148"/>
      <c r="AB84" s="148"/>
      <c r="AC84" s="148"/>
      <c r="AD84"/>
      <c r="AE84"/>
      <c r="AF84"/>
      <c r="AG84"/>
      <c r="AH84"/>
      <c r="AI84"/>
      <c r="AJ84"/>
      <c r="AK84"/>
    </row>
    <row r="85" spans="1:37" s="33" customFormat="1" ht="16.149999999999999" customHeight="1" x14ac:dyDescent="0.45">
      <c r="A85" s="34"/>
      <c r="B85" s="148"/>
      <c r="C85" s="73"/>
      <c r="D85" s="148"/>
      <c r="E85" s="2"/>
      <c r="F85" s="2"/>
      <c r="G85" s="2"/>
      <c r="H85" s="148"/>
      <c r="I85" s="148"/>
      <c r="J85" s="148"/>
      <c r="K85" s="148"/>
      <c r="L85" s="148"/>
      <c r="M85" s="148"/>
      <c r="N85" s="148"/>
      <c r="O85" s="148"/>
      <c r="P85" s="148"/>
      <c r="Q85" s="148"/>
      <c r="R85" s="148"/>
      <c r="S85" s="148"/>
      <c r="T85" s="10"/>
      <c r="U85" s="148"/>
      <c r="V85" s="73"/>
      <c r="W85" s="148"/>
      <c r="X85" s="2"/>
      <c r="Y85" s="2"/>
      <c r="Z85" s="2"/>
      <c r="AA85" s="148"/>
      <c r="AB85" s="148"/>
      <c r="AC85" s="148"/>
      <c r="AD85"/>
      <c r="AE85"/>
      <c r="AF85"/>
      <c r="AG85"/>
      <c r="AH85"/>
      <c r="AI85"/>
      <c r="AJ85"/>
      <c r="AK85"/>
    </row>
    <row r="86" spans="1:37" s="33" customFormat="1" ht="16.149999999999999" customHeight="1" x14ac:dyDescent="0.45">
      <c r="A86" s="34"/>
      <c r="B86" s="148"/>
      <c r="C86" s="73"/>
      <c r="D86" s="148"/>
      <c r="E86" s="2"/>
      <c r="F86" s="2"/>
      <c r="G86" s="2"/>
      <c r="H86" s="148"/>
      <c r="I86" s="148"/>
      <c r="J86" s="148"/>
      <c r="K86" s="148"/>
      <c r="L86" s="148"/>
      <c r="M86" s="148"/>
      <c r="N86" s="148"/>
      <c r="O86" s="148"/>
      <c r="P86" s="148"/>
      <c r="Q86" s="148"/>
      <c r="R86" s="148"/>
      <c r="S86" s="148"/>
      <c r="T86" s="10"/>
      <c r="U86" s="148"/>
      <c r="V86" s="73"/>
      <c r="W86" s="148"/>
      <c r="X86" s="2"/>
      <c r="Y86" s="2"/>
      <c r="Z86" s="2"/>
      <c r="AA86" s="148"/>
      <c r="AB86" s="148"/>
      <c r="AC86" s="148"/>
      <c r="AD86"/>
      <c r="AE86"/>
      <c r="AF86"/>
      <c r="AG86"/>
      <c r="AH86"/>
      <c r="AI86"/>
      <c r="AJ86"/>
      <c r="AK86"/>
    </row>
    <row r="87" spans="1:37" s="33" customFormat="1" ht="16.149999999999999" customHeight="1" x14ac:dyDescent="0.45">
      <c r="A87" s="34"/>
      <c r="B87" s="148"/>
      <c r="C87" s="73"/>
      <c r="D87" s="148"/>
      <c r="E87" s="2"/>
      <c r="F87" s="2"/>
      <c r="G87" s="2"/>
      <c r="H87" s="148"/>
      <c r="I87" s="148"/>
      <c r="J87" s="148"/>
      <c r="K87" s="148"/>
      <c r="L87" s="148"/>
      <c r="M87" s="148"/>
      <c r="N87" s="148"/>
      <c r="O87" s="148"/>
      <c r="P87" s="148"/>
      <c r="Q87" s="148"/>
      <c r="R87" s="148"/>
      <c r="S87" s="148"/>
      <c r="T87" s="10"/>
      <c r="U87" s="148"/>
      <c r="V87" s="73"/>
      <c r="W87" s="148"/>
      <c r="X87" s="2"/>
      <c r="Y87" s="2"/>
      <c r="Z87" s="2"/>
      <c r="AA87" s="148"/>
      <c r="AB87" s="148"/>
      <c r="AC87" s="148"/>
      <c r="AD87"/>
      <c r="AE87"/>
      <c r="AF87"/>
      <c r="AG87"/>
      <c r="AH87"/>
      <c r="AI87"/>
      <c r="AJ87"/>
      <c r="AK87"/>
    </row>
    <row r="88" spans="1:37" s="33" customFormat="1" ht="16.149999999999999" customHeight="1" x14ac:dyDescent="0.45">
      <c r="A88" s="34"/>
      <c r="B88" s="148"/>
      <c r="C88" s="73"/>
      <c r="D88" s="148"/>
      <c r="E88" s="2"/>
      <c r="F88" s="2"/>
      <c r="G88" s="2"/>
      <c r="H88" s="148"/>
      <c r="I88" s="148"/>
      <c r="J88" s="148"/>
      <c r="K88" s="148"/>
      <c r="L88" s="148"/>
      <c r="M88" s="148"/>
      <c r="N88" s="148"/>
      <c r="O88" s="148"/>
      <c r="P88" s="148"/>
      <c r="Q88" s="148"/>
      <c r="R88" s="148"/>
      <c r="S88" s="148"/>
      <c r="T88" s="10"/>
      <c r="U88" s="148"/>
      <c r="V88" s="73"/>
      <c r="W88" s="148"/>
      <c r="X88" s="2"/>
      <c r="Y88" s="2"/>
      <c r="Z88" s="2"/>
      <c r="AA88" s="148"/>
      <c r="AB88" s="148"/>
      <c r="AC88" s="148"/>
      <c r="AD88"/>
      <c r="AE88"/>
      <c r="AF88"/>
      <c r="AG88"/>
      <c r="AH88"/>
      <c r="AI88"/>
      <c r="AJ88"/>
      <c r="AK88"/>
    </row>
    <row r="89" spans="1:37" s="33" customFormat="1" ht="16.149999999999999" customHeight="1" x14ac:dyDescent="0.45">
      <c r="A89" s="34"/>
      <c r="B89" s="148"/>
      <c r="C89" s="73"/>
      <c r="D89" s="148"/>
      <c r="E89" s="2"/>
      <c r="F89" s="2"/>
      <c r="G89" s="2"/>
      <c r="H89" s="148"/>
      <c r="I89" s="148"/>
      <c r="J89" s="148"/>
      <c r="K89" s="148"/>
      <c r="L89" s="148"/>
      <c r="M89" s="148"/>
      <c r="N89" s="148"/>
      <c r="O89" s="148"/>
      <c r="P89" s="148"/>
      <c r="Q89" s="148"/>
      <c r="R89" s="148"/>
      <c r="S89" s="148"/>
      <c r="T89" s="10"/>
      <c r="U89" s="148"/>
      <c r="V89" s="73"/>
      <c r="W89" s="148"/>
      <c r="X89" s="2"/>
      <c r="Y89" s="2"/>
      <c r="Z89" s="2"/>
      <c r="AA89" s="148"/>
      <c r="AB89" s="148"/>
      <c r="AC89" s="148"/>
      <c r="AD89"/>
      <c r="AE89"/>
      <c r="AF89"/>
      <c r="AG89"/>
      <c r="AH89"/>
      <c r="AI89"/>
      <c r="AJ89"/>
      <c r="AK89"/>
    </row>
    <row r="90" spans="1:37" s="33" customFormat="1" ht="16.149999999999999" customHeight="1" x14ac:dyDescent="0.45">
      <c r="A90" s="34"/>
      <c r="B90" s="148"/>
      <c r="C90" s="73"/>
      <c r="D90" s="148"/>
      <c r="E90" s="2"/>
      <c r="F90" s="2"/>
      <c r="G90" s="2"/>
      <c r="H90" s="148"/>
      <c r="I90" s="148"/>
      <c r="J90" s="148"/>
      <c r="K90" s="148"/>
      <c r="L90" s="148"/>
      <c r="M90" s="148"/>
      <c r="N90" s="148"/>
      <c r="O90" s="148"/>
      <c r="P90" s="148"/>
      <c r="Q90" s="148"/>
      <c r="R90" s="148"/>
      <c r="S90" s="148"/>
      <c r="T90" s="10"/>
      <c r="U90" s="148"/>
      <c r="V90" s="73"/>
      <c r="W90" s="148"/>
      <c r="X90" s="2"/>
      <c r="Y90" s="2"/>
      <c r="Z90" s="2"/>
      <c r="AA90" s="148"/>
      <c r="AB90" s="148"/>
      <c r="AC90" s="148"/>
      <c r="AD90"/>
      <c r="AE90"/>
      <c r="AF90"/>
      <c r="AG90"/>
      <c r="AH90"/>
      <c r="AI90"/>
      <c r="AJ90"/>
      <c r="AK90"/>
    </row>
    <row r="91" spans="1:37" s="33" customFormat="1" ht="16.149999999999999" customHeight="1" x14ac:dyDescent="0.45">
      <c r="A91" s="34"/>
      <c r="B91" s="148"/>
      <c r="C91" s="73"/>
      <c r="D91" s="148"/>
      <c r="E91" s="2"/>
      <c r="F91" s="2"/>
      <c r="G91" s="2"/>
      <c r="H91" s="148"/>
      <c r="I91" s="148"/>
      <c r="J91" s="148"/>
      <c r="K91" s="148"/>
      <c r="L91" s="148"/>
      <c r="M91" s="148"/>
      <c r="N91" s="148"/>
      <c r="O91" s="148"/>
      <c r="P91" s="148"/>
      <c r="Q91" s="148"/>
      <c r="R91" s="148"/>
      <c r="S91" s="148"/>
      <c r="T91" s="10"/>
      <c r="U91" s="148"/>
      <c r="V91" s="73"/>
      <c r="W91" s="148"/>
      <c r="X91" s="2"/>
      <c r="Y91" s="2"/>
      <c r="Z91" s="2"/>
      <c r="AA91" s="148"/>
      <c r="AB91" s="148"/>
      <c r="AC91" s="148"/>
      <c r="AD91"/>
      <c r="AE91"/>
      <c r="AF91"/>
      <c r="AG91"/>
      <c r="AH91"/>
      <c r="AI91"/>
      <c r="AJ91"/>
      <c r="AK91"/>
    </row>
    <row r="92" spans="1:37" s="33" customFormat="1" ht="16.149999999999999" customHeight="1" x14ac:dyDescent="0.45">
      <c r="A92" s="34"/>
      <c r="B92" s="148"/>
      <c r="C92" s="73"/>
      <c r="D92" s="148"/>
      <c r="E92" s="2"/>
      <c r="F92" s="2"/>
      <c r="G92" s="2"/>
      <c r="H92" s="148"/>
      <c r="I92" s="148"/>
      <c r="J92" s="148"/>
      <c r="K92" s="148"/>
      <c r="L92" s="148"/>
      <c r="M92" s="148"/>
      <c r="N92" s="148"/>
      <c r="O92" s="148"/>
      <c r="P92" s="148"/>
      <c r="Q92" s="148"/>
      <c r="R92" s="148"/>
      <c r="S92" s="148"/>
      <c r="T92" s="10"/>
      <c r="U92" s="148"/>
      <c r="V92" s="73"/>
      <c r="W92" s="148"/>
      <c r="X92" s="2"/>
      <c r="Y92" s="2"/>
      <c r="Z92" s="2"/>
      <c r="AA92" s="148"/>
      <c r="AB92" s="148"/>
      <c r="AC92" s="148"/>
      <c r="AD92"/>
      <c r="AE92"/>
      <c r="AF92"/>
      <c r="AG92"/>
      <c r="AH92"/>
      <c r="AI92"/>
      <c r="AJ92"/>
      <c r="AK92"/>
    </row>
    <row r="93" spans="1:37" s="33" customFormat="1" ht="16.149999999999999" customHeight="1" x14ac:dyDescent="0.45">
      <c r="A93" s="34"/>
      <c r="B93" s="148"/>
      <c r="C93" s="73"/>
      <c r="D93" s="148"/>
      <c r="E93" s="2"/>
      <c r="F93" s="2"/>
      <c r="G93" s="2"/>
      <c r="H93" s="148"/>
      <c r="I93" s="148"/>
      <c r="J93" s="148"/>
      <c r="K93" s="148"/>
      <c r="L93" s="148"/>
      <c r="M93" s="148"/>
      <c r="N93" s="148"/>
      <c r="O93" s="148"/>
      <c r="P93" s="148"/>
      <c r="Q93" s="148"/>
      <c r="R93" s="148"/>
      <c r="S93" s="148"/>
      <c r="T93" s="10"/>
      <c r="U93" s="148"/>
      <c r="V93" s="73"/>
      <c r="W93" s="148"/>
      <c r="X93" s="2"/>
      <c r="Y93" s="2"/>
      <c r="Z93" s="2"/>
      <c r="AA93" s="148"/>
      <c r="AB93" s="148"/>
      <c r="AC93" s="148"/>
      <c r="AD93"/>
      <c r="AE93"/>
      <c r="AF93"/>
      <c r="AG93"/>
      <c r="AH93"/>
      <c r="AI93"/>
      <c r="AJ93"/>
      <c r="AK93"/>
    </row>
    <row r="94" spans="1:37" s="33" customFormat="1" ht="16.149999999999999" customHeight="1" x14ac:dyDescent="0.45">
      <c r="A94" s="34"/>
      <c r="B94" s="148"/>
      <c r="C94" s="73"/>
      <c r="D94" s="148"/>
      <c r="E94" s="2"/>
      <c r="F94" s="2"/>
      <c r="G94" s="2"/>
      <c r="H94" s="148"/>
      <c r="I94" s="148"/>
      <c r="J94" s="148"/>
      <c r="K94" s="148"/>
      <c r="L94" s="148"/>
      <c r="M94" s="148"/>
      <c r="N94" s="148"/>
      <c r="O94" s="148"/>
      <c r="P94" s="148"/>
      <c r="Q94" s="148"/>
      <c r="R94" s="148"/>
      <c r="S94" s="148"/>
      <c r="T94" s="10"/>
      <c r="U94" s="148"/>
      <c r="V94" s="73"/>
      <c r="W94" s="148"/>
      <c r="X94" s="2"/>
      <c r="Y94" s="2"/>
      <c r="Z94" s="2"/>
      <c r="AA94" s="148"/>
      <c r="AB94" s="148"/>
      <c r="AC94" s="148"/>
      <c r="AD94"/>
      <c r="AE94"/>
      <c r="AF94"/>
      <c r="AG94"/>
      <c r="AH94"/>
      <c r="AI94"/>
      <c r="AJ94"/>
      <c r="AK94"/>
    </row>
    <row r="95" spans="1:37" s="33" customFormat="1" ht="16.149999999999999" customHeight="1" x14ac:dyDescent="0.45">
      <c r="A95" s="34"/>
      <c r="B95" s="148"/>
      <c r="C95" s="73"/>
      <c r="D95" s="148"/>
      <c r="E95" s="2"/>
      <c r="F95" s="2"/>
      <c r="G95" s="2"/>
      <c r="H95" s="148"/>
      <c r="I95" s="148"/>
      <c r="J95" s="148"/>
      <c r="K95" s="148"/>
      <c r="L95" s="148"/>
      <c r="M95" s="148"/>
      <c r="N95" s="148"/>
      <c r="O95" s="148"/>
      <c r="P95" s="148"/>
      <c r="Q95" s="148"/>
      <c r="R95" s="148"/>
      <c r="S95" s="148"/>
      <c r="T95" s="10"/>
      <c r="U95" s="148"/>
      <c r="V95" s="73"/>
      <c r="W95" s="148"/>
      <c r="X95" s="2"/>
      <c r="Y95" s="2"/>
      <c r="Z95" s="2"/>
      <c r="AA95" s="148"/>
      <c r="AB95" s="148"/>
      <c r="AC95" s="148"/>
      <c r="AD95"/>
      <c r="AE95"/>
      <c r="AF95"/>
      <c r="AG95"/>
      <c r="AH95"/>
      <c r="AI95"/>
      <c r="AJ95"/>
      <c r="AK95"/>
    </row>
    <row r="96" spans="1:37" s="33" customFormat="1" ht="16.149999999999999" customHeight="1" x14ac:dyDescent="0.45">
      <c r="A96" s="34"/>
      <c r="B96" s="148"/>
      <c r="C96" s="73"/>
      <c r="D96" s="148"/>
      <c r="E96" s="2"/>
      <c r="F96" s="2"/>
      <c r="G96" s="2"/>
      <c r="H96" s="148"/>
      <c r="I96" s="148"/>
      <c r="J96" s="148"/>
      <c r="K96" s="148"/>
      <c r="L96" s="148"/>
      <c r="M96" s="148"/>
      <c r="N96" s="148"/>
      <c r="O96" s="148"/>
      <c r="P96" s="148"/>
      <c r="Q96" s="148"/>
      <c r="R96" s="148"/>
      <c r="S96" s="148"/>
      <c r="T96" s="10"/>
      <c r="U96" s="148"/>
      <c r="V96" s="73"/>
      <c r="W96" s="148"/>
      <c r="X96" s="2"/>
      <c r="Y96" s="2"/>
      <c r="Z96" s="2"/>
      <c r="AA96" s="148"/>
      <c r="AB96" s="148"/>
      <c r="AC96" s="148"/>
      <c r="AD96"/>
      <c r="AE96"/>
      <c r="AF96"/>
      <c r="AG96"/>
      <c r="AH96"/>
      <c r="AI96"/>
      <c r="AJ96"/>
      <c r="AK96"/>
    </row>
    <row r="97" spans="1:37" s="33" customFormat="1" ht="16.149999999999999" customHeight="1" x14ac:dyDescent="0.45">
      <c r="A97" s="34"/>
      <c r="B97" s="148"/>
      <c r="C97" s="73"/>
      <c r="D97" s="148"/>
      <c r="E97" s="2"/>
      <c r="F97" s="2"/>
      <c r="G97" s="2"/>
      <c r="H97" s="148"/>
      <c r="I97" s="148"/>
      <c r="J97" s="148"/>
      <c r="K97" s="148"/>
      <c r="L97" s="148"/>
      <c r="M97" s="148"/>
      <c r="N97" s="148"/>
      <c r="O97" s="148"/>
      <c r="P97" s="148"/>
      <c r="Q97" s="148"/>
      <c r="R97" s="148"/>
      <c r="S97" s="148"/>
      <c r="T97" s="10"/>
      <c r="U97" s="148"/>
      <c r="V97" s="73"/>
      <c r="W97" s="148"/>
      <c r="X97" s="2"/>
      <c r="Y97" s="2"/>
      <c r="Z97" s="2"/>
      <c r="AA97" s="148"/>
      <c r="AB97" s="148"/>
      <c r="AC97" s="148"/>
      <c r="AD97"/>
      <c r="AE97"/>
      <c r="AF97"/>
      <c r="AG97"/>
      <c r="AH97"/>
      <c r="AI97"/>
      <c r="AJ97"/>
      <c r="AK97"/>
    </row>
    <row r="98" spans="1:37" s="33" customFormat="1" ht="16.149999999999999" customHeight="1" x14ac:dyDescent="0.45">
      <c r="A98" s="34"/>
      <c r="B98" s="148"/>
      <c r="C98" s="73"/>
      <c r="D98" s="148"/>
      <c r="E98" s="2"/>
      <c r="F98" s="2"/>
      <c r="G98" s="2"/>
      <c r="H98" s="148"/>
      <c r="I98" s="148"/>
      <c r="J98" s="148"/>
      <c r="K98" s="148"/>
      <c r="L98" s="148"/>
      <c r="M98" s="148"/>
      <c r="N98" s="148"/>
      <c r="O98" s="148"/>
      <c r="P98" s="148"/>
      <c r="Q98" s="148"/>
      <c r="R98" s="148"/>
      <c r="S98" s="148"/>
      <c r="T98" s="10"/>
      <c r="U98" s="148"/>
      <c r="V98" s="73"/>
      <c r="W98" s="148"/>
      <c r="X98" s="2"/>
      <c r="Y98" s="2"/>
      <c r="Z98" s="2"/>
      <c r="AA98" s="148"/>
      <c r="AB98" s="148"/>
      <c r="AC98" s="148"/>
      <c r="AD98"/>
      <c r="AE98"/>
      <c r="AF98"/>
      <c r="AG98"/>
      <c r="AH98"/>
      <c r="AI98"/>
      <c r="AJ98"/>
      <c r="AK98"/>
    </row>
    <row r="99" spans="1:37" s="33" customFormat="1" ht="16.149999999999999" customHeight="1" x14ac:dyDescent="0.45">
      <c r="A99" s="34"/>
      <c r="B99" s="148"/>
      <c r="C99" s="73"/>
      <c r="D99" s="148"/>
      <c r="E99" s="2"/>
      <c r="F99" s="2"/>
      <c r="G99" s="2"/>
      <c r="H99" s="148"/>
      <c r="I99" s="148"/>
      <c r="J99" s="148"/>
      <c r="K99" s="148"/>
      <c r="L99" s="148"/>
      <c r="M99" s="148"/>
      <c r="N99" s="148"/>
      <c r="O99" s="148"/>
      <c r="P99" s="148"/>
      <c r="Q99" s="148"/>
      <c r="R99" s="148"/>
      <c r="S99" s="148"/>
      <c r="T99" s="10"/>
      <c r="U99" s="148"/>
      <c r="V99" s="73"/>
      <c r="W99" s="148"/>
      <c r="X99" s="2"/>
      <c r="Y99" s="2"/>
      <c r="Z99" s="2"/>
      <c r="AA99" s="148"/>
      <c r="AB99" s="148"/>
      <c r="AC99" s="148"/>
      <c r="AD99"/>
      <c r="AE99"/>
      <c r="AF99"/>
      <c r="AG99"/>
      <c r="AH99"/>
      <c r="AI99"/>
      <c r="AJ99"/>
      <c r="AK99"/>
    </row>
    <row r="100" spans="1:37" s="33" customFormat="1" ht="16.149999999999999" customHeight="1" x14ac:dyDescent="0.45">
      <c r="A100" s="34"/>
      <c r="B100" s="148"/>
      <c r="C100" s="73"/>
      <c r="D100" s="148"/>
      <c r="E100" s="2"/>
      <c r="F100" s="2"/>
      <c r="G100" s="2"/>
      <c r="H100" s="148"/>
      <c r="I100" s="148"/>
      <c r="J100" s="148"/>
      <c r="K100" s="148"/>
      <c r="L100" s="148"/>
      <c r="M100" s="148"/>
      <c r="N100" s="148"/>
      <c r="O100" s="148"/>
      <c r="P100" s="148"/>
      <c r="Q100" s="148"/>
      <c r="R100" s="148"/>
      <c r="S100" s="148"/>
      <c r="T100" s="10"/>
      <c r="U100" s="148"/>
      <c r="V100" s="73"/>
      <c r="W100" s="148"/>
      <c r="X100" s="2"/>
      <c r="Y100" s="2"/>
      <c r="Z100" s="2"/>
      <c r="AA100" s="148"/>
      <c r="AB100" s="148"/>
      <c r="AC100" s="148"/>
      <c r="AD100"/>
      <c r="AE100"/>
      <c r="AF100"/>
      <c r="AG100"/>
      <c r="AH100"/>
      <c r="AI100"/>
      <c r="AJ100"/>
      <c r="AK100"/>
    </row>
    <row r="101" spans="1:37" s="33" customFormat="1" ht="16.149999999999999" customHeight="1" x14ac:dyDescent="0.45">
      <c r="A101" s="34"/>
      <c r="B101" s="148"/>
      <c r="C101" s="73"/>
      <c r="D101" s="148"/>
      <c r="E101" s="2"/>
      <c r="F101" s="2"/>
      <c r="G101" s="2"/>
      <c r="H101" s="148"/>
      <c r="I101" s="148"/>
      <c r="J101" s="148"/>
      <c r="K101" s="148"/>
      <c r="L101" s="148"/>
      <c r="M101" s="148"/>
      <c r="N101" s="148"/>
      <c r="O101" s="148"/>
      <c r="P101" s="148"/>
      <c r="Q101" s="148"/>
      <c r="R101" s="148"/>
      <c r="S101" s="148"/>
      <c r="T101" s="10"/>
      <c r="U101" s="148"/>
      <c r="V101" s="73"/>
      <c r="W101" s="148"/>
      <c r="X101" s="2"/>
      <c r="Y101" s="2"/>
      <c r="Z101" s="2"/>
      <c r="AA101" s="148"/>
      <c r="AB101" s="148"/>
      <c r="AC101" s="148"/>
      <c r="AD101"/>
      <c r="AE101"/>
      <c r="AF101"/>
      <c r="AG101"/>
      <c r="AH101"/>
      <c r="AI101"/>
      <c r="AJ101"/>
      <c r="AK101"/>
    </row>
    <row r="102" spans="1:37" s="33" customFormat="1" ht="16.149999999999999" customHeight="1" x14ac:dyDescent="0.45">
      <c r="A102" s="34"/>
      <c r="B102" s="148"/>
      <c r="C102" s="73"/>
      <c r="D102" s="148"/>
      <c r="E102" s="2"/>
      <c r="F102" s="2"/>
      <c r="G102" s="2"/>
      <c r="H102" s="148"/>
      <c r="I102" s="148"/>
      <c r="J102" s="148"/>
      <c r="K102" s="148"/>
      <c r="L102" s="148"/>
      <c r="M102" s="148"/>
      <c r="N102" s="148"/>
      <c r="O102" s="148"/>
      <c r="P102" s="148"/>
      <c r="Q102" s="148"/>
      <c r="R102" s="148"/>
      <c r="S102" s="148"/>
      <c r="T102" s="10"/>
      <c r="U102" s="148"/>
      <c r="V102" s="73"/>
      <c r="W102" s="148"/>
      <c r="X102" s="2"/>
      <c r="Y102" s="2"/>
      <c r="Z102" s="2"/>
      <c r="AA102" s="148"/>
      <c r="AB102" s="148"/>
      <c r="AC102" s="148"/>
      <c r="AD102"/>
      <c r="AE102"/>
      <c r="AF102"/>
      <c r="AG102"/>
      <c r="AH102"/>
      <c r="AI102"/>
      <c r="AJ102"/>
      <c r="AK102"/>
    </row>
    <row r="103" spans="1:37" s="33" customFormat="1" ht="16.149999999999999" customHeight="1" x14ac:dyDescent="0.45">
      <c r="A103" s="34"/>
      <c r="B103" s="148"/>
      <c r="C103" s="73"/>
      <c r="D103" s="148"/>
      <c r="E103" s="2"/>
      <c r="F103" s="2"/>
      <c r="G103" s="2"/>
      <c r="H103" s="148"/>
      <c r="I103" s="148"/>
      <c r="J103" s="148"/>
      <c r="K103" s="148"/>
      <c r="L103" s="148"/>
      <c r="M103" s="148"/>
      <c r="N103" s="148"/>
      <c r="O103" s="148"/>
      <c r="P103" s="148"/>
      <c r="Q103" s="148"/>
      <c r="R103" s="148"/>
      <c r="S103" s="148"/>
      <c r="T103" s="10"/>
      <c r="U103" s="148"/>
      <c r="V103" s="73"/>
      <c r="W103" s="148"/>
      <c r="X103" s="2"/>
      <c r="Y103" s="2"/>
      <c r="Z103" s="2"/>
      <c r="AA103" s="148"/>
      <c r="AB103" s="148"/>
      <c r="AC103" s="148"/>
      <c r="AD103"/>
      <c r="AE103"/>
      <c r="AF103"/>
      <c r="AG103"/>
      <c r="AH103"/>
      <c r="AI103"/>
      <c r="AJ103"/>
      <c r="AK103"/>
    </row>
    <row r="104" spans="1:37" s="33" customFormat="1" ht="16.149999999999999" customHeight="1" x14ac:dyDescent="0.45">
      <c r="A104" s="34"/>
      <c r="B104" s="148"/>
      <c r="C104" s="73"/>
      <c r="D104" s="148"/>
      <c r="E104" s="2"/>
      <c r="F104" s="2"/>
      <c r="G104" s="2"/>
      <c r="H104" s="148"/>
      <c r="I104" s="148"/>
      <c r="J104" s="148"/>
      <c r="K104" s="148"/>
      <c r="L104" s="148"/>
      <c r="M104" s="148"/>
      <c r="N104" s="148"/>
      <c r="O104" s="148"/>
      <c r="P104" s="148"/>
      <c r="Q104" s="148"/>
      <c r="R104" s="148"/>
      <c r="S104" s="148"/>
      <c r="T104" s="10"/>
      <c r="U104" s="148"/>
      <c r="V104" s="73"/>
      <c r="W104" s="148"/>
      <c r="X104" s="2"/>
      <c r="Y104" s="2"/>
      <c r="Z104" s="2"/>
      <c r="AA104" s="148"/>
      <c r="AB104" s="148"/>
      <c r="AC104" s="148"/>
      <c r="AD104"/>
      <c r="AE104"/>
      <c r="AF104"/>
      <c r="AG104"/>
      <c r="AH104"/>
      <c r="AI104"/>
      <c r="AJ104"/>
      <c r="AK104"/>
    </row>
    <row r="105" spans="1:37" s="33" customFormat="1" ht="16.149999999999999" customHeight="1" x14ac:dyDescent="0.45">
      <c r="A105" s="34"/>
      <c r="B105" s="148"/>
      <c r="C105" s="73"/>
      <c r="D105" s="148"/>
      <c r="E105" s="2"/>
      <c r="F105" s="2"/>
      <c r="G105" s="2"/>
      <c r="H105" s="148"/>
      <c r="I105" s="148"/>
      <c r="J105" s="148"/>
      <c r="K105" s="148"/>
      <c r="L105" s="148"/>
      <c r="M105" s="148"/>
      <c r="N105" s="148"/>
      <c r="O105" s="148"/>
      <c r="P105" s="148"/>
      <c r="Q105" s="148"/>
      <c r="R105" s="148"/>
      <c r="S105" s="148"/>
      <c r="T105" s="10"/>
      <c r="U105" s="148"/>
      <c r="V105" s="73"/>
      <c r="W105" s="148"/>
      <c r="X105" s="2"/>
      <c r="Y105" s="2"/>
      <c r="Z105" s="2"/>
      <c r="AA105" s="148"/>
      <c r="AB105" s="148"/>
      <c r="AC105" s="148"/>
      <c r="AD105"/>
      <c r="AE105"/>
      <c r="AF105"/>
      <c r="AG105"/>
      <c r="AH105"/>
      <c r="AI105"/>
      <c r="AJ105"/>
      <c r="AK105"/>
    </row>
    <row r="106" spans="1:37" s="33" customFormat="1" ht="16.149999999999999" customHeight="1" x14ac:dyDescent="0.45">
      <c r="A106" s="34"/>
      <c r="B106" s="148"/>
      <c r="C106" s="73"/>
      <c r="D106" s="148"/>
      <c r="E106" s="2"/>
      <c r="F106" s="2"/>
      <c r="G106" s="2"/>
      <c r="H106" s="148"/>
      <c r="I106" s="148"/>
      <c r="J106" s="148"/>
      <c r="K106" s="148"/>
      <c r="L106" s="148"/>
      <c r="M106" s="148"/>
      <c r="N106" s="148"/>
      <c r="O106" s="148"/>
      <c r="P106" s="148"/>
      <c r="Q106" s="148"/>
      <c r="R106" s="148"/>
      <c r="S106" s="148"/>
      <c r="T106" s="10"/>
      <c r="U106" s="148"/>
      <c r="V106" s="73"/>
      <c r="W106" s="148"/>
      <c r="X106" s="2"/>
      <c r="Y106" s="2"/>
      <c r="Z106" s="2"/>
      <c r="AA106" s="148"/>
      <c r="AB106" s="148"/>
      <c r="AC106" s="148"/>
      <c r="AD106"/>
      <c r="AE106"/>
      <c r="AF106"/>
      <c r="AG106"/>
      <c r="AH106"/>
      <c r="AI106"/>
      <c r="AJ106"/>
      <c r="AK106"/>
    </row>
    <row r="107" spans="1:37" s="33" customFormat="1" ht="16.149999999999999" customHeight="1" x14ac:dyDescent="0.45">
      <c r="A107" s="34"/>
      <c r="B107" s="148"/>
      <c r="C107" s="73"/>
      <c r="D107" s="148"/>
      <c r="E107" s="2"/>
      <c r="F107" s="2"/>
      <c r="G107" s="2"/>
      <c r="H107" s="148"/>
      <c r="I107" s="148"/>
      <c r="J107" s="148"/>
      <c r="K107" s="148"/>
      <c r="L107" s="148"/>
      <c r="M107" s="148"/>
      <c r="N107" s="148"/>
      <c r="O107" s="148"/>
      <c r="P107" s="148"/>
      <c r="Q107" s="148"/>
      <c r="R107" s="148"/>
      <c r="S107" s="148"/>
      <c r="T107" s="10"/>
      <c r="U107" s="148"/>
      <c r="V107" s="73"/>
      <c r="W107" s="148"/>
      <c r="X107" s="2"/>
      <c r="Y107" s="2"/>
      <c r="Z107" s="2"/>
      <c r="AA107" s="148"/>
      <c r="AB107" s="148"/>
      <c r="AC107" s="148"/>
      <c r="AD107"/>
      <c r="AE107"/>
      <c r="AF107"/>
      <c r="AG107"/>
      <c r="AH107"/>
      <c r="AI107"/>
      <c r="AJ107"/>
      <c r="AK107"/>
    </row>
    <row r="108" spans="1:37" s="33" customFormat="1" ht="16.149999999999999" customHeight="1" x14ac:dyDescent="0.45">
      <c r="A108" s="34"/>
      <c r="B108" s="148"/>
      <c r="C108" s="73"/>
      <c r="D108" s="148"/>
      <c r="E108" s="2"/>
      <c r="F108" s="2"/>
      <c r="G108" s="2"/>
      <c r="H108" s="148"/>
      <c r="I108" s="148"/>
      <c r="J108" s="148"/>
      <c r="K108" s="148"/>
      <c r="L108" s="148"/>
      <c r="M108" s="148"/>
      <c r="N108" s="148"/>
      <c r="O108" s="148"/>
      <c r="P108" s="148"/>
      <c r="Q108" s="148"/>
      <c r="R108" s="148"/>
      <c r="S108" s="148"/>
      <c r="T108" s="10"/>
      <c r="U108" s="148"/>
      <c r="V108" s="73"/>
      <c r="W108" s="148"/>
      <c r="X108" s="2"/>
      <c r="Y108" s="2"/>
      <c r="Z108" s="2"/>
      <c r="AA108" s="148"/>
      <c r="AB108" s="148"/>
      <c r="AC108" s="148"/>
      <c r="AD108"/>
      <c r="AE108"/>
      <c r="AF108"/>
      <c r="AG108"/>
      <c r="AH108"/>
      <c r="AI108"/>
      <c r="AJ108"/>
      <c r="AK108"/>
    </row>
    <row r="109" spans="1:37" s="33" customFormat="1" ht="16.149999999999999" customHeight="1" x14ac:dyDescent="0.45">
      <c r="A109" s="34"/>
      <c r="B109" s="148"/>
      <c r="C109" s="73"/>
      <c r="D109" s="148"/>
      <c r="E109" s="2"/>
      <c r="F109" s="2"/>
      <c r="G109" s="2"/>
      <c r="H109" s="148"/>
      <c r="I109" s="148"/>
      <c r="J109" s="148"/>
      <c r="K109" s="148"/>
      <c r="L109" s="148"/>
      <c r="M109" s="148"/>
      <c r="N109" s="148"/>
      <c r="O109" s="148"/>
      <c r="P109" s="148"/>
      <c r="Q109" s="148"/>
      <c r="R109" s="148"/>
      <c r="S109" s="148"/>
      <c r="T109" s="10"/>
      <c r="U109" s="148"/>
      <c r="V109" s="73"/>
      <c r="W109" s="148"/>
      <c r="X109" s="2"/>
      <c r="Y109" s="2"/>
      <c r="Z109" s="2"/>
      <c r="AA109" s="148"/>
      <c r="AB109" s="148"/>
      <c r="AC109" s="148"/>
      <c r="AD109"/>
      <c r="AE109"/>
      <c r="AF109"/>
      <c r="AG109"/>
      <c r="AH109"/>
      <c r="AI109"/>
      <c r="AJ109"/>
      <c r="AK109"/>
    </row>
    <row r="110" spans="1:37" s="33" customFormat="1" ht="16.149999999999999" customHeight="1" x14ac:dyDescent="0.45">
      <c r="A110" s="34"/>
      <c r="B110" s="148"/>
      <c r="C110" s="73"/>
      <c r="D110" s="148"/>
      <c r="E110" s="2"/>
      <c r="F110" s="2"/>
      <c r="G110" s="2"/>
      <c r="H110" s="148"/>
      <c r="I110" s="148"/>
      <c r="J110" s="148"/>
      <c r="K110" s="148"/>
      <c r="L110" s="148"/>
      <c r="M110" s="148"/>
      <c r="N110" s="148"/>
      <c r="O110" s="148"/>
      <c r="P110" s="148"/>
      <c r="Q110" s="148"/>
      <c r="R110" s="148"/>
      <c r="S110" s="148"/>
      <c r="T110" s="10"/>
      <c r="U110" s="148"/>
      <c r="V110" s="73"/>
      <c r="W110" s="148"/>
      <c r="X110" s="2"/>
      <c r="Y110" s="2"/>
      <c r="Z110" s="2"/>
      <c r="AA110" s="148"/>
      <c r="AB110" s="148"/>
      <c r="AC110" s="148"/>
      <c r="AD110"/>
      <c r="AE110"/>
      <c r="AF110"/>
      <c r="AG110"/>
      <c r="AH110"/>
      <c r="AI110"/>
      <c r="AJ110"/>
      <c r="AK110"/>
    </row>
    <row r="111" spans="1:37" s="33" customFormat="1" ht="16.149999999999999" customHeight="1" x14ac:dyDescent="0.45">
      <c r="A111" s="34"/>
      <c r="B111" s="148"/>
      <c r="C111" s="73"/>
      <c r="D111" s="148"/>
      <c r="E111" s="2"/>
      <c r="F111" s="2"/>
      <c r="G111" s="2"/>
      <c r="H111" s="148"/>
      <c r="I111" s="148"/>
      <c r="J111" s="148"/>
      <c r="K111" s="148"/>
      <c r="L111" s="148"/>
      <c r="M111" s="148"/>
      <c r="N111" s="148"/>
      <c r="O111" s="148"/>
      <c r="P111" s="148"/>
      <c r="Q111" s="148"/>
      <c r="R111" s="148"/>
      <c r="S111" s="148"/>
      <c r="T111" s="10"/>
      <c r="U111" s="148"/>
      <c r="V111" s="73"/>
      <c r="W111" s="148"/>
      <c r="X111" s="2"/>
      <c r="Y111" s="2"/>
      <c r="Z111" s="2"/>
      <c r="AA111" s="148"/>
      <c r="AB111" s="148"/>
      <c r="AC111" s="148"/>
      <c r="AD111"/>
      <c r="AE111"/>
      <c r="AF111"/>
      <c r="AG111"/>
      <c r="AH111"/>
      <c r="AI111"/>
      <c r="AJ111"/>
      <c r="AK111"/>
    </row>
    <row r="112" spans="1:37" s="33" customFormat="1" ht="16.149999999999999" customHeight="1" x14ac:dyDescent="0.45">
      <c r="A112" s="34"/>
      <c r="B112" s="148"/>
      <c r="C112" s="73"/>
      <c r="D112" s="148"/>
      <c r="E112" s="2"/>
      <c r="F112" s="2"/>
      <c r="G112" s="2"/>
      <c r="H112" s="148"/>
      <c r="I112" s="148"/>
      <c r="J112" s="148"/>
      <c r="K112" s="148"/>
      <c r="L112" s="148"/>
      <c r="M112" s="148"/>
      <c r="N112" s="148"/>
      <c r="O112" s="148"/>
      <c r="P112" s="148"/>
      <c r="Q112" s="148"/>
      <c r="R112" s="148"/>
      <c r="S112" s="148"/>
      <c r="T112" s="10"/>
      <c r="U112" s="148"/>
      <c r="V112" s="73"/>
      <c r="W112" s="148"/>
      <c r="X112" s="2"/>
      <c r="Y112" s="2"/>
      <c r="Z112" s="2"/>
      <c r="AA112" s="148"/>
      <c r="AB112" s="148"/>
      <c r="AC112" s="148"/>
      <c r="AD112"/>
      <c r="AE112"/>
      <c r="AF112"/>
      <c r="AG112"/>
      <c r="AH112"/>
      <c r="AI112"/>
      <c r="AJ112"/>
      <c r="AK112"/>
    </row>
    <row r="113" spans="1:37" s="33" customFormat="1" ht="16.149999999999999" customHeight="1" x14ac:dyDescent="0.45">
      <c r="A113" s="34"/>
      <c r="B113" s="148"/>
      <c r="C113" s="73"/>
      <c r="D113" s="148"/>
      <c r="E113" s="2"/>
      <c r="F113" s="2"/>
      <c r="G113" s="2"/>
      <c r="H113" s="148"/>
      <c r="I113" s="148"/>
      <c r="J113" s="148"/>
      <c r="K113" s="148"/>
      <c r="L113" s="148"/>
      <c r="M113" s="148"/>
      <c r="N113" s="148"/>
      <c r="O113" s="148"/>
      <c r="P113" s="148"/>
      <c r="Q113" s="148"/>
      <c r="R113" s="148"/>
      <c r="S113" s="148"/>
      <c r="T113" s="10"/>
      <c r="U113" s="148"/>
      <c r="V113" s="73"/>
      <c r="W113" s="148"/>
      <c r="X113" s="2"/>
      <c r="Y113" s="2"/>
      <c r="Z113" s="2"/>
      <c r="AA113" s="148"/>
      <c r="AB113" s="148"/>
      <c r="AC113" s="148"/>
      <c r="AD113"/>
      <c r="AE113"/>
      <c r="AF113"/>
      <c r="AG113"/>
      <c r="AH113"/>
      <c r="AI113"/>
      <c r="AJ113"/>
      <c r="AK113"/>
    </row>
    <row r="114" spans="1:37" s="33" customFormat="1" ht="16.149999999999999" customHeight="1" x14ac:dyDescent="0.45">
      <c r="A114" s="34"/>
      <c r="B114" s="148"/>
      <c r="C114" s="73"/>
      <c r="D114" s="148"/>
      <c r="E114" s="2"/>
      <c r="F114" s="2"/>
      <c r="G114" s="2"/>
      <c r="H114" s="148"/>
      <c r="I114" s="148"/>
      <c r="J114" s="148"/>
      <c r="K114" s="148"/>
      <c r="L114" s="148"/>
      <c r="M114" s="148"/>
      <c r="N114" s="148"/>
      <c r="O114" s="148"/>
      <c r="P114" s="148"/>
      <c r="Q114" s="148"/>
      <c r="R114" s="148"/>
      <c r="S114" s="148"/>
      <c r="T114" s="10"/>
      <c r="U114" s="148"/>
      <c r="V114" s="73"/>
      <c r="W114" s="148"/>
      <c r="X114" s="2"/>
      <c r="Y114" s="2"/>
      <c r="Z114" s="2"/>
      <c r="AA114" s="148"/>
      <c r="AB114" s="148"/>
      <c r="AC114" s="148"/>
      <c r="AD114"/>
      <c r="AE114"/>
      <c r="AF114"/>
      <c r="AG114"/>
      <c r="AH114"/>
      <c r="AI114"/>
      <c r="AJ114"/>
      <c r="AK114"/>
    </row>
    <row r="115" spans="1:37" s="33" customFormat="1" ht="16.149999999999999" customHeight="1" x14ac:dyDescent="0.45">
      <c r="A115" s="34"/>
      <c r="B115" s="148"/>
      <c r="C115" s="73"/>
      <c r="D115" s="148"/>
      <c r="E115" s="2"/>
      <c r="F115" s="2"/>
      <c r="G115" s="2"/>
      <c r="H115" s="148"/>
      <c r="I115" s="148"/>
      <c r="J115" s="148"/>
      <c r="K115" s="148"/>
      <c r="L115" s="148"/>
      <c r="M115" s="148"/>
      <c r="N115" s="148"/>
      <c r="O115" s="148"/>
      <c r="P115" s="148"/>
      <c r="Q115" s="148"/>
      <c r="R115" s="148"/>
      <c r="S115" s="148"/>
      <c r="T115" s="10"/>
      <c r="U115" s="148"/>
      <c r="V115" s="73"/>
      <c r="W115" s="148"/>
      <c r="X115" s="2"/>
      <c r="Y115" s="2"/>
      <c r="Z115" s="2"/>
      <c r="AA115" s="148"/>
      <c r="AB115" s="148"/>
      <c r="AC115" s="148"/>
      <c r="AD115"/>
      <c r="AE115"/>
      <c r="AF115"/>
      <c r="AG115"/>
      <c r="AH115"/>
      <c r="AI115"/>
      <c r="AJ115"/>
      <c r="AK115"/>
    </row>
    <row r="116" spans="1:37" s="33" customFormat="1" ht="16.149999999999999" customHeight="1" x14ac:dyDescent="0.45">
      <c r="A116" s="34"/>
      <c r="B116" s="148"/>
      <c r="C116" s="73"/>
      <c r="D116" s="148"/>
      <c r="E116" s="2"/>
      <c r="F116" s="2"/>
      <c r="G116" s="2"/>
      <c r="H116" s="148"/>
      <c r="I116" s="148"/>
      <c r="J116" s="148"/>
      <c r="K116" s="148"/>
      <c r="L116" s="148"/>
      <c r="M116" s="148"/>
      <c r="N116" s="148"/>
      <c r="O116" s="148"/>
      <c r="P116" s="148"/>
      <c r="Q116" s="148"/>
      <c r="R116" s="148"/>
      <c r="S116" s="148"/>
      <c r="T116" s="10"/>
      <c r="U116" s="148"/>
      <c r="V116" s="73"/>
      <c r="W116" s="148"/>
      <c r="X116" s="2"/>
      <c r="Y116" s="2"/>
      <c r="Z116" s="2"/>
      <c r="AA116" s="148"/>
      <c r="AB116" s="148"/>
      <c r="AC116" s="148"/>
      <c r="AD116"/>
      <c r="AE116"/>
      <c r="AF116"/>
      <c r="AG116"/>
      <c r="AH116"/>
      <c r="AI116"/>
      <c r="AJ116"/>
      <c r="AK116"/>
    </row>
    <row r="117" spans="1:37" s="33" customFormat="1" ht="16.149999999999999" customHeight="1" x14ac:dyDescent="0.45">
      <c r="A117" s="34"/>
      <c r="B117" s="148"/>
      <c r="C117" s="73"/>
      <c r="D117" s="148"/>
      <c r="E117" s="2"/>
      <c r="F117" s="2"/>
      <c r="G117" s="2"/>
      <c r="H117" s="148"/>
      <c r="I117" s="148"/>
      <c r="J117" s="148"/>
      <c r="K117" s="148"/>
      <c r="L117" s="148"/>
      <c r="M117" s="148"/>
      <c r="N117" s="148"/>
      <c r="O117" s="148"/>
      <c r="P117" s="148"/>
      <c r="Q117" s="148"/>
      <c r="R117" s="148"/>
      <c r="S117" s="148"/>
      <c r="T117" s="10"/>
      <c r="U117" s="148"/>
      <c r="V117" s="73"/>
      <c r="W117" s="148"/>
      <c r="X117" s="2"/>
      <c r="Y117" s="2"/>
      <c r="Z117" s="2"/>
      <c r="AA117" s="148"/>
      <c r="AB117" s="148"/>
      <c r="AC117" s="148"/>
      <c r="AD117"/>
      <c r="AE117"/>
      <c r="AF117"/>
      <c r="AG117"/>
      <c r="AH117"/>
      <c r="AI117"/>
      <c r="AJ117"/>
      <c r="AK117"/>
    </row>
    <row r="118" spans="1:37" s="33" customFormat="1" ht="16.149999999999999" customHeight="1" x14ac:dyDescent="0.45">
      <c r="A118" s="34"/>
      <c r="B118" s="148"/>
      <c r="C118" s="73"/>
      <c r="D118" s="148"/>
      <c r="E118" s="2"/>
      <c r="F118" s="2"/>
      <c r="G118" s="2"/>
      <c r="H118" s="148"/>
      <c r="I118" s="148"/>
      <c r="J118" s="148"/>
      <c r="K118" s="148"/>
      <c r="L118" s="148"/>
      <c r="M118" s="148"/>
      <c r="N118" s="148"/>
      <c r="O118" s="148"/>
      <c r="P118" s="148"/>
      <c r="Q118" s="148"/>
      <c r="R118" s="148"/>
      <c r="S118" s="148"/>
      <c r="T118" s="10"/>
      <c r="U118" s="148"/>
      <c r="V118" s="73"/>
      <c r="W118" s="148"/>
      <c r="X118" s="2"/>
      <c r="Y118" s="2"/>
      <c r="Z118" s="2"/>
      <c r="AA118" s="148"/>
      <c r="AB118" s="148"/>
      <c r="AC118" s="148"/>
      <c r="AD118"/>
      <c r="AE118"/>
      <c r="AF118"/>
      <c r="AG118"/>
      <c r="AH118"/>
      <c r="AI118"/>
      <c r="AJ118"/>
      <c r="AK118"/>
    </row>
    <row r="119" spans="1:37" s="33" customFormat="1" ht="16.149999999999999" customHeight="1" x14ac:dyDescent="0.45">
      <c r="A119" s="34"/>
      <c r="B119" s="148"/>
      <c r="C119" s="73"/>
      <c r="D119" s="148"/>
      <c r="E119" s="2"/>
      <c r="F119" s="2"/>
      <c r="G119" s="2"/>
      <c r="H119" s="148"/>
      <c r="I119" s="148"/>
      <c r="J119" s="148"/>
      <c r="K119" s="148"/>
      <c r="L119" s="148"/>
      <c r="M119" s="148"/>
      <c r="N119" s="148"/>
      <c r="O119" s="148"/>
      <c r="P119" s="148"/>
      <c r="Q119" s="148"/>
      <c r="R119" s="148"/>
      <c r="S119" s="148"/>
      <c r="T119" s="10"/>
      <c r="U119" s="148"/>
      <c r="V119" s="73"/>
      <c r="W119" s="148"/>
      <c r="X119" s="2"/>
      <c r="Y119" s="2"/>
      <c r="Z119" s="2"/>
      <c r="AA119" s="148"/>
      <c r="AB119" s="148"/>
      <c r="AC119" s="148"/>
      <c r="AD119"/>
      <c r="AE119"/>
      <c r="AF119"/>
      <c r="AG119"/>
      <c r="AH119"/>
      <c r="AI119"/>
      <c r="AJ119"/>
      <c r="AK119"/>
    </row>
    <row r="120" spans="1:37" s="33" customFormat="1" ht="16.149999999999999" customHeight="1" x14ac:dyDescent="0.45">
      <c r="A120" s="34"/>
      <c r="B120" s="148"/>
      <c r="C120" s="73"/>
      <c r="D120" s="148"/>
      <c r="E120" s="2"/>
      <c r="F120" s="2"/>
      <c r="G120" s="2"/>
      <c r="H120" s="148"/>
      <c r="I120" s="148"/>
      <c r="J120" s="148"/>
      <c r="K120" s="148"/>
      <c r="L120" s="148"/>
      <c r="M120" s="148"/>
      <c r="N120" s="148"/>
      <c r="O120" s="148"/>
      <c r="P120" s="148"/>
      <c r="Q120" s="148"/>
      <c r="R120" s="148"/>
      <c r="S120" s="148"/>
      <c r="T120" s="10"/>
      <c r="U120" s="148"/>
      <c r="V120" s="73"/>
      <c r="W120" s="148"/>
      <c r="X120" s="2"/>
      <c r="Y120" s="2"/>
      <c r="Z120" s="2"/>
      <c r="AA120" s="148"/>
      <c r="AB120" s="148"/>
      <c r="AC120" s="148"/>
      <c r="AD120"/>
      <c r="AE120"/>
      <c r="AF120"/>
      <c r="AG120"/>
      <c r="AH120"/>
      <c r="AI120"/>
      <c r="AJ120"/>
      <c r="AK120"/>
    </row>
    <row r="121" spans="1:37" s="33" customFormat="1" ht="16.149999999999999" customHeight="1" x14ac:dyDescent="0.45">
      <c r="A121" s="34"/>
      <c r="B121" s="148"/>
      <c r="C121" s="73"/>
      <c r="D121" s="148"/>
      <c r="E121" s="2"/>
      <c r="F121" s="2"/>
      <c r="G121" s="2"/>
      <c r="H121" s="148"/>
      <c r="I121" s="148"/>
      <c r="J121" s="148"/>
      <c r="K121" s="148"/>
      <c r="L121" s="148"/>
      <c r="M121" s="148"/>
      <c r="N121" s="148"/>
      <c r="O121" s="148"/>
      <c r="P121" s="148"/>
      <c r="Q121" s="148"/>
      <c r="R121" s="148"/>
      <c r="S121" s="148"/>
      <c r="T121" s="10"/>
      <c r="U121" s="148"/>
      <c r="V121" s="73"/>
      <c r="W121" s="148"/>
      <c r="X121" s="2"/>
      <c r="Y121" s="2"/>
      <c r="Z121" s="2"/>
      <c r="AA121" s="148"/>
      <c r="AB121" s="148"/>
      <c r="AC121" s="148"/>
      <c r="AD121"/>
      <c r="AE121"/>
      <c r="AF121"/>
      <c r="AG121"/>
      <c r="AH121"/>
      <c r="AI121"/>
      <c r="AJ121"/>
      <c r="AK121"/>
    </row>
    <row r="122" spans="1:37" s="33" customFormat="1" ht="16.149999999999999" customHeight="1" x14ac:dyDescent="0.45">
      <c r="A122" s="34"/>
      <c r="B122" s="148"/>
      <c r="C122" s="73"/>
      <c r="D122" s="148"/>
      <c r="E122" s="2"/>
      <c r="F122" s="2"/>
      <c r="G122" s="2"/>
      <c r="H122" s="148"/>
      <c r="I122" s="148"/>
      <c r="J122" s="148"/>
      <c r="K122" s="148"/>
      <c r="L122" s="148"/>
      <c r="M122" s="148"/>
      <c r="N122" s="148"/>
      <c r="O122" s="148"/>
      <c r="P122" s="148"/>
      <c r="Q122" s="148"/>
      <c r="R122" s="148"/>
      <c r="S122" s="148"/>
      <c r="T122" s="10"/>
      <c r="U122" s="148"/>
      <c r="V122" s="73"/>
      <c r="W122" s="148"/>
      <c r="X122" s="2"/>
      <c r="Y122" s="2"/>
      <c r="Z122" s="2"/>
      <c r="AA122" s="148"/>
      <c r="AB122" s="148"/>
      <c r="AC122" s="148"/>
      <c r="AD122"/>
      <c r="AE122"/>
      <c r="AF122"/>
      <c r="AG122"/>
      <c r="AH122"/>
      <c r="AI122"/>
      <c r="AJ122"/>
      <c r="AK122"/>
    </row>
    <row r="123" spans="1:37" s="33" customFormat="1" ht="16.149999999999999" customHeight="1" x14ac:dyDescent="0.45">
      <c r="A123" s="34"/>
      <c r="B123" s="148"/>
      <c r="C123" s="73"/>
      <c r="D123" s="148"/>
      <c r="E123" s="2"/>
      <c r="F123" s="2"/>
      <c r="G123" s="2"/>
      <c r="H123" s="148"/>
      <c r="I123" s="148"/>
      <c r="J123" s="148"/>
      <c r="K123" s="148"/>
      <c r="L123" s="148"/>
      <c r="M123" s="148"/>
      <c r="N123" s="148"/>
      <c r="O123" s="148"/>
      <c r="P123" s="148"/>
      <c r="Q123" s="148"/>
      <c r="R123" s="148"/>
      <c r="S123" s="148"/>
      <c r="T123" s="10"/>
      <c r="U123" s="148"/>
      <c r="V123" s="73"/>
      <c r="W123" s="148"/>
      <c r="X123" s="2"/>
      <c r="Y123" s="2"/>
      <c r="Z123" s="2"/>
      <c r="AA123" s="148"/>
      <c r="AB123" s="148"/>
      <c r="AC123" s="148"/>
      <c r="AD123"/>
      <c r="AE123"/>
      <c r="AF123"/>
      <c r="AG123"/>
      <c r="AH123"/>
      <c r="AI123"/>
      <c r="AJ123"/>
      <c r="AK123"/>
    </row>
    <row r="124" spans="1:37" s="33" customFormat="1" ht="16.149999999999999" customHeight="1" x14ac:dyDescent="0.45">
      <c r="A124" s="34"/>
      <c r="B124" s="148"/>
      <c r="C124" s="73"/>
      <c r="D124" s="148"/>
      <c r="E124" s="2"/>
      <c r="F124" s="2"/>
      <c r="G124" s="2"/>
      <c r="H124" s="148"/>
      <c r="I124" s="148"/>
      <c r="J124" s="148"/>
      <c r="K124" s="148"/>
      <c r="L124" s="148"/>
      <c r="M124" s="148"/>
      <c r="N124" s="148"/>
      <c r="O124" s="148"/>
      <c r="P124" s="148"/>
      <c r="Q124" s="148"/>
      <c r="R124" s="148"/>
      <c r="S124" s="148"/>
      <c r="T124" s="10"/>
      <c r="U124" s="148"/>
      <c r="V124" s="73"/>
      <c r="W124" s="148"/>
      <c r="X124" s="2"/>
      <c r="Y124" s="2"/>
      <c r="Z124" s="2"/>
      <c r="AA124" s="148"/>
      <c r="AB124" s="148"/>
      <c r="AC124" s="148"/>
      <c r="AD124"/>
      <c r="AE124"/>
      <c r="AF124"/>
      <c r="AG124"/>
      <c r="AH124"/>
      <c r="AI124"/>
      <c r="AJ124"/>
      <c r="AK124"/>
    </row>
    <row r="125" spans="1:37" s="33" customFormat="1" ht="16.149999999999999" customHeight="1" x14ac:dyDescent="0.45">
      <c r="A125" s="34"/>
      <c r="B125" s="148"/>
      <c r="C125" s="73"/>
      <c r="D125" s="148"/>
      <c r="E125" s="2"/>
      <c r="F125" s="2"/>
      <c r="G125" s="2"/>
      <c r="H125" s="148"/>
      <c r="I125" s="148"/>
      <c r="J125" s="148"/>
      <c r="K125" s="148"/>
      <c r="L125" s="148"/>
      <c r="M125" s="148"/>
      <c r="N125" s="148"/>
      <c r="O125" s="148"/>
      <c r="P125" s="148"/>
      <c r="Q125" s="148"/>
      <c r="R125" s="148"/>
      <c r="S125" s="148"/>
      <c r="T125" s="10"/>
      <c r="U125" s="148"/>
      <c r="V125" s="73"/>
      <c r="W125" s="148"/>
      <c r="X125" s="2"/>
      <c r="Y125" s="2"/>
      <c r="Z125" s="2"/>
      <c r="AA125" s="148"/>
      <c r="AB125" s="148"/>
      <c r="AC125" s="148"/>
      <c r="AD125"/>
      <c r="AE125"/>
      <c r="AF125"/>
      <c r="AG125"/>
      <c r="AH125"/>
      <c r="AI125"/>
      <c r="AJ125"/>
      <c r="AK125"/>
    </row>
    <row r="126" spans="1:37" s="33" customFormat="1" ht="16.149999999999999" customHeight="1" x14ac:dyDescent="0.45">
      <c r="A126" s="34"/>
      <c r="B126" s="148"/>
      <c r="C126" s="73"/>
      <c r="D126" s="148"/>
      <c r="E126" s="2"/>
      <c r="F126" s="2"/>
      <c r="G126" s="2"/>
      <c r="H126" s="148"/>
      <c r="I126" s="148"/>
      <c r="J126" s="148"/>
      <c r="K126" s="148"/>
      <c r="L126" s="148"/>
      <c r="M126" s="148"/>
      <c r="N126" s="148"/>
      <c r="O126" s="148"/>
      <c r="P126" s="148"/>
      <c r="Q126" s="148"/>
      <c r="R126" s="148"/>
      <c r="S126" s="148"/>
      <c r="T126" s="10"/>
      <c r="U126" s="148"/>
      <c r="V126" s="73"/>
      <c r="W126" s="148"/>
      <c r="X126" s="2"/>
      <c r="Y126" s="2"/>
      <c r="Z126" s="2"/>
      <c r="AA126" s="148"/>
      <c r="AB126" s="148"/>
      <c r="AC126" s="148"/>
      <c r="AD126"/>
      <c r="AE126"/>
      <c r="AF126"/>
      <c r="AG126"/>
      <c r="AH126"/>
      <c r="AI126"/>
      <c r="AJ126"/>
      <c r="AK126"/>
    </row>
    <row r="127" spans="1:37" s="33" customFormat="1" ht="16.149999999999999" customHeight="1" x14ac:dyDescent="0.45">
      <c r="A127" s="34"/>
      <c r="B127" s="148"/>
      <c r="C127" s="73"/>
      <c r="D127" s="148"/>
      <c r="E127" s="2"/>
      <c r="F127" s="2"/>
      <c r="G127" s="2"/>
      <c r="H127" s="148"/>
      <c r="I127" s="148"/>
      <c r="J127" s="148"/>
      <c r="K127" s="148"/>
      <c r="L127" s="148"/>
      <c r="M127" s="148"/>
      <c r="N127" s="148"/>
      <c r="O127" s="148"/>
      <c r="P127" s="148"/>
      <c r="Q127" s="148"/>
      <c r="R127" s="148"/>
      <c r="S127" s="148"/>
      <c r="T127" s="10"/>
      <c r="U127" s="148"/>
      <c r="V127" s="73"/>
      <c r="W127" s="148"/>
      <c r="X127" s="2"/>
      <c r="Y127" s="2"/>
      <c r="Z127" s="2"/>
      <c r="AA127" s="148"/>
      <c r="AB127" s="148"/>
      <c r="AC127" s="148"/>
      <c r="AD127"/>
      <c r="AE127"/>
      <c r="AF127"/>
      <c r="AG127"/>
      <c r="AH127"/>
      <c r="AI127"/>
      <c r="AJ127"/>
      <c r="AK127"/>
    </row>
    <row r="128" spans="1:37" s="33" customFormat="1" ht="16.149999999999999" customHeight="1" x14ac:dyDescent="0.45">
      <c r="A128" s="34"/>
      <c r="B128" s="148"/>
      <c r="C128" s="73"/>
      <c r="D128" s="148"/>
      <c r="E128" s="2"/>
      <c r="F128" s="2"/>
      <c r="G128" s="2"/>
      <c r="H128" s="148"/>
      <c r="I128" s="148"/>
      <c r="J128" s="148"/>
      <c r="K128" s="148"/>
      <c r="L128" s="148"/>
      <c r="M128" s="148"/>
      <c r="N128" s="148"/>
      <c r="O128" s="148"/>
      <c r="P128" s="148"/>
      <c r="Q128" s="148"/>
      <c r="R128" s="148"/>
      <c r="S128" s="148"/>
      <c r="T128" s="10"/>
      <c r="U128" s="148"/>
      <c r="V128" s="73"/>
      <c r="W128" s="148"/>
      <c r="X128" s="2"/>
      <c r="Y128" s="2"/>
      <c r="Z128" s="2"/>
      <c r="AA128" s="148"/>
      <c r="AB128" s="148"/>
      <c r="AC128" s="148"/>
      <c r="AD128"/>
      <c r="AE128"/>
      <c r="AF128"/>
      <c r="AG128"/>
      <c r="AH128"/>
      <c r="AI128"/>
      <c r="AJ128"/>
      <c r="AK128"/>
    </row>
    <row r="129" spans="1:37" s="33" customFormat="1" ht="16.149999999999999" customHeight="1" x14ac:dyDescent="0.45">
      <c r="A129" s="34"/>
      <c r="B129" s="148"/>
      <c r="C129" s="73"/>
      <c r="D129" s="148"/>
      <c r="E129" s="2"/>
      <c r="F129" s="2"/>
      <c r="G129" s="2"/>
      <c r="H129" s="148"/>
      <c r="I129" s="148"/>
      <c r="J129" s="148"/>
      <c r="K129" s="148"/>
      <c r="L129" s="148"/>
      <c r="M129" s="148"/>
      <c r="N129" s="148"/>
      <c r="O129" s="148"/>
      <c r="P129" s="148"/>
      <c r="Q129" s="148"/>
      <c r="R129" s="148"/>
      <c r="S129" s="148"/>
      <c r="T129" s="10"/>
      <c r="U129" s="148"/>
      <c r="V129" s="73"/>
      <c r="W129" s="148"/>
      <c r="X129" s="2"/>
      <c r="Y129" s="2"/>
      <c r="Z129" s="2"/>
      <c r="AA129" s="148"/>
      <c r="AB129" s="148"/>
      <c r="AC129" s="148"/>
      <c r="AD129"/>
      <c r="AE129"/>
      <c r="AF129"/>
      <c r="AG129"/>
      <c r="AH129"/>
      <c r="AI129"/>
      <c r="AJ129"/>
      <c r="AK129"/>
    </row>
    <row r="130" spans="1:37" s="33" customFormat="1" ht="16.149999999999999" customHeight="1" x14ac:dyDescent="0.45">
      <c r="A130" s="34"/>
      <c r="B130" s="148"/>
      <c r="C130" s="73"/>
      <c r="D130" s="148"/>
      <c r="E130" s="2"/>
      <c r="F130" s="2"/>
      <c r="G130" s="2"/>
      <c r="H130" s="148"/>
      <c r="I130" s="148"/>
      <c r="J130" s="148"/>
      <c r="K130" s="148"/>
      <c r="L130" s="148"/>
      <c r="M130" s="148"/>
      <c r="N130" s="148"/>
      <c r="O130" s="148"/>
      <c r="P130" s="148"/>
      <c r="Q130" s="148"/>
      <c r="R130" s="148"/>
      <c r="S130" s="148"/>
      <c r="T130" s="10"/>
      <c r="U130" s="148"/>
      <c r="V130" s="73"/>
      <c r="W130" s="148"/>
      <c r="X130" s="2"/>
      <c r="Y130" s="2"/>
      <c r="Z130" s="2"/>
      <c r="AA130" s="148"/>
      <c r="AB130" s="148"/>
      <c r="AC130" s="148"/>
      <c r="AD130"/>
      <c r="AE130"/>
      <c r="AF130"/>
      <c r="AG130"/>
      <c r="AH130"/>
      <c r="AI130"/>
      <c r="AJ130"/>
      <c r="AK130"/>
    </row>
    <row r="131" spans="1:37" s="33" customFormat="1" ht="16.149999999999999" customHeight="1" x14ac:dyDescent="0.45">
      <c r="A131" s="34"/>
      <c r="B131" s="148"/>
      <c r="C131" s="73"/>
      <c r="D131" s="148"/>
      <c r="E131" s="2"/>
      <c r="F131" s="2"/>
      <c r="G131" s="2"/>
      <c r="H131" s="148"/>
      <c r="I131" s="148"/>
      <c r="J131" s="148"/>
      <c r="K131" s="148"/>
      <c r="L131" s="148"/>
      <c r="M131" s="148"/>
      <c r="N131" s="148"/>
      <c r="O131" s="148"/>
      <c r="P131" s="148"/>
      <c r="Q131" s="148"/>
      <c r="R131" s="148"/>
      <c r="S131" s="148"/>
      <c r="T131" s="10"/>
      <c r="U131" s="148"/>
      <c r="V131" s="73"/>
      <c r="W131" s="148"/>
      <c r="X131" s="2"/>
      <c r="Y131" s="2"/>
      <c r="Z131" s="2"/>
      <c r="AA131" s="148"/>
      <c r="AB131" s="148"/>
      <c r="AC131" s="148"/>
      <c r="AD131"/>
      <c r="AE131"/>
      <c r="AF131"/>
      <c r="AG131"/>
      <c r="AH131"/>
      <c r="AI131"/>
      <c r="AJ131"/>
      <c r="AK131"/>
    </row>
    <row r="132" spans="1:37" s="33" customFormat="1" ht="16.149999999999999" customHeight="1" x14ac:dyDescent="0.45">
      <c r="A132" s="34"/>
      <c r="B132" s="148"/>
      <c r="C132" s="73"/>
      <c r="D132" s="148"/>
      <c r="E132" s="2"/>
      <c r="F132" s="2"/>
      <c r="G132" s="2"/>
      <c r="H132" s="148"/>
      <c r="I132" s="148"/>
      <c r="J132" s="148"/>
      <c r="K132" s="148"/>
      <c r="L132" s="148"/>
      <c r="M132" s="148"/>
      <c r="N132" s="148"/>
      <c r="O132" s="148"/>
      <c r="P132" s="148"/>
      <c r="Q132" s="148"/>
      <c r="R132" s="148"/>
      <c r="S132" s="148"/>
      <c r="T132" s="10"/>
      <c r="U132" s="148"/>
      <c r="V132" s="73"/>
      <c r="W132" s="148"/>
      <c r="X132" s="2"/>
      <c r="Y132" s="2"/>
      <c r="Z132" s="2"/>
      <c r="AA132" s="148"/>
      <c r="AB132" s="148"/>
      <c r="AC132" s="148"/>
      <c r="AD132"/>
      <c r="AE132"/>
      <c r="AF132"/>
      <c r="AG132"/>
      <c r="AH132"/>
      <c r="AI132"/>
      <c r="AJ132"/>
      <c r="AK132"/>
    </row>
    <row r="133" spans="1:37" s="33" customFormat="1" ht="16.149999999999999" customHeight="1" x14ac:dyDescent="0.45">
      <c r="A133" s="34"/>
      <c r="B133" s="148"/>
      <c r="C133" s="73"/>
      <c r="D133" s="148"/>
      <c r="E133" s="2"/>
      <c r="F133" s="2"/>
      <c r="G133" s="2"/>
      <c r="H133" s="148"/>
      <c r="I133" s="148"/>
      <c r="J133" s="148"/>
      <c r="K133" s="148"/>
      <c r="L133" s="148"/>
      <c r="M133" s="148"/>
      <c r="N133" s="148"/>
      <c r="O133" s="148"/>
      <c r="P133" s="148"/>
      <c r="Q133" s="148"/>
      <c r="R133" s="148"/>
      <c r="S133" s="148"/>
      <c r="T133" s="10"/>
      <c r="U133" s="148"/>
      <c r="V133" s="73"/>
      <c r="W133" s="148"/>
      <c r="X133" s="2"/>
      <c r="Y133" s="2"/>
      <c r="Z133" s="2"/>
      <c r="AA133" s="148"/>
      <c r="AB133" s="148"/>
      <c r="AC133" s="148"/>
      <c r="AD133"/>
      <c r="AE133"/>
      <c r="AF133"/>
      <c r="AG133"/>
      <c r="AH133"/>
      <c r="AI133"/>
      <c r="AJ133"/>
      <c r="AK133"/>
    </row>
    <row r="134" spans="1:37" s="33" customFormat="1" ht="16.149999999999999" customHeight="1" x14ac:dyDescent="0.45">
      <c r="A134" s="34"/>
      <c r="B134" s="148"/>
      <c r="C134" s="73"/>
      <c r="D134" s="148"/>
      <c r="E134" s="2"/>
      <c r="F134" s="2"/>
      <c r="G134" s="2"/>
      <c r="H134" s="148"/>
      <c r="I134" s="148"/>
      <c r="J134" s="148"/>
      <c r="K134" s="148"/>
      <c r="L134" s="148"/>
      <c r="M134" s="148"/>
      <c r="N134" s="148"/>
      <c r="O134" s="148"/>
      <c r="P134" s="148"/>
      <c r="Q134" s="148"/>
      <c r="R134" s="148"/>
      <c r="S134" s="148"/>
      <c r="T134" s="10"/>
      <c r="U134" s="148"/>
      <c r="V134" s="73"/>
      <c r="W134" s="148"/>
      <c r="X134" s="2"/>
      <c r="Y134" s="2"/>
      <c r="Z134" s="2"/>
      <c r="AA134" s="148"/>
      <c r="AB134" s="148"/>
      <c r="AC134" s="148"/>
      <c r="AD134"/>
      <c r="AE134"/>
      <c r="AF134"/>
      <c r="AG134"/>
      <c r="AH134"/>
      <c r="AI134"/>
      <c r="AJ134"/>
      <c r="AK134"/>
    </row>
    <row r="135" spans="1:37" s="33" customFormat="1" ht="16.149999999999999" customHeight="1" x14ac:dyDescent="0.45">
      <c r="A135" s="34"/>
      <c r="B135" s="148"/>
      <c r="C135" s="73"/>
      <c r="D135" s="148"/>
      <c r="E135" s="2"/>
      <c r="F135" s="2"/>
      <c r="G135" s="2"/>
      <c r="H135" s="148"/>
      <c r="I135" s="148"/>
      <c r="J135" s="148"/>
      <c r="K135" s="148"/>
      <c r="L135" s="148"/>
      <c r="M135" s="148"/>
      <c r="N135" s="148"/>
      <c r="O135" s="148"/>
      <c r="P135" s="148"/>
      <c r="Q135" s="148"/>
      <c r="R135" s="148"/>
      <c r="S135" s="148"/>
      <c r="T135" s="10"/>
      <c r="U135" s="148"/>
      <c r="V135" s="73"/>
      <c r="W135" s="148"/>
      <c r="X135" s="2"/>
      <c r="Y135" s="2"/>
      <c r="Z135" s="2"/>
      <c r="AA135" s="148"/>
      <c r="AB135" s="148"/>
      <c r="AC135" s="148"/>
      <c r="AD135"/>
      <c r="AE135"/>
      <c r="AF135"/>
      <c r="AG135"/>
      <c r="AH135"/>
      <c r="AI135"/>
      <c r="AJ135"/>
      <c r="AK135"/>
    </row>
    <row r="136" spans="1:37" s="33" customFormat="1" ht="16.149999999999999" customHeight="1" x14ac:dyDescent="0.45">
      <c r="A136" s="34"/>
      <c r="B136" s="148"/>
      <c r="C136" s="73"/>
      <c r="D136" s="148"/>
      <c r="E136" s="2"/>
      <c r="F136" s="2"/>
      <c r="G136" s="2"/>
      <c r="H136" s="148"/>
      <c r="I136" s="148"/>
      <c r="J136" s="148"/>
      <c r="K136" s="148"/>
      <c r="L136" s="148"/>
      <c r="M136" s="148"/>
      <c r="N136" s="148"/>
      <c r="O136" s="148"/>
      <c r="P136" s="148"/>
      <c r="Q136" s="148"/>
      <c r="R136" s="148"/>
      <c r="S136" s="148"/>
      <c r="T136" s="10"/>
      <c r="U136" s="148"/>
      <c r="V136" s="73"/>
      <c r="W136" s="148"/>
      <c r="X136" s="2"/>
      <c r="Y136" s="2"/>
      <c r="Z136" s="2"/>
      <c r="AA136" s="148"/>
      <c r="AB136" s="148"/>
      <c r="AC136" s="148"/>
      <c r="AD136"/>
      <c r="AE136"/>
      <c r="AF136"/>
      <c r="AG136"/>
      <c r="AH136"/>
      <c r="AI136"/>
      <c r="AJ136"/>
      <c r="AK136"/>
    </row>
    <row r="137" spans="1:37" s="33" customFormat="1" ht="16.149999999999999" customHeight="1" x14ac:dyDescent="0.45">
      <c r="A137" s="34"/>
      <c r="B137" s="148"/>
      <c r="C137" s="73"/>
      <c r="D137" s="148"/>
      <c r="E137" s="2"/>
      <c r="F137" s="2"/>
      <c r="G137" s="2"/>
      <c r="H137" s="148"/>
      <c r="I137" s="148"/>
      <c r="J137" s="148"/>
      <c r="K137" s="148"/>
      <c r="L137" s="148"/>
      <c r="M137" s="148"/>
      <c r="N137" s="148"/>
      <c r="O137" s="148"/>
      <c r="P137" s="148"/>
      <c r="Q137" s="148"/>
      <c r="R137" s="148"/>
      <c r="S137" s="148"/>
      <c r="T137" s="10"/>
      <c r="U137" s="148"/>
      <c r="V137" s="73"/>
      <c r="W137" s="148"/>
      <c r="X137" s="2"/>
      <c r="Y137" s="2"/>
      <c r="Z137" s="2"/>
      <c r="AA137" s="148"/>
      <c r="AB137" s="148"/>
      <c r="AC137" s="148"/>
      <c r="AD137"/>
      <c r="AE137"/>
      <c r="AF137"/>
      <c r="AG137"/>
      <c r="AH137"/>
      <c r="AI137"/>
      <c r="AJ137"/>
      <c r="AK137"/>
    </row>
    <row r="138" spans="1:37" s="33" customFormat="1" ht="16.149999999999999" customHeight="1" x14ac:dyDescent="0.45">
      <c r="A138" s="34"/>
      <c r="B138" s="148"/>
      <c r="C138" s="73"/>
      <c r="D138" s="148"/>
      <c r="E138" s="2"/>
      <c r="F138" s="2"/>
      <c r="G138" s="2"/>
      <c r="H138" s="148"/>
      <c r="I138" s="148"/>
      <c r="J138" s="148"/>
      <c r="K138" s="148"/>
      <c r="L138" s="148"/>
      <c r="M138" s="148"/>
      <c r="N138" s="148"/>
      <c r="O138" s="148"/>
      <c r="P138" s="148"/>
      <c r="Q138" s="148"/>
      <c r="R138" s="148"/>
      <c r="S138" s="148"/>
      <c r="T138" s="10"/>
      <c r="U138" s="148"/>
      <c r="V138" s="73"/>
      <c r="W138" s="148"/>
      <c r="X138" s="2"/>
      <c r="Y138" s="2"/>
      <c r="Z138" s="2"/>
      <c r="AA138" s="148"/>
      <c r="AB138" s="148"/>
      <c r="AC138" s="148"/>
      <c r="AD138"/>
      <c r="AE138"/>
      <c r="AF138"/>
      <c r="AG138"/>
      <c r="AH138"/>
      <c r="AI138"/>
      <c r="AJ138"/>
      <c r="AK138"/>
    </row>
    <row r="139" spans="1:37" s="33" customFormat="1" ht="16.149999999999999" customHeight="1" x14ac:dyDescent="0.45">
      <c r="A139" s="34"/>
      <c r="B139" s="148"/>
      <c r="C139" s="73"/>
      <c r="D139" s="148"/>
      <c r="E139" s="2"/>
      <c r="F139" s="2"/>
      <c r="G139" s="2"/>
      <c r="H139" s="148"/>
      <c r="I139" s="148"/>
      <c r="J139" s="148"/>
      <c r="K139" s="148"/>
      <c r="L139" s="148"/>
      <c r="M139" s="148"/>
      <c r="N139" s="148"/>
      <c r="O139" s="148"/>
      <c r="P139" s="148"/>
      <c r="Q139" s="148"/>
      <c r="R139" s="148"/>
      <c r="S139" s="148"/>
      <c r="T139" s="10"/>
      <c r="U139" s="148"/>
      <c r="V139" s="73"/>
      <c r="W139" s="148"/>
      <c r="X139" s="2"/>
      <c r="Y139" s="2"/>
      <c r="Z139" s="2"/>
      <c r="AA139" s="148"/>
      <c r="AB139" s="148"/>
      <c r="AC139" s="148"/>
      <c r="AD139"/>
      <c r="AE139"/>
      <c r="AF139"/>
      <c r="AG139"/>
      <c r="AH139"/>
      <c r="AI139"/>
      <c r="AJ139"/>
      <c r="AK139"/>
    </row>
    <row r="140" spans="1:37" s="33" customFormat="1" ht="16.149999999999999" customHeight="1" x14ac:dyDescent="0.45">
      <c r="A140" s="34"/>
      <c r="B140" s="148"/>
      <c r="C140" s="73"/>
      <c r="D140" s="148"/>
      <c r="E140" s="2"/>
      <c r="F140" s="2"/>
      <c r="G140" s="2"/>
      <c r="H140" s="148"/>
      <c r="I140" s="148"/>
      <c r="J140" s="148"/>
      <c r="K140" s="148"/>
      <c r="L140" s="148"/>
      <c r="M140" s="148"/>
      <c r="N140" s="148"/>
      <c r="O140" s="148"/>
      <c r="P140" s="148"/>
      <c r="Q140" s="148"/>
      <c r="R140" s="148"/>
      <c r="S140" s="148"/>
      <c r="T140" s="10"/>
      <c r="U140" s="148"/>
      <c r="V140" s="73"/>
      <c r="W140" s="148"/>
      <c r="X140" s="2"/>
      <c r="Y140" s="2"/>
      <c r="Z140" s="2"/>
      <c r="AA140" s="148"/>
      <c r="AB140" s="148"/>
      <c r="AC140" s="148"/>
      <c r="AD140"/>
      <c r="AE140"/>
      <c r="AF140"/>
      <c r="AG140"/>
      <c r="AH140"/>
      <c r="AI140"/>
      <c r="AJ140"/>
      <c r="AK140"/>
    </row>
    <row r="141" spans="1:37" s="33" customFormat="1" ht="16.149999999999999" customHeight="1" x14ac:dyDescent="0.45">
      <c r="A141" s="34"/>
      <c r="B141" s="148"/>
      <c r="C141" s="73"/>
      <c r="D141" s="148"/>
      <c r="E141" s="2"/>
      <c r="F141" s="2"/>
      <c r="G141" s="2"/>
      <c r="H141" s="148"/>
      <c r="I141" s="148"/>
      <c r="J141" s="148"/>
      <c r="K141" s="148"/>
      <c r="L141" s="148"/>
      <c r="M141" s="148"/>
      <c r="N141" s="148"/>
      <c r="O141" s="148"/>
      <c r="P141" s="148"/>
      <c r="Q141" s="148"/>
      <c r="R141" s="148"/>
      <c r="S141" s="148"/>
      <c r="T141" s="10"/>
      <c r="U141" s="148"/>
      <c r="V141" s="73"/>
      <c r="W141" s="148"/>
      <c r="X141" s="2"/>
      <c r="Y141" s="2"/>
      <c r="Z141" s="2"/>
      <c r="AA141" s="148"/>
      <c r="AB141" s="148"/>
      <c r="AC141" s="148"/>
      <c r="AD141"/>
      <c r="AE141"/>
      <c r="AF141"/>
      <c r="AG141"/>
      <c r="AH141"/>
      <c r="AI141"/>
      <c r="AJ141"/>
      <c r="AK141"/>
    </row>
    <row r="142" spans="1:37" s="33" customFormat="1" ht="16.149999999999999" customHeight="1" x14ac:dyDescent="0.45">
      <c r="A142" s="34"/>
      <c r="B142" s="148"/>
      <c r="C142" s="73"/>
      <c r="D142" s="148"/>
      <c r="E142" s="2"/>
      <c r="F142" s="2"/>
      <c r="G142" s="2"/>
      <c r="H142" s="148"/>
      <c r="I142" s="148"/>
      <c r="J142" s="148"/>
      <c r="K142" s="148"/>
      <c r="L142" s="148"/>
      <c r="M142" s="148"/>
      <c r="N142" s="148"/>
      <c r="O142" s="148"/>
      <c r="P142" s="148"/>
      <c r="Q142" s="148"/>
      <c r="R142" s="148"/>
      <c r="S142" s="148"/>
      <c r="T142" s="10"/>
      <c r="U142" s="148"/>
      <c r="V142" s="73"/>
      <c r="W142" s="148"/>
      <c r="X142" s="2"/>
      <c r="Y142" s="2"/>
      <c r="Z142" s="2"/>
      <c r="AA142" s="148"/>
      <c r="AB142" s="148"/>
      <c r="AC142" s="148"/>
      <c r="AD142"/>
      <c r="AE142"/>
      <c r="AF142"/>
      <c r="AG142"/>
      <c r="AH142"/>
      <c r="AI142"/>
      <c r="AJ142"/>
      <c r="AK142"/>
    </row>
    <row r="143" spans="1:37" s="33" customFormat="1" ht="16.149999999999999" customHeight="1" x14ac:dyDescent="0.45">
      <c r="A143" s="34"/>
      <c r="B143" s="148"/>
      <c r="C143" s="73"/>
      <c r="D143" s="148"/>
      <c r="E143" s="2"/>
      <c r="F143" s="2"/>
      <c r="G143" s="2"/>
      <c r="H143" s="148"/>
      <c r="I143" s="148"/>
      <c r="J143" s="148"/>
      <c r="K143" s="148"/>
      <c r="L143" s="148"/>
      <c r="M143" s="148"/>
      <c r="N143" s="148"/>
      <c r="O143" s="148"/>
      <c r="P143" s="148"/>
      <c r="Q143" s="148"/>
      <c r="R143" s="148"/>
      <c r="S143" s="148"/>
      <c r="T143" s="10"/>
      <c r="U143" s="148"/>
      <c r="V143" s="73"/>
      <c r="W143" s="148"/>
      <c r="X143" s="2"/>
      <c r="Y143" s="2"/>
      <c r="Z143" s="2"/>
      <c r="AA143" s="148"/>
      <c r="AB143" s="148"/>
      <c r="AC143" s="148"/>
      <c r="AD143"/>
      <c r="AE143"/>
      <c r="AF143"/>
      <c r="AG143"/>
      <c r="AH143"/>
      <c r="AI143"/>
      <c r="AJ143"/>
      <c r="AK143"/>
    </row>
    <row r="144" spans="1:37" s="33" customFormat="1" ht="16.149999999999999" customHeight="1" x14ac:dyDescent="0.45">
      <c r="A144" s="34"/>
      <c r="B144" s="148"/>
      <c r="C144" s="73"/>
      <c r="D144" s="148"/>
      <c r="E144" s="2"/>
      <c r="F144" s="2"/>
      <c r="G144" s="2"/>
      <c r="H144" s="148"/>
      <c r="I144" s="148"/>
      <c r="J144" s="148"/>
      <c r="K144" s="148"/>
      <c r="L144" s="148"/>
      <c r="M144" s="148"/>
      <c r="N144" s="148"/>
      <c r="O144" s="148"/>
      <c r="P144" s="148"/>
      <c r="Q144" s="148"/>
      <c r="R144" s="148"/>
      <c r="S144" s="148"/>
      <c r="T144" s="10"/>
      <c r="U144" s="148"/>
      <c r="V144" s="73"/>
      <c r="W144" s="148"/>
      <c r="X144" s="2"/>
      <c r="Y144" s="2"/>
      <c r="Z144" s="2"/>
      <c r="AA144" s="148"/>
      <c r="AB144" s="148"/>
      <c r="AC144" s="148"/>
      <c r="AD144"/>
      <c r="AE144"/>
      <c r="AF144"/>
      <c r="AG144"/>
      <c r="AH144"/>
      <c r="AI144"/>
      <c r="AJ144"/>
      <c r="AK144"/>
    </row>
    <row r="145" spans="1:37" s="33" customFormat="1" ht="16.149999999999999" customHeight="1" x14ac:dyDescent="0.45">
      <c r="A145" s="34"/>
      <c r="B145" s="148"/>
      <c r="C145" s="73"/>
      <c r="D145" s="148"/>
      <c r="E145" s="2"/>
      <c r="F145" s="2"/>
      <c r="G145" s="2"/>
      <c r="H145" s="148"/>
      <c r="I145" s="148"/>
      <c r="J145" s="148"/>
      <c r="K145" s="148"/>
      <c r="L145" s="148"/>
      <c r="M145" s="148"/>
      <c r="N145" s="148"/>
      <c r="O145" s="148"/>
      <c r="P145" s="148"/>
      <c r="Q145" s="148"/>
      <c r="R145" s="148"/>
      <c r="S145" s="148"/>
      <c r="T145" s="10"/>
      <c r="U145" s="148"/>
      <c r="V145" s="73"/>
      <c r="W145" s="148"/>
      <c r="X145" s="2"/>
      <c r="Y145" s="2"/>
      <c r="Z145" s="2"/>
      <c r="AA145" s="148"/>
      <c r="AB145" s="148"/>
      <c r="AC145" s="148"/>
      <c r="AD145"/>
      <c r="AE145"/>
      <c r="AF145"/>
      <c r="AG145"/>
      <c r="AH145"/>
      <c r="AI145"/>
      <c r="AJ145"/>
      <c r="AK145"/>
    </row>
    <row r="146" spans="1:37" s="33" customFormat="1" ht="16.149999999999999" customHeight="1" x14ac:dyDescent="0.45">
      <c r="A146" s="34"/>
      <c r="B146" s="148"/>
      <c r="C146" s="73"/>
      <c r="D146" s="148"/>
      <c r="E146" s="2"/>
      <c r="F146" s="2"/>
      <c r="G146" s="2"/>
      <c r="H146" s="148"/>
      <c r="I146" s="148"/>
      <c r="J146" s="148"/>
      <c r="K146" s="148"/>
      <c r="L146" s="148"/>
      <c r="M146" s="148"/>
      <c r="N146" s="148"/>
      <c r="O146" s="148"/>
      <c r="P146" s="148"/>
      <c r="Q146" s="148"/>
      <c r="R146" s="148"/>
      <c r="S146" s="148"/>
      <c r="T146" s="10"/>
      <c r="U146" s="148"/>
      <c r="V146" s="73"/>
      <c r="W146" s="148"/>
      <c r="X146" s="2"/>
      <c r="Y146" s="2"/>
      <c r="Z146" s="2"/>
      <c r="AA146" s="148"/>
      <c r="AB146" s="148"/>
      <c r="AC146" s="148"/>
      <c r="AD146"/>
      <c r="AE146"/>
      <c r="AF146"/>
      <c r="AG146"/>
      <c r="AH146"/>
      <c r="AI146"/>
      <c r="AJ146"/>
      <c r="AK146"/>
    </row>
    <row r="147" spans="1:37" s="33" customFormat="1" ht="16.149999999999999" customHeight="1" x14ac:dyDescent="0.45">
      <c r="A147" s="34"/>
      <c r="B147" s="148"/>
      <c r="C147" s="73"/>
      <c r="D147" s="148"/>
      <c r="E147" s="2"/>
      <c r="F147" s="2"/>
      <c r="G147" s="2"/>
      <c r="H147" s="148"/>
      <c r="I147" s="148"/>
      <c r="J147" s="148"/>
      <c r="K147" s="148"/>
      <c r="L147" s="148"/>
      <c r="M147" s="148"/>
      <c r="N147" s="148"/>
      <c r="O147" s="148"/>
      <c r="P147" s="148"/>
      <c r="Q147" s="148"/>
      <c r="R147" s="148"/>
      <c r="S147" s="148"/>
      <c r="T147" s="10"/>
      <c r="U147" s="148"/>
      <c r="V147" s="73"/>
      <c r="W147" s="148"/>
      <c r="X147" s="2"/>
      <c r="Y147" s="2"/>
      <c r="Z147" s="2"/>
      <c r="AA147" s="148"/>
      <c r="AB147" s="148"/>
      <c r="AC147" s="148"/>
      <c r="AD147"/>
      <c r="AE147"/>
      <c r="AF147"/>
      <c r="AG147"/>
      <c r="AH147"/>
      <c r="AI147"/>
      <c r="AJ147"/>
      <c r="AK147"/>
    </row>
    <row r="148" spans="1:37" s="33" customFormat="1" ht="16.149999999999999" customHeight="1" x14ac:dyDescent="0.45">
      <c r="A148" s="34"/>
      <c r="B148" s="148"/>
      <c r="C148" s="73"/>
      <c r="D148" s="148"/>
      <c r="E148" s="2"/>
      <c r="F148" s="2"/>
      <c r="G148" s="2"/>
      <c r="H148" s="148"/>
      <c r="I148" s="148"/>
      <c r="J148" s="148"/>
      <c r="K148" s="148"/>
      <c r="L148" s="148"/>
      <c r="M148" s="148"/>
      <c r="N148" s="148"/>
      <c r="O148" s="148"/>
      <c r="P148" s="148"/>
      <c r="Q148" s="148"/>
      <c r="R148" s="148"/>
      <c r="S148" s="148"/>
      <c r="T148" s="10"/>
      <c r="U148" s="148"/>
      <c r="V148" s="73"/>
      <c r="W148" s="148"/>
      <c r="X148" s="2"/>
      <c r="Y148" s="2"/>
      <c r="Z148" s="2"/>
      <c r="AA148" s="148"/>
      <c r="AB148" s="148"/>
      <c r="AC148" s="148"/>
      <c r="AD148"/>
      <c r="AE148"/>
      <c r="AF148"/>
      <c r="AG148"/>
      <c r="AH148"/>
      <c r="AI148"/>
      <c r="AJ148"/>
      <c r="AK148"/>
    </row>
    <row r="149" spans="1:37" s="33" customFormat="1" ht="16.149999999999999" customHeight="1" x14ac:dyDescent="0.45">
      <c r="A149" s="34"/>
      <c r="B149" s="148"/>
      <c r="C149" s="73"/>
      <c r="D149" s="148"/>
      <c r="E149" s="2"/>
      <c r="F149" s="2"/>
      <c r="G149" s="2"/>
      <c r="H149" s="148"/>
      <c r="I149" s="148"/>
      <c r="J149" s="148"/>
      <c r="K149" s="148"/>
      <c r="L149" s="148"/>
      <c r="M149" s="148"/>
      <c r="N149" s="148"/>
      <c r="O149" s="148"/>
      <c r="P149" s="148"/>
      <c r="Q149" s="148"/>
      <c r="R149" s="148"/>
      <c r="S149" s="148"/>
      <c r="T149" s="10"/>
      <c r="U149" s="148"/>
      <c r="V149" s="73"/>
      <c r="W149" s="148"/>
      <c r="X149" s="2"/>
      <c r="Y149" s="2"/>
      <c r="Z149" s="2"/>
      <c r="AA149" s="148"/>
      <c r="AB149" s="148"/>
      <c r="AC149" s="148"/>
      <c r="AD149"/>
      <c r="AE149"/>
      <c r="AF149"/>
      <c r="AG149"/>
      <c r="AH149"/>
      <c r="AI149"/>
      <c r="AJ149"/>
      <c r="AK149"/>
    </row>
    <row r="150" spans="1:37" s="33" customFormat="1" ht="16.149999999999999" customHeight="1" x14ac:dyDescent="0.45">
      <c r="A150" s="34"/>
      <c r="B150" s="148"/>
      <c r="C150" s="73"/>
      <c r="D150" s="148"/>
      <c r="E150" s="2"/>
      <c r="F150" s="2"/>
      <c r="G150" s="2"/>
      <c r="H150" s="148"/>
      <c r="I150" s="148"/>
      <c r="J150" s="148"/>
      <c r="K150" s="148"/>
      <c r="L150" s="148"/>
      <c r="M150" s="148"/>
      <c r="N150" s="148"/>
      <c r="O150" s="148"/>
      <c r="P150" s="148"/>
      <c r="Q150" s="148"/>
      <c r="R150" s="148"/>
      <c r="S150" s="148"/>
      <c r="T150" s="10"/>
      <c r="U150" s="148"/>
      <c r="V150" s="73"/>
      <c r="W150" s="148"/>
      <c r="X150" s="2"/>
      <c r="Y150" s="2"/>
      <c r="Z150" s="2"/>
      <c r="AA150" s="148"/>
      <c r="AB150" s="148"/>
      <c r="AC150" s="148"/>
      <c r="AD150"/>
      <c r="AE150"/>
      <c r="AF150"/>
      <c r="AG150"/>
      <c r="AH150"/>
      <c r="AI150"/>
      <c r="AJ150"/>
      <c r="AK150"/>
    </row>
    <row r="151" spans="1:37" s="33" customFormat="1" ht="16.149999999999999" customHeight="1" x14ac:dyDescent="0.45">
      <c r="A151" s="34"/>
      <c r="B151" s="148"/>
      <c r="C151" s="73"/>
      <c r="D151" s="148"/>
      <c r="E151" s="2"/>
      <c r="F151" s="2"/>
      <c r="G151" s="2"/>
      <c r="H151" s="148"/>
      <c r="I151" s="148"/>
      <c r="J151" s="148"/>
      <c r="K151" s="148"/>
      <c r="L151" s="148"/>
      <c r="M151" s="148"/>
      <c r="N151" s="148"/>
      <c r="O151" s="148"/>
      <c r="P151" s="148"/>
      <c r="Q151" s="148"/>
      <c r="R151" s="148"/>
      <c r="S151" s="148"/>
      <c r="T151" s="10"/>
      <c r="U151" s="148"/>
      <c r="V151" s="73"/>
      <c r="W151" s="148"/>
      <c r="X151" s="2"/>
      <c r="Y151" s="2"/>
      <c r="Z151" s="2"/>
      <c r="AA151" s="148"/>
      <c r="AB151" s="148"/>
      <c r="AC151" s="148"/>
      <c r="AD151"/>
      <c r="AE151"/>
      <c r="AF151"/>
      <c r="AG151"/>
      <c r="AH151"/>
      <c r="AI151"/>
      <c r="AJ151"/>
      <c r="AK151"/>
    </row>
    <row r="152" spans="1:37" s="33" customFormat="1" ht="16.149999999999999" customHeight="1" x14ac:dyDescent="0.45">
      <c r="A152" s="34"/>
      <c r="B152" s="148"/>
      <c r="C152" s="73"/>
      <c r="D152" s="148"/>
      <c r="E152" s="2"/>
      <c r="F152" s="2"/>
      <c r="G152" s="2"/>
      <c r="H152" s="148"/>
      <c r="I152" s="148"/>
      <c r="J152" s="148"/>
      <c r="K152" s="148"/>
      <c r="L152" s="148"/>
      <c r="M152" s="148"/>
      <c r="N152" s="148"/>
      <c r="O152" s="148"/>
      <c r="P152" s="148"/>
      <c r="Q152" s="148"/>
      <c r="R152" s="148"/>
      <c r="S152" s="148"/>
      <c r="T152" s="10"/>
      <c r="U152" s="148"/>
      <c r="V152" s="73"/>
      <c r="W152" s="148"/>
      <c r="X152" s="2"/>
      <c r="Y152" s="2"/>
      <c r="Z152" s="2"/>
      <c r="AA152" s="148"/>
      <c r="AB152" s="148"/>
      <c r="AC152" s="148"/>
      <c r="AD152"/>
      <c r="AE152"/>
      <c r="AF152"/>
      <c r="AG152"/>
      <c r="AH152"/>
      <c r="AI152"/>
      <c r="AJ152"/>
      <c r="AK152"/>
    </row>
  </sheetData>
  <mergeCells count="6">
    <mergeCell ref="B1:AC1"/>
    <mergeCell ref="B29:W48"/>
    <mergeCell ref="B2:F2"/>
    <mergeCell ref="U2:W2"/>
    <mergeCell ref="B3:W4"/>
    <mergeCell ref="B5:W2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E533-C75D-42CC-8B7B-FEDD29AA2C0F}">
  <dimension ref="A1:AK152"/>
  <sheetViews>
    <sheetView topLeftCell="A4" zoomScale="70" zoomScaleNormal="70" workbookViewId="0">
      <selection activeCell="B11" sqref="B11:AC11"/>
    </sheetView>
  </sheetViews>
  <sheetFormatPr defaultRowHeight="15.4" x14ac:dyDescent="0.45"/>
  <cols>
    <col min="1" max="1" width="6.265625" style="36" bestFit="1" customWidth="1"/>
    <col min="2" max="2" width="3.59765625" style="85" customWidth="1"/>
    <col min="3" max="3" width="3.59765625" style="73" customWidth="1"/>
    <col min="4" max="4" width="26.59765625" style="85" customWidth="1"/>
    <col min="5" max="7" width="3.59765625" style="2" customWidth="1"/>
    <col min="8" max="14" width="3.59765625" style="85" customWidth="1"/>
    <col min="15" max="15" width="8.3984375" style="85" customWidth="1"/>
    <col min="16" max="19" width="7.59765625" style="85" customWidth="1"/>
    <col min="20" max="20" width="6.265625" style="10" customWidth="1"/>
    <col min="21" max="21" width="3.59765625" style="85" customWidth="1"/>
    <col min="22" max="22" width="3.59765625" style="73" customWidth="1"/>
    <col min="23" max="23" width="26.59765625" style="85" customWidth="1"/>
    <col min="24" max="26" width="3.59765625" style="2" customWidth="1"/>
    <col min="27" max="29" width="3.59765625" style="85" customWidth="1"/>
    <col min="30" max="33" width="3.59765625" customWidth="1"/>
    <col min="34" max="34" width="8.3984375" customWidth="1"/>
    <col min="35" max="37" width="7.59765625" customWidth="1"/>
  </cols>
  <sheetData>
    <row r="1" spans="1:37" s="12" customFormat="1" ht="48.4" customHeight="1" x14ac:dyDescent="0.7">
      <c r="A1" s="67"/>
      <c r="B1" s="692" t="s">
        <v>523</v>
      </c>
      <c r="C1" s="692"/>
      <c r="D1" s="692"/>
      <c r="E1" s="692"/>
      <c r="F1" s="692"/>
      <c r="G1" s="692"/>
      <c r="H1" s="692"/>
      <c r="I1" s="692"/>
      <c r="J1" s="692"/>
      <c r="K1" s="692"/>
      <c r="L1" s="692"/>
      <c r="M1" s="692"/>
      <c r="N1" s="692"/>
      <c r="O1" s="692"/>
      <c r="P1" s="692"/>
      <c r="Q1" s="692"/>
      <c r="R1" s="692"/>
      <c r="S1" s="692"/>
      <c r="T1" s="692"/>
      <c r="U1" s="692"/>
      <c r="V1" s="692"/>
      <c r="W1" s="692"/>
      <c r="X1" s="692"/>
      <c r="Y1" s="692"/>
      <c r="Z1" s="692"/>
      <c r="AA1" s="692"/>
      <c r="AB1" s="692"/>
      <c r="AC1" s="692"/>
      <c r="AD1" s="146"/>
      <c r="AE1" s="146"/>
      <c r="AF1" s="146"/>
    </row>
    <row r="2" spans="1:37" ht="14.25" customHeight="1" x14ac:dyDescent="0.45">
      <c r="A2" s="149"/>
      <c r="B2" s="746"/>
      <c r="C2" s="746"/>
      <c r="D2" s="746"/>
      <c r="E2" s="746"/>
      <c r="F2" s="746"/>
      <c r="G2" s="746"/>
      <c r="H2" s="746"/>
      <c r="I2" s="746"/>
      <c r="J2" s="746"/>
      <c r="K2" s="746"/>
      <c r="L2" s="746"/>
      <c r="M2" s="746"/>
      <c r="N2" s="746"/>
      <c r="O2" s="746"/>
      <c r="P2" s="746"/>
      <c r="Q2" s="746"/>
      <c r="R2" s="746"/>
      <c r="S2" s="746"/>
      <c r="T2" s="746"/>
      <c r="U2" s="746"/>
      <c r="V2" s="746"/>
      <c r="W2" s="746"/>
      <c r="X2" s="746"/>
      <c r="Y2" s="746"/>
      <c r="Z2" s="746"/>
      <c r="AA2" s="746"/>
      <c r="AB2" s="746"/>
      <c r="AC2" s="746"/>
      <c r="AD2" s="150"/>
      <c r="AE2" s="150"/>
      <c r="AF2" s="150"/>
    </row>
    <row r="3" spans="1:37" ht="49.15" customHeight="1" x14ac:dyDescent="0.45">
      <c r="A3" s="149"/>
      <c r="B3" s="746" t="s">
        <v>524</v>
      </c>
      <c r="C3" s="746"/>
      <c r="D3" s="746"/>
      <c r="E3" s="746"/>
      <c r="F3" s="746"/>
      <c r="G3" s="746"/>
      <c r="H3" s="746"/>
      <c r="I3" s="746"/>
      <c r="J3" s="746"/>
      <c r="K3" s="746"/>
      <c r="L3" s="746"/>
      <c r="M3" s="746"/>
      <c r="N3" s="746"/>
      <c r="O3" s="746"/>
      <c r="P3" s="746"/>
      <c r="Q3" s="746"/>
      <c r="R3" s="746"/>
      <c r="S3" s="746"/>
      <c r="T3" s="746"/>
      <c r="U3" s="746"/>
      <c r="V3" s="746"/>
      <c r="W3" s="746"/>
      <c r="X3" s="746"/>
      <c r="Y3" s="746"/>
      <c r="Z3" s="746"/>
      <c r="AA3" s="746"/>
      <c r="AB3" s="746"/>
      <c r="AC3" s="746"/>
      <c r="AD3" s="150"/>
      <c r="AE3" s="150"/>
      <c r="AF3" s="150"/>
    </row>
    <row r="4" spans="1:37" ht="31.9" customHeight="1" x14ac:dyDescent="0.45">
      <c r="A4" s="149"/>
      <c r="B4" s="746" t="s">
        <v>525</v>
      </c>
      <c r="C4" s="746"/>
      <c r="D4" s="746"/>
      <c r="E4" s="746"/>
      <c r="F4" s="746"/>
      <c r="G4" s="746"/>
      <c r="H4" s="746"/>
      <c r="I4" s="746"/>
      <c r="J4" s="746"/>
      <c r="K4" s="746"/>
      <c r="L4" s="746"/>
      <c r="M4" s="746"/>
      <c r="N4" s="746"/>
      <c r="O4" s="746"/>
      <c r="P4" s="746"/>
      <c r="Q4" s="746"/>
      <c r="R4" s="746"/>
      <c r="S4" s="746"/>
      <c r="T4" s="746"/>
      <c r="U4" s="746"/>
      <c r="V4" s="746"/>
      <c r="W4" s="746"/>
      <c r="X4" s="746"/>
      <c r="Y4" s="746"/>
      <c r="Z4" s="746"/>
      <c r="AA4" s="746"/>
      <c r="AB4" s="746"/>
      <c r="AC4" s="746"/>
      <c r="AD4" s="40"/>
      <c r="AE4" s="40"/>
      <c r="AF4" s="40"/>
      <c r="AG4" s="40"/>
      <c r="AH4" s="40"/>
      <c r="AI4" s="40"/>
      <c r="AJ4" s="40"/>
      <c r="AK4" s="40"/>
    </row>
    <row r="5" spans="1:37" ht="48.4" customHeight="1" x14ac:dyDescent="0.45">
      <c r="A5" s="149"/>
      <c r="B5" s="746" t="s">
        <v>526</v>
      </c>
      <c r="C5" s="746"/>
      <c r="D5" s="746"/>
      <c r="E5" s="746"/>
      <c r="F5" s="746"/>
      <c r="G5" s="746"/>
      <c r="H5" s="746"/>
      <c r="I5" s="746"/>
      <c r="J5" s="746"/>
      <c r="K5" s="746"/>
      <c r="L5" s="746"/>
      <c r="M5" s="746"/>
      <c r="N5" s="746"/>
      <c r="O5" s="746"/>
      <c r="P5" s="746"/>
      <c r="Q5" s="746"/>
      <c r="R5" s="746"/>
      <c r="S5" s="746"/>
      <c r="T5" s="746"/>
      <c r="U5" s="746"/>
      <c r="V5" s="746"/>
      <c r="W5" s="746"/>
      <c r="X5" s="746"/>
      <c r="Y5" s="746"/>
      <c r="Z5" s="746"/>
      <c r="AA5" s="746"/>
      <c r="AB5" s="746"/>
      <c r="AC5" s="746"/>
      <c r="AD5" s="40"/>
      <c r="AE5" s="40"/>
      <c r="AF5" s="40"/>
      <c r="AG5" s="40"/>
      <c r="AH5" s="40"/>
      <c r="AI5" s="40"/>
      <c r="AJ5" s="40"/>
      <c r="AK5" s="40"/>
    </row>
    <row r="6" spans="1:37" ht="16.350000000000001" customHeight="1" x14ac:dyDescent="0.45">
      <c r="A6" s="69"/>
      <c r="B6" s="746" t="s">
        <v>527</v>
      </c>
      <c r="C6" s="746"/>
      <c r="D6" s="746"/>
      <c r="E6" s="746"/>
      <c r="F6" s="746"/>
      <c r="G6" s="746"/>
      <c r="H6" s="746"/>
      <c r="I6" s="746"/>
      <c r="J6" s="746"/>
      <c r="K6" s="746"/>
      <c r="L6" s="746"/>
      <c r="M6" s="746"/>
      <c r="N6" s="746"/>
      <c r="O6" s="746"/>
      <c r="P6" s="746"/>
      <c r="Q6" s="746"/>
      <c r="R6" s="746"/>
      <c r="S6" s="746"/>
      <c r="T6" s="746"/>
      <c r="U6" s="746"/>
      <c r="V6" s="746"/>
      <c r="W6" s="746"/>
      <c r="X6" s="746"/>
      <c r="Y6" s="746"/>
      <c r="Z6" s="746"/>
      <c r="AA6" s="746"/>
      <c r="AB6" s="746"/>
      <c r="AC6" s="746"/>
      <c r="AD6" s="40"/>
      <c r="AE6" s="40"/>
      <c r="AF6" s="40"/>
      <c r="AG6" s="40"/>
      <c r="AH6" s="40"/>
      <c r="AI6" s="40"/>
      <c r="AJ6" s="40"/>
      <c r="AK6" s="40"/>
    </row>
    <row r="7" spans="1:37" ht="16.149999999999999" customHeight="1" x14ac:dyDescent="0.45">
      <c r="A7" s="69"/>
      <c r="B7" s="746" t="s">
        <v>528</v>
      </c>
      <c r="C7" s="746"/>
      <c r="D7" s="746"/>
      <c r="E7" s="746"/>
      <c r="F7" s="746"/>
      <c r="G7" s="746"/>
      <c r="H7" s="746"/>
      <c r="I7" s="746"/>
      <c r="J7" s="746"/>
      <c r="K7" s="746"/>
      <c r="L7" s="746"/>
      <c r="M7" s="746"/>
      <c r="N7" s="746"/>
      <c r="O7" s="746"/>
      <c r="P7" s="746"/>
      <c r="Q7" s="746"/>
      <c r="R7" s="746"/>
      <c r="S7" s="746"/>
      <c r="T7" s="746"/>
      <c r="U7" s="746"/>
      <c r="V7" s="746"/>
      <c r="W7" s="746"/>
      <c r="X7" s="746"/>
      <c r="Y7" s="746"/>
      <c r="Z7" s="746"/>
      <c r="AA7" s="746"/>
      <c r="AB7" s="746"/>
      <c r="AC7" s="746"/>
      <c r="AD7" s="40"/>
      <c r="AE7" s="40"/>
      <c r="AF7" s="40"/>
      <c r="AG7" s="40"/>
      <c r="AH7" s="40"/>
      <c r="AI7" s="40"/>
      <c r="AJ7" s="40"/>
      <c r="AK7" s="40"/>
    </row>
    <row r="8" spans="1:37" ht="123.4" customHeight="1" x14ac:dyDescent="0.45">
      <c r="A8" s="69"/>
      <c r="B8" s="746" t="s">
        <v>529</v>
      </c>
      <c r="C8" s="746"/>
      <c r="D8" s="746"/>
      <c r="E8" s="746"/>
      <c r="F8" s="746"/>
      <c r="G8" s="746"/>
      <c r="H8" s="746"/>
      <c r="I8" s="746"/>
      <c r="J8" s="746"/>
      <c r="K8" s="746"/>
      <c r="L8" s="746"/>
      <c r="M8" s="746"/>
      <c r="N8" s="746"/>
      <c r="O8" s="746"/>
      <c r="P8" s="746"/>
      <c r="Q8" s="746"/>
      <c r="R8" s="746"/>
      <c r="S8" s="746"/>
      <c r="T8" s="746"/>
      <c r="U8" s="746"/>
      <c r="V8" s="746"/>
      <c r="W8" s="746"/>
      <c r="X8" s="746"/>
      <c r="Y8" s="746"/>
      <c r="Z8" s="746"/>
      <c r="AA8" s="746"/>
      <c r="AB8" s="746"/>
      <c r="AC8" s="746"/>
      <c r="AD8" s="40"/>
      <c r="AE8" s="40"/>
      <c r="AF8" s="40"/>
      <c r="AG8" s="40"/>
      <c r="AH8" s="40"/>
      <c r="AI8" s="40"/>
      <c r="AJ8" s="40"/>
      <c r="AK8" s="40"/>
    </row>
    <row r="9" spans="1:37" ht="181.9" customHeight="1" x14ac:dyDescent="0.45">
      <c r="A9" s="69"/>
      <c r="B9" s="746" t="s">
        <v>530</v>
      </c>
      <c r="C9" s="746"/>
      <c r="D9" s="746"/>
      <c r="E9" s="746"/>
      <c r="F9" s="746"/>
      <c r="G9" s="746"/>
      <c r="H9" s="746"/>
      <c r="I9" s="746"/>
      <c r="J9" s="746"/>
      <c r="K9" s="746"/>
      <c r="L9" s="746"/>
      <c r="M9" s="746"/>
      <c r="N9" s="746"/>
      <c r="O9" s="746"/>
      <c r="P9" s="746"/>
      <c r="Q9" s="746"/>
      <c r="R9" s="746"/>
      <c r="S9" s="746"/>
      <c r="T9" s="746"/>
      <c r="U9" s="746"/>
      <c r="V9" s="746"/>
      <c r="W9" s="746"/>
      <c r="X9" s="746"/>
      <c r="Y9" s="746"/>
      <c r="Z9" s="746"/>
      <c r="AA9" s="746"/>
      <c r="AB9" s="746"/>
      <c r="AC9" s="746"/>
      <c r="AD9" s="40"/>
      <c r="AE9" s="40"/>
      <c r="AF9" s="40"/>
      <c r="AG9" s="40"/>
      <c r="AH9" s="40"/>
      <c r="AI9" s="40"/>
      <c r="AJ9" s="40"/>
      <c r="AK9" s="40"/>
    </row>
    <row r="10" spans="1:37" ht="212.25" customHeight="1" x14ac:dyDescent="0.45">
      <c r="A10" s="69"/>
      <c r="B10" s="746" t="s">
        <v>531</v>
      </c>
      <c r="C10" s="746"/>
      <c r="D10" s="746"/>
      <c r="E10" s="746"/>
      <c r="F10" s="746"/>
      <c r="G10" s="746"/>
      <c r="H10" s="746"/>
      <c r="I10" s="746"/>
      <c r="J10" s="746"/>
      <c r="K10" s="746"/>
      <c r="L10" s="746"/>
      <c r="M10" s="746"/>
      <c r="N10" s="746"/>
      <c r="O10" s="746"/>
      <c r="P10" s="746"/>
      <c r="Q10" s="746"/>
      <c r="R10" s="746"/>
      <c r="S10" s="746"/>
      <c r="T10" s="746"/>
      <c r="U10" s="746"/>
      <c r="V10" s="746"/>
      <c r="W10" s="746"/>
      <c r="X10" s="746"/>
      <c r="Y10" s="746"/>
      <c r="Z10" s="746"/>
      <c r="AA10" s="746"/>
      <c r="AB10" s="746"/>
      <c r="AC10" s="746"/>
      <c r="AD10" s="40"/>
      <c r="AE10" s="40"/>
      <c r="AF10" s="40"/>
      <c r="AG10" s="40"/>
      <c r="AH10" s="40"/>
      <c r="AI10" s="40"/>
      <c r="AJ10" s="40"/>
      <c r="AK10" s="40"/>
    </row>
    <row r="11" spans="1:37" ht="16.149999999999999" customHeight="1" x14ac:dyDescent="0.45">
      <c r="A11" s="68"/>
      <c r="B11" s="746" t="s">
        <v>532</v>
      </c>
      <c r="C11" s="746"/>
      <c r="D11" s="746"/>
      <c r="E11" s="746"/>
      <c r="F11" s="746"/>
      <c r="G11" s="746"/>
      <c r="H11" s="746"/>
      <c r="I11" s="746"/>
      <c r="J11" s="746"/>
      <c r="K11" s="746"/>
      <c r="L11" s="746"/>
      <c r="M11" s="746"/>
      <c r="N11" s="746"/>
      <c r="O11" s="746"/>
      <c r="P11" s="746"/>
      <c r="Q11" s="746"/>
      <c r="R11" s="746"/>
      <c r="S11" s="746"/>
      <c r="T11" s="746"/>
      <c r="U11" s="746"/>
      <c r="V11" s="746"/>
      <c r="W11" s="746"/>
      <c r="X11" s="746"/>
      <c r="Y11" s="746"/>
      <c r="Z11" s="746"/>
      <c r="AA11" s="746"/>
      <c r="AB11" s="746"/>
      <c r="AC11" s="746"/>
      <c r="AD11" s="40"/>
      <c r="AE11" s="40"/>
      <c r="AF11" s="40"/>
      <c r="AG11" s="40"/>
      <c r="AH11" s="40"/>
      <c r="AI11" s="40"/>
      <c r="AJ11" s="40"/>
      <c r="AK11" s="40"/>
    </row>
    <row r="12" spans="1:37" ht="16.149999999999999" customHeight="1" x14ac:dyDescent="0.45">
      <c r="A12" s="68"/>
      <c r="B12" s="746" t="s">
        <v>533</v>
      </c>
      <c r="C12" s="746"/>
      <c r="D12" s="746"/>
      <c r="E12" s="746"/>
      <c r="F12" s="746"/>
      <c r="G12" s="746"/>
      <c r="H12" s="746"/>
      <c r="I12" s="746"/>
      <c r="J12" s="746"/>
      <c r="K12" s="746"/>
      <c r="L12" s="746"/>
      <c r="M12" s="746"/>
      <c r="N12" s="746"/>
      <c r="O12" s="746"/>
      <c r="P12" s="746"/>
      <c r="Q12" s="746"/>
      <c r="R12" s="746"/>
      <c r="S12" s="746"/>
      <c r="T12" s="746"/>
      <c r="U12" s="746"/>
      <c r="V12" s="746"/>
      <c r="W12" s="746"/>
      <c r="X12" s="746"/>
      <c r="Y12" s="746"/>
      <c r="Z12" s="746"/>
      <c r="AA12" s="746"/>
      <c r="AB12" s="746"/>
      <c r="AC12" s="746"/>
      <c r="AD12" s="40"/>
      <c r="AE12" s="40"/>
      <c r="AF12" s="40"/>
      <c r="AG12" s="40"/>
      <c r="AH12" s="40"/>
      <c r="AI12" s="40"/>
      <c r="AJ12" s="40"/>
      <c r="AK12" s="40"/>
    </row>
    <row r="13" spans="1:37" ht="16.149999999999999" customHeight="1" x14ac:dyDescent="0.45">
      <c r="A13" s="68"/>
      <c r="B13" s="746" t="s">
        <v>534</v>
      </c>
      <c r="C13" s="746"/>
      <c r="D13" s="746"/>
      <c r="E13" s="746"/>
      <c r="F13" s="746"/>
      <c r="G13" s="746"/>
      <c r="H13" s="746"/>
      <c r="I13" s="746"/>
      <c r="J13" s="746"/>
      <c r="K13" s="746"/>
      <c r="L13" s="746"/>
      <c r="M13" s="746"/>
      <c r="N13" s="746"/>
      <c r="O13" s="746"/>
      <c r="P13" s="746"/>
      <c r="Q13" s="746"/>
      <c r="R13" s="746"/>
      <c r="S13" s="746"/>
      <c r="T13" s="746"/>
      <c r="U13" s="746"/>
      <c r="V13" s="746"/>
      <c r="W13" s="746"/>
      <c r="X13" s="746"/>
      <c r="Y13" s="746"/>
      <c r="Z13" s="746"/>
      <c r="AA13" s="746"/>
      <c r="AB13" s="746"/>
      <c r="AC13" s="746"/>
      <c r="AD13" s="40"/>
      <c r="AE13" s="40"/>
      <c r="AF13" s="40"/>
      <c r="AG13" s="40"/>
      <c r="AH13" s="40"/>
      <c r="AI13" s="40"/>
      <c r="AJ13" s="40"/>
      <c r="AK13" s="40"/>
    </row>
    <row r="14" spans="1:37" s="87" customFormat="1" ht="33" customHeight="1" x14ac:dyDescent="0.4">
      <c r="A14" s="36"/>
      <c r="B14" s="746" t="s">
        <v>535</v>
      </c>
      <c r="C14" s="746"/>
      <c r="D14" s="746"/>
      <c r="E14" s="746"/>
      <c r="F14" s="746"/>
      <c r="G14" s="746"/>
      <c r="H14" s="746"/>
      <c r="I14" s="746"/>
      <c r="J14" s="746"/>
      <c r="K14" s="746"/>
      <c r="L14" s="746"/>
      <c r="M14" s="746"/>
      <c r="N14" s="746"/>
      <c r="O14" s="746"/>
      <c r="P14" s="746"/>
      <c r="Q14" s="746"/>
      <c r="R14" s="746"/>
      <c r="S14" s="746"/>
      <c r="T14" s="746"/>
      <c r="U14" s="746"/>
      <c r="V14" s="746"/>
      <c r="W14" s="746"/>
      <c r="X14" s="746"/>
      <c r="Y14" s="746"/>
      <c r="Z14" s="746"/>
      <c r="AA14" s="746"/>
      <c r="AB14" s="746"/>
      <c r="AC14" s="746"/>
      <c r="AD14" s="40"/>
      <c r="AE14" s="40"/>
      <c r="AF14" s="40"/>
      <c r="AG14" s="40"/>
      <c r="AH14" s="40"/>
      <c r="AI14" s="40"/>
      <c r="AJ14" s="40"/>
      <c r="AK14" s="40"/>
    </row>
    <row r="15" spans="1:37" ht="16.149999999999999" customHeight="1" x14ac:dyDescent="0.45">
      <c r="A15" s="71"/>
      <c r="B15" s="746"/>
      <c r="C15" s="746"/>
      <c r="D15" s="746"/>
      <c r="E15" s="746"/>
      <c r="F15" s="746"/>
      <c r="G15" s="746"/>
      <c r="H15" s="746"/>
      <c r="I15" s="746"/>
      <c r="J15" s="746"/>
      <c r="K15" s="746"/>
      <c r="L15" s="746"/>
      <c r="M15" s="746"/>
      <c r="N15" s="746"/>
      <c r="O15" s="746"/>
      <c r="P15" s="746"/>
      <c r="Q15" s="746"/>
      <c r="R15" s="746"/>
      <c r="S15" s="746"/>
      <c r="T15" s="746"/>
      <c r="U15" s="746"/>
      <c r="V15" s="746"/>
      <c r="W15" s="746"/>
      <c r="X15" s="746"/>
      <c r="Y15" s="746"/>
      <c r="Z15" s="746"/>
      <c r="AA15" s="746"/>
      <c r="AB15" s="746"/>
      <c r="AC15" s="746"/>
      <c r="AD15" s="40"/>
      <c r="AE15" s="40"/>
      <c r="AF15" s="40"/>
      <c r="AG15" s="40"/>
      <c r="AH15" s="40"/>
      <c r="AI15" s="40"/>
      <c r="AJ15" s="40"/>
      <c r="AK15" s="40"/>
    </row>
    <row r="16" spans="1:37" ht="16.149999999999999" customHeight="1" x14ac:dyDescent="0.45">
      <c r="B16" s="746"/>
      <c r="C16" s="746"/>
      <c r="D16" s="746"/>
      <c r="E16" s="746"/>
      <c r="F16" s="746"/>
      <c r="G16" s="746"/>
      <c r="H16" s="746"/>
      <c r="I16" s="746"/>
      <c r="J16" s="746"/>
      <c r="K16" s="746"/>
      <c r="L16" s="746"/>
      <c r="M16" s="746"/>
      <c r="N16" s="746"/>
      <c r="O16" s="746"/>
      <c r="P16" s="746"/>
      <c r="Q16" s="746"/>
      <c r="R16" s="746"/>
      <c r="S16" s="746"/>
      <c r="T16" s="746"/>
      <c r="U16" s="746"/>
      <c r="V16" s="746"/>
      <c r="W16" s="746"/>
      <c r="X16" s="746"/>
      <c r="Y16" s="746"/>
      <c r="Z16" s="746"/>
      <c r="AA16" s="746"/>
      <c r="AB16" s="746"/>
      <c r="AC16" s="746"/>
      <c r="AD16" s="40"/>
      <c r="AE16" s="40"/>
      <c r="AF16" s="40"/>
      <c r="AG16" s="40"/>
      <c r="AH16" s="40"/>
      <c r="AI16" s="40"/>
      <c r="AJ16" s="40"/>
      <c r="AK16" s="40"/>
    </row>
    <row r="17" spans="1:37" ht="16.149999999999999" customHeight="1" x14ac:dyDescent="0.45">
      <c r="B17" s="746"/>
      <c r="C17" s="746"/>
      <c r="D17" s="746"/>
      <c r="E17" s="746"/>
      <c r="F17" s="746"/>
      <c r="G17" s="746"/>
      <c r="H17" s="746"/>
      <c r="I17" s="746"/>
      <c r="J17" s="746"/>
      <c r="K17" s="746"/>
      <c r="L17" s="746"/>
      <c r="M17" s="746"/>
      <c r="N17" s="746"/>
      <c r="O17" s="746"/>
      <c r="P17" s="746"/>
      <c r="Q17" s="746"/>
      <c r="R17" s="746"/>
      <c r="S17" s="746"/>
      <c r="T17" s="746"/>
      <c r="U17" s="746"/>
      <c r="V17" s="746"/>
      <c r="W17" s="746"/>
      <c r="X17" s="746"/>
      <c r="Y17" s="746"/>
      <c r="Z17" s="746"/>
      <c r="AA17" s="746"/>
      <c r="AB17" s="746"/>
      <c r="AC17" s="746"/>
      <c r="AD17" s="40"/>
      <c r="AE17" s="40"/>
      <c r="AF17" s="40"/>
      <c r="AG17" s="40"/>
      <c r="AH17" s="40"/>
      <c r="AI17" s="40"/>
      <c r="AJ17" s="40"/>
      <c r="AK17" s="40"/>
    </row>
    <row r="18" spans="1:37" ht="16.149999999999999" customHeight="1" x14ac:dyDescent="0.45">
      <c r="B18" s="746"/>
      <c r="C18" s="746"/>
      <c r="D18" s="746"/>
      <c r="E18" s="746"/>
      <c r="F18" s="746"/>
      <c r="G18" s="746"/>
      <c r="H18" s="746"/>
      <c r="I18" s="746"/>
      <c r="J18" s="746"/>
      <c r="K18" s="746"/>
      <c r="L18" s="746"/>
      <c r="M18" s="746"/>
      <c r="N18" s="746"/>
      <c r="O18" s="746"/>
      <c r="P18" s="746"/>
      <c r="Q18" s="746"/>
      <c r="R18" s="746"/>
      <c r="S18" s="746"/>
      <c r="T18" s="746"/>
      <c r="U18" s="746"/>
      <c r="V18" s="746"/>
      <c r="W18" s="746"/>
      <c r="X18" s="746"/>
      <c r="Y18" s="746"/>
      <c r="Z18" s="746"/>
      <c r="AA18" s="746"/>
      <c r="AB18" s="746"/>
      <c r="AC18" s="746"/>
      <c r="AD18" s="40"/>
      <c r="AE18" s="40"/>
      <c r="AF18" s="40"/>
      <c r="AG18" s="40"/>
      <c r="AH18" s="40"/>
      <c r="AI18" s="40"/>
      <c r="AJ18" s="40"/>
      <c r="AK18" s="40"/>
    </row>
    <row r="19" spans="1:37" ht="16.149999999999999" customHeight="1" x14ac:dyDescent="0.45">
      <c r="B19" s="746"/>
      <c r="C19" s="746"/>
      <c r="D19" s="746"/>
      <c r="E19" s="746"/>
      <c r="F19" s="746"/>
      <c r="G19" s="746"/>
      <c r="H19" s="746"/>
      <c r="I19" s="746"/>
      <c r="J19" s="746"/>
      <c r="K19" s="746"/>
      <c r="L19" s="746"/>
      <c r="M19" s="746"/>
      <c r="N19" s="746"/>
      <c r="O19" s="746"/>
      <c r="P19" s="746"/>
      <c r="Q19" s="746"/>
      <c r="R19" s="746"/>
      <c r="S19" s="746"/>
      <c r="T19" s="746"/>
      <c r="U19" s="746"/>
      <c r="V19" s="746"/>
      <c r="W19" s="746"/>
      <c r="X19" s="746"/>
      <c r="Y19" s="746"/>
      <c r="Z19" s="746"/>
      <c r="AA19" s="746"/>
      <c r="AB19" s="746"/>
      <c r="AC19" s="746"/>
      <c r="AD19" s="40"/>
      <c r="AE19" s="40"/>
      <c r="AF19" s="40"/>
      <c r="AG19" s="40"/>
      <c r="AH19" s="40"/>
      <c r="AI19" s="40"/>
      <c r="AJ19" s="40"/>
      <c r="AK19" s="40"/>
    </row>
    <row r="20" spans="1:37" ht="16.149999999999999" customHeight="1" x14ac:dyDescent="0.45">
      <c r="B20" s="746"/>
      <c r="C20" s="746"/>
      <c r="D20" s="746"/>
      <c r="E20" s="746"/>
      <c r="F20" s="746"/>
      <c r="G20" s="746"/>
      <c r="H20" s="746"/>
      <c r="I20" s="746"/>
      <c r="J20" s="746"/>
      <c r="K20" s="746"/>
      <c r="L20" s="746"/>
      <c r="M20" s="746"/>
      <c r="N20" s="746"/>
      <c r="O20" s="746"/>
      <c r="P20" s="746"/>
      <c r="Q20" s="746"/>
      <c r="R20" s="746"/>
      <c r="S20" s="746"/>
      <c r="T20" s="746"/>
      <c r="U20" s="746"/>
      <c r="V20" s="746"/>
      <c r="W20" s="746"/>
      <c r="X20" s="746"/>
      <c r="Y20" s="746"/>
      <c r="Z20" s="746"/>
      <c r="AA20" s="746"/>
      <c r="AB20" s="746"/>
      <c r="AC20" s="746"/>
      <c r="AD20" s="40"/>
      <c r="AE20" s="40"/>
      <c r="AF20" s="40"/>
      <c r="AG20" s="40"/>
      <c r="AH20" s="40"/>
      <c r="AI20" s="40"/>
      <c r="AJ20" s="40"/>
      <c r="AK20" s="40"/>
    </row>
    <row r="21" spans="1:37" ht="16.149999999999999" customHeight="1" x14ac:dyDescent="0.45">
      <c r="B21" s="746"/>
      <c r="C21" s="746"/>
      <c r="D21" s="746"/>
      <c r="E21" s="746"/>
      <c r="F21" s="746"/>
      <c r="G21" s="746"/>
      <c r="H21" s="746"/>
      <c r="I21" s="746"/>
      <c r="J21" s="746"/>
      <c r="K21" s="746"/>
      <c r="L21" s="746"/>
      <c r="M21" s="746"/>
      <c r="N21" s="746"/>
      <c r="O21" s="746"/>
      <c r="P21" s="746"/>
      <c r="Q21" s="746"/>
      <c r="R21" s="746"/>
      <c r="S21" s="746"/>
      <c r="T21" s="746"/>
      <c r="U21" s="746"/>
      <c r="V21" s="746"/>
      <c r="W21" s="746"/>
      <c r="X21" s="746"/>
      <c r="Y21" s="746"/>
      <c r="Z21" s="746"/>
      <c r="AA21" s="746"/>
      <c r="AB21" s="746"/>
      <c r="AC21" s="746"/>
      <c r="AD21" s="40"/>
      <c r="AE21" s="40"/>
      <c r="AF21" s="40"/>
      <c r="AG21" s="40"/>
      <c r="AH21" s="40"/>
      <c r="AI21" s="40"/>
      <c r="AJ21" s="40"/>
      <c r="AK21" s="40"/>
    </row>
    <row r="22" spans="1:37" s="87" customFormat="1" ht="16.149999999999999" customHeight="1" x14ac:dyDescent="0.4">
      <c r="A22" s="36"/>
      <c r="B22" s="746"/>
      <c r="C22" s="746"/>
      <c r="D22" s="746"/>
      <c r="E22" s="746"/>
      <c r="F22" s="746"/>
      <c r="G22" s="746"/>
      <c r="H22" s="746"/>
      <c r="I22" s="746"/>
      <c r="J22" s="746"/>
      <c r="K22" s="746"/>
      <c r="L22" s="746"/>
      <c r="M22" s="746"/>
      <c r="N22" s="746"/>
      <c r="O22" s="746"/>
      <c r="P22" s="746"/>
      <c r="Q22" s="746"/>
      <c r="R22" s="746"/>
      <c r="S22" s="746"/>
      <c r="T22" s="746"/>
      <c r="U22" s="746"/>
      <c r="V22" s="746"/>
      <c r="W22" s="746"/>
      <c r="X22" s="746"/>
      <c r="Y22" s="746"/>
      <c r="Z22" s="746"/>
      <c r="AA22" s="746"/>
      <c r="AB22" s="746"/>
      <c r="AC22" s="746"/>
      <c r="AD22" s="40"/>
      <c r="AE22" s="40"/>
      <c r="AF22" s="40"/>
      <c r="AG22" s="40"/>
      <c r="AH22" s="40"/>
      <c r="AI22" s="40"/>
      <c r="AJ22" s="40"/>
      <c r="AK22" s="40"/>
    </row>
    <row r="23" spans="1:37" ht="16.149999999999999" customHeight="1" x14ac:dyDescent="0.45">
      <c r="B23" s="746"/>
      <c r="C23" s="746"/>
      <c r="D23" s="746"/>
      <c r="E23" s="746"/>
      <c r="F23" s="746"/>
      <c r="G23" s="746"/>
      <c r="H23" s="746"/>
      <c r="I23" s="746"/>
      <c r="J23" s="746"/>
      <c r="K23" s="746"/>
      <c r="L23" s="746"/>
      <c r="M23" s="746"/>
      <c r="N23" s="746"/>
      <c r="O23" s="746"/>
      <c r="P23" s="746"/>
      <c r="Q23" s="746"/>
      <c r="R23" s="746"/>
      <c r="S23" s="746"/>
      <c r="T23" s="746"/>
      <c r="U23" s="746"/>
      <c r="V23" s="746"/>
      <c r="W23" s="746"/>
      <c r="X23" s="746"/>
      <c r="Y23" s="746"/>
      <c r="Z23" s="746"/>
      <c r="AA23" s="746"/>
      <c r="AB23" s="746"/>
      <c r="AC23" s="746"/>
      <c r="AD23" s="40"/>
      <c r="AE23" s="40"/>
      <c r="AF23" s="40"/>
      <c r="AG23" s="40"/>
      <c r="AH23" s="40"/>
      <c r="AI23" s="40"/>
      <c r="AJ23" s="40"/>
      <c r="AK23" s="40"/>
    </row>
    <row r="24" spans="1:37" ht="16.149999999999999" customHeight="1" x14ac:dyDescent="0.45">
      <c r="B24" s="746"/>
      <c r="C24" s="746"/>
      <c r="D24" s="746"/>
      <c r="E24" s="746"/>
      <c r="F24" s="746"/>
      <c r="G24" s="746"/>
      <c r="H24" s="746"/>
      <c r="I24" s="746"/>
      <c r="J24" s="746"/>
      <c r="K24" s="746"/>
      <c r="L24" s="746"/>
      <c r="M24" s="746"/>
      <c r="N24" s="746"/>
      <c r="O24" s="746"/>
      <c r="P24" s="746"/>
      <c r="Q24" s="746"/>
      <c r="R24" s="746"/>
      <c r="S24" s="746"/>
      <c r="T24" s="746"/>
      <c r="U24" s="746"/>
      <c r="V24" s="746"/>
      <c r="W24" s="746"/>
      <c r="X24" s="746"/>
      <c r="Y24" s="746"/>
      <c r="Z24" s="746"/>
      <c r="AA24" s="746"/>
      <c r="AB24" s="746"/>
      <c r="AC24" s="746"/>
      <c r="AD24" s="40"/>
      <c r="AE24" s="40"/>
      <c r="AF24" s="40"/>
      <c r="AG24" s="40"/>
      <c r="AH24" s="40"/>
      <c r="AI24" s="40"/>
      <c r="AJ24" s="40"/>
      <c r="AK24" s="40"/>
    </row>
    <row r="25" spans="1:37" ht="16.149999999999999" customHeight="1" x14ac:dyDescent="0.45">
      <c r="B25" s="746"/>
      <c r="C25" s="746"/>
      <c r="D25" s="746"/>
      <c r="E25" s="746"/>
      <c r="F25" s="746"/>
      <c r="G25" s="746"/>
      <c r="H25" s="746"/>
      <c r="I25" s="746"/>
      <c r="J25" s="746"/>
      <c r="K25" s="746"/>
      <c r="L25" s="746"/>
      <c r="M25" s="746"/>
      <c r="N25" s="746"/>
      <c r="O25" s="746"/>
      <c r="P25" s="746"/>
      <c r="Q25" s="746"/>
      <c r="R25" s="746"/>
      <c r="S25" s="746"/>
      <c r="T25" s="746"/>
      <c r="U25" s="746"/>
      <c r="V25" s="746"/>
      <c r="W25" s="746"/>
      <c r="X25" s="746"/>
      <c r="Y25" s="746"/>
      <c r="Z25" s="746"/>
      <c r="AA25" s="746"/>
      <c r="AB25" s="746"/>
      <c r="AC25" s="746"/>
      <c r="AD25" s="40"/>
      <c r="AE25" s="40"/>
      <c r="AF25" s="40"/>
      <c r="AG25" s="40"/>
      <c r="AH25" s="40"/>
      <c r="AI25" s="40"/>
      <c r="AJ25" s="40"/>
      <c r="AK25" s="40"/>
    </row>
    <row r="26" spans="1:37" ht="16.149999999999999" customHeight="1" x14ac:dyDescent="0.45">
      <c r="B26" s="746"/>
      <c r="C26" s="746"/>
      <c r="D26" s="746"/>
      <c r="E26" s="746"/>
      <c r="F26" s="746"/>
      <c r="G26" s="746"/>
      <c r="H26" s="746"/>
      <c r="I26" s="746"/>
      <c r="J26" s="746"/>
      <c r="K26" s="746"/>
      <c r="L26" s="746"/>
      <c r="M26" s="746"/>
      <c r="N26" s="746"/>
      <c r="O26" s="746"/>
      <c r="P26" s="746"/>
      <c r="Q26" s="746"/>
      <c r="R26" s="746"/>
      <c r="S26" s="746"/>
      <c r="T26" s="746"/>
      <c r="U26" s="746"/>
      <c r="V26" s="746"/>
      <c r="W26" s="746"/>
      <c r="X26" s="746"/>
      <c r="Y26" s="746"/>
      <c r="Z26" s="746"/>
      <c r="AA26" s="746"/>
      <c r="AB26" s="746"/>
      <c r="AC26" s="746"/>
      <c r="AD26" s="40"/>
      <c r="AE26" s="40"/>
      <c r="AF26" s="40"/>
      <c r="AG26" s="40"/>
      <c r="AH26" s="40"/>
      <c r="AI26" s="40"/>
      <c r="AJ26" s="40"/>
      <c r="AK26" s="40"/>
    </row>
    <row r="27" spans="1:37" x14ac:dyDescent="0.45">
      <c r="B27" s="746"/>
      <c r="C27" s="746"/>
      <c r="D27" s="746"/>
      <c r="E27" s="746"/>
      <c r="F27" s="746"/>
      <c r="G27" s="746"/>
      <c r="H27" s="746"/>
      <c r="I27" s="746"/>
      <c r="J27" s="746"/>
      <c r="K27" s="746"/>
      <c r="L27" s="746"/>
      <c r="M27" s="746"/>
      <c r="N27" s="746"/>
      <c r="O27" s="746"/>
      <c r="P27" s="746"/>
      <c r="Q27" s="746"/>
      <c r="R27" s="746"/>
      <c r="S27" s="746"/>
      <c r="T27" s="746"/>
      <c r="U27" s="746"/>
      <c r="V27" s="746"/>
      <c r="W27" s="746"/>
      <c r="X27" s="746"/>
      <c r="Y27" s="746"/>
      <c r="Z27" s="746"/>
      <c r="AA27" s="746"/>
      <c r="AB27" s="746"/>
      <c r="AC27" s="746"/>
      <c r="AD27" s="40"/>
      <c r="AE27" s="40"/>
      <c r="AF27" s="40"/>
      <c r="AG27" s="40"/>
      <c r="AH27" s="40"/>
      <c r="AI27" s="40"/>
      <c r="AJ27" s="40"/>
      <c r="AK27" s="40"/>
    </row>
    <row r="28" spans="1:37" s="87" customFormat="1" ht="16.149999999999999" customHeight="1" x14ac:dyDescent="0.4">
      <c r="A28" s="36"/>
      <c r="B28" s="746"/>
      <c r="C28" s="746"/>
      <c r="D28" s="746"/>
      <c r="E28" s="746"/>
      <c r="F28" s="746"/>
      <c r="G28" s="746"/>
      <c r="H28" s="746"/>
      <c r="I28" s="746"/>
      <c r="J28" s="746"/>
      <c r="K28" s="746"/>
      <c r="L28" s="746"/>
      <c r="M28" s="746"/>
      <c r="N28" s="746"/>
      <c r="O28" s="746"/>
      <c r="P28" s="746"/>
      <c r="Q28" s="746"/>
      <c r="R28" s="746"/>
      <c r="S28" s="746"/>
      <c r="T28" s="746"/>
      <c r="U28" s="746"/>
      <c r="V28" s="746"/>
      <c r="W28" s="746"/>
      <c r="X28" s="746"/>
      <c r="Y28" s="746"/>
      <c r="Z28" s="746"/>
      <c r="AA28" s="746"/>
      <c r="AB28" s="746"/>
      <c r="AC28" s="746"/>
      <c r="AD28" s="40"/>
      <c r="AE28" s="40"/>
      <c r="AF28" s="40"/>
      <c r="AG28" s="40"/>
      <c r="AH28" s="40"/>
      <c r="AI28" s="40"/>
      <c r="AJ28" s="40"/>
      <c r="AK28" s="40"/>
    </row>
    <row r="29" spans="1:37" s="86" customFormat="1" ht="16.149999999999999" customHeight="1" x14ac:dyDescent="0.4">
      <c r="A29" s="173"/>
      <c r="B29" s="746"/>
      <c r="C29" s="746"/>
      <c r="D29" s="746"/>
      <c r="E29" s="746"/>
      <c r="F29" s="746"/>
      <c r="G29" s="746"/>
      <c r="H29" s="746"/>
      <c r="I29" s="746"/>
      <c r="J29" s="746"/>
      <c r="K29" s="746"/>
      <c r="L29" s="746"/>
      <c r="M29" s="746"/>
      <c r="N29" s="746"/>
      <c r="O29" s="746"/>
      <c r="P29" s="746"/>
      <c r="Q29" s="746"/>
      <c r="R29" s="746"/>
      <c r="S29" s="746"/>
      <c r="T29" s="746"/>
      <c r="U29" s="746"/>
      <c r="V29" s="746"/>
      <c r="W29" s="746"/>
      <c r="X29" s="746"/>
      <c r="Y29" s="746"/>
      <c r="Z29" s="746"/>
      <c r="AA29" s="746"/>
      <c r="AB29" s="746"/>
      <c r="AC29" s="746"/>
      <c r="AD29" s="175"/>
      <c r="AE29" s="175"/>
      <c r="AF29" s="175"/>
      <c r="AG29" s="175"/>
      <c r="AH29" s="175"/>
      <c r="AI29" s="175"/>
      <c r="AJ29" s="175"/>
      <c r="AK29" s="175"/>
    </row>
    <row r="30" spans="1:37" s="86" customFormat="1" ht="16.149999999999999" customHeight="1" x14ac:dyDescent="0.4">
      <c r="A30" s="173"/>
      <c r="B30" s="746"/>
      <c r="C30" s="746"/>
      <c r="D30" s="746"/>
      <c r="E30" s="746"/>
      <c r="F30" s="746"/>
      <c r="G30" s="746"/>
      <c r="H30" s="746"/>
      <c r="I30" s="746"/>
      <c r="J30" s="746"/>
      <c r="K30" s="746"/>
      <c r="L30" s="746"/>
      <c r="M30" s="746"/>
      <c r="N30" s="746"/>
      <c r="O30" s="746"/>
      <c r="P30" s="746"/>
      <c r="Q30" s="746"/>
      <c r="R30" s="746"/>
      <c r="S30" s="746"/>
      <c r="T30" s="746"/>
      <c r="U30" s="746"/>
      <c r="V30" s="746"/>
      <c r="W30" s="746"/>
      <c r="X30" s="746"/>
      <c r="Y30" s="746"/>
      <c r="Z30" s="746"/>
      <c r="AA30" s="746"/>
      <c r="AB30" s="746"/>
      <c r="AC30" s="746"/>
      <c r="AD30" s="175"/>
      <c r="AE30" s="175"/>
      <c r="AF30" s="175"/>
      <c r="AG30" s="175"/>
      <c r="AH30" s="175"/>
      <c r="AI30" s="175"/>
      <c r="AJ30" s="175"/>
      <c r="AK30" s="175"/>
    </row>
    <row r="31" spans="1:37" s="86" customFormat="1" ht="16.149999999999999" customHeight="1" x14ac:dyDescent="0.4">
      <c r="A31" s="173"/>
      <c r="B31" s="746"/>
      <c r="C31" s="746"/>
      <c r="D31" s="746"/>
      <c r="E31" s="746"/>
      <c r="F31" s="746"/>
      <c r="G31" s="746"/>
      <c r="H31" s="746"/>
      <c r="I31" s="746"/>
      <c r="J31" s="746"/>
      <c r="K31" s="746"/>
      <c r="L31" s="746"/>
      <c r="M31" s="746"/>
      <c r="N31" s="746"/>
      <c r="O31" s="746"/>
      <c r="P31" s="746"/>
      <c r="Q31" s="746"/>
      <c r="R31" s="746"/>
      <c r="S31" s="746"/>
      <c r="T31" s="746"/>
      <c r="U31" s="746"/>
      <c r="V31" s="746"/>
      <c r="W31" s="746"/>
      <c r="X31" s="746"/>
      <c r="Y31" s="746"/>
      <c r="Z31" s="746"/>
      <c r="AA31" s="746"/>
      <c r="AB31" s="746"/>
      <c r="AC31" s="746"/>
      <c r="AD31" s="175"/>
      <c r="AE31" s="175"/>
      <c r="AF31" s="175"/>
      <c r="AG31" s="175"/>
      <c r="AH31" s="175"/>
      <c r="AI31" s="175"/>
      <c r="AJ31" s="175"/>
      <c r="AK31" s="175"/>
    </row>
    <row r="32" spans="1:37" s="86" customFormat="1" ht="16.149999999999999" customHeight="1" x14ac:dyDescent="0.4">
      <c r="A32" s="173"/>
      <c r="B32" s="746"/>
      <c r="C32" s="746"/>
      <c r="D32" s="746"/>
      <c r="E32" s="746"/>
      <c r="F32" s="746"/>
      <c r="G32" s="746"/>
      <c r="H32" s="746"/>
      <c r="I32" s="746"/>
      <c r="J32" s="746"/>
      <c r="K32" s="746"/>
      <c r="L32" s="746"/>
      <c r="M32" s="746"/>
      <c r="N32" s="746"/>
      <c r="O32" s="746"/>
      <c r="P32" s="746"/>
      <c r="Q32" s="746"/>
      <c r="R32" s="746"/>
      <c r="S32" s="746"/>
      <c r="T32" s="746"/>
      <c r="U32" s="746"/>
      <c r="V32" s="746"/>
      <c r="W32" s="746"/>
      <c r="X32" s="746"/>
      <c r="Y32" s="746"/>
      <c r="Z32" s="746"/>
      <c r="AA32" s="746"/>
      <c r="AB32" s="746"/>
      <c r="AC32" s="746"/>
      <c r="AD32" s="175"/>
      <c r="AE32" s="175"/>
      <c r="AF32" s="175"/>
      <c r="AG32" s="175"/>
      <c r="AH32" s="175"/>
      <c r="AI32" s="175"/>
      <c r="AJ32" s="175"/>
      <c r="AK32" s="175"/>
    </row>
    <row r="33" spans="1:37" s="86" customFormat="1" ht="16.149999999999999" customHeight="1" x14ac:dyDescent="0.4">
      <c r="A33" s="173"/>
      <c r="B33" s="746"/>
      <c r="C33" s="746"/>
      <c r="D33" s="746"/>
      <c r="E33" s="746"/>
      <c r="F33" s="746"/>
      <c r="G33" s="746"/>
      <c r="H33" s="746"/>
      <c r="I33" s="746"/>
      <c r="J33" s="746"/>
      <c r="K33" s="746"/>
      <c r="L33" s="746"/>
      <c r="M33" s="746"/>
      <c r="N33" s="746"/>
      <c r="O33" s="746"/>
      <c r="P33" s="746"/>
      <c r="Q33" s="746"/>
      <c r="R33" s="746"/>
      <c r="S33" s="746"/>
      <c r="T33" s="746"/>
      <c r="U33" s="746"/>
      <c r="V33" s="746"/>
      <c r="W33" s="746"/>
      <c r="X33" s="746"/>
      <c r="Y33" s="746"/>
      <c r="Z33" s="746"/>
      <c r="AA33" s="746"/>
      <c r="AB33" s="746"/>
      <c r="AC33" s="746"/>
      <c r="AD33" s="175"/>
      <c r="AE33" s="175"/>
      <c r="AF33" s="175"/>
      <c r="AG33" s="175"/>
      <c r="AH33" s="175"/>
      <c r="AI33" s="175"/>
      <c r="AJ33" s="175"/>
      <c r="AK33" s="175"/>
    </row>
    <row r="34" spans="1:37" s="86" customFormat="1" ht="16.149999999999999" customHeight="1" x14ac:dyDescent="0.4">
      <c r="A34" s="173"/>
      <c r="B34" s="746"/>
      <c r="C34" s="746"/>
      <c r="D34" s="746"/>
      <c r="E34" s="746"/>
      <c r="F34" s="746"/>
      <c r="G34" s="746"/>
      <c r="H34" s="746"/>
      <c r="I34" s="746"/>
      <c r="J34" s="746"/>
      <c r="K34" s="746"/>
      <c r="L34" s="746"/>
      <c r="M34" s="746"/>
      <c r="N34" s="746"/>
      <c r="O34" s="746"/>
      <c r="P34" s="746"/>
      <c r="Q34" s="746"/>
      <c r="R34" s="746"/>
      <c r="S34" s="746"/>
      <c r="T34" s="746"/>
      <c r="U34" s="746"/>
      <c r="V34" s="746"/>
      <c r="W34" s="746"/>
      <c r="X34" s="746"/>
      <c r="Y34" s="746"/>
      <c r="Z34" s="746"/>
      <c r="AA34" s="746"/>
      <c r="AB34" s="746"/>
      <c r="AC34" s="746"/>
      <c r="AD34" s="175"/>
      <c r="AE34" s="175"/>
      <c r="AF34" s="175"/>
      <c r="AG34" s="175"/>
      <c r="AH34" s="175"/>
      <c r="AI34" s="175"/>
      <c r="AJ34" s="175"/>
      <c r="AK34" s="175"/>
    </row>
    <row r="35" spans="1:37" s="86" customFormat="1" ht="16.149999999999999" customHeight="1" x14ac:dyDescent="0.4">
      <c r="A35" s="173"/>
      <c r="B35" s="746"/>
      <c r="C35" s="746"/>
      <c r="D35" s="746"/>
      <c r="E35" s="746"/>
      <c r="F35" s="746"/>
      <c r="G35" s="746"/>
      <c r="H35" s="746"/>
      <c r="I35" s="746"/>
      <c r="J35" s="746"/>
      <c r="K35" s="746"/>
      <c r="L35" s="746"/>
      <c r="M35" s="746"/>
      <c r="N35" s="746"/>
      <c r="O35" s="746"/>
      <c r="P35" s="746"/>
      <c r="Q35" s="746"/>
      <c r="R35" s="746"/>
      <c r="S35" s="746"/>
      <c r="T35" s="746"/>
      <c r="U35" s="746"/>
      <c r="V35" s="746"/>
      <c r="W35" s="746"/>
      <c r="X35" s="746"/>
      <c r="Y35" s="746"/>
      <c r="Z35" s="746"/>
      <c r="AA35" s="746"/>
      <c r="AB35" s="746"/>
      <c r="AC35" s="746"/>
      <c r="AD35" s="175"/>
      <c r="AE35" s="175"/>
      <c r="AF35" s="175"/>
      <c r="AG35" s="175"/>
      <c r="AH35" s="175"/>
      <c r="AI35" s="175"/>
      <c r="AJ35" s="175"/>
      <c r="AK35" s="175"/>
    </row>
    <row r="36" spans="1:37" s="86" customFormat="1" ht="16.149999999999999" customHeight="1" x14ac:dyDescent="0.4">
      <c r="A36" s="173"/>
      <c r="B36" s="746"/>
      <c r="C36" s="746"/>
      <c r="D36" s="746"/>
      <c r="E36" s="746"/>
      <c r="F36" s="746"/>
      <c r="G36" s="746"/>
      <c r="H36" s="746"/>
      <c r="I36" s="746"/>
      <c r="J36" s="746"/>
      <c r="K36" s="746"/>
      <c r="L36" s="746"/>
      <c r="M36" s="746"/>
      <c r="N36" s="746"/>
      <c r="O36" s="746"/>
      <c r="P36" s="746"/>
      <c r="Q36" s="746"/>
      <c r="R36" s="746"/>
      <c r="S36" s="746"/>
      <c r="T36" s="746"/>
      <c r="U36" s="746"/>
      <c r="V36" s="746"/>
      <c r="W36" s="746"/>
      <c r="X36" s="746"/>
      <c r="Y36" s="746"/>
      <c r="Z36" s="746"/>
      <c r="AA36" s="746"/>
      <c r="AB36" s="746"/>
      <c r="AC36" s="746"/>
      <c r="AD36" s="175"/>
      <c r="AE36" s="175"/>
      <c r="AF36" s="175"/>
      <c r="AG36" s="175"/>
      <c r="AH36" s="175"/>
      <c r="AI36" s="175"/>
      <c r="AJ36" s="175"/>
      <c r="AK36" s="175"/>
    </row>
    <row r="37" spans="1:37" s="86" customFormat="1" ht="16.149999999999999" customHeight="1" x14ac:dyDescent="0.4">
      <c r="A37" s="173"/>
      <c r="B37" s="746"/>
      <c r="C37" s="746"/>
      <c r="D37" s="746"/>
      <c r="E37" s="746"/>
      <c r="F37" s="746"/>
      <c r="G37" s="746"/>
      <c r="H37" s="746"/>
      <c r="I37" s="746"/>
      <c r="J37" s="746"/>
      <c r="K37" s="746"/>
      <c r="L37" s="746"/>
      <c r="M37" s="746"/>
      <c r="N37" s="746"/>
      <c r="O37" s="746"/>
      <c r="P37" s="746"/>
      <c r="Q37" s="746"/>
      <c r="R37" s="746"/>
      <c r="S37" s="746"/>
      <c r="T37" s="746"/>
      <c r="U37" s="746"/>
      <c r="V37" s="746"/>
      <c r="W37" s="746"/>
      <c r="X37" s="746"/>
      <c r="Y37" s="746"/>
      <c r="Z37" s="746"/>
      <c r="AA37" s="746"/>
      <c r="AB37" s="746"/>
      <c r="AC37" s="746"/>
      <c r="AD37" s="175"/>
      <c r="AE37" s="175"/>
      <c r="AF37" s="175"/>
      <c r="AG37" s="175"/>
      <c r="AH37" s="175"/>
      <c r="AI37" s="175"/>
      <c r="AJ37" s="175"/>
      <c r="AK37" s="175"/>
    </row>
    <row r="38" spans="1:37" s="86" customFormat="1" ht="16.149999999999999" customHeight="1" x14ac:dyDescent="0.4">
      <c r="A38" s="173"/>
      <c r="B38" s="746"/>
      <c r="C38" s="746"/>
      <c r="D38" s="746"/>
      <c r="E38" s="746"/>
      <c r="F38" s="746"/>
      <c r="G38" s="746"/>
      <c r="H38" s="746"/>
      <c r="I38" s="746"/>
      <c r="J38" s="746"/>
      <c r="K38" s="746"/>
      <c r="L38" s="746"/>
      <c r="M38" s="746"/>
      <c r="N38" s="746"/>
      <c r="O38" s="746"/>
      <c r="P38" s="746"/>
      <c r="Q38" s="746"/>
      <c r="R38" s="746"/>
      <c r="S38" s="746"/>
      <c r="T38" s="746"/>
      <c r="U38" s="746"/>
      <c r="V38" s="746"/>
      <c r="W38" s="746"/>
      <c r="X38" s="746"/>
      <c r="Y38" s="746"/>
      <c r="Z38" s="746"/>
      <c r="AA38" s="746"/>
      <c r="AB38" s="746"/>
      <c r="AC38" s="746"/>
      <c r="AD38" s="175"/>
      <c r="AE38" s="175"/>
      <c r="AF38" s="175"/>
      <c r="AG38" s="175"/>
      <c r="AH38" s="175"/>
      <c r="AI38" s="175"/>
      <c r="AJ38" s="175"/>
      <c r="AK38" s="175"/>
    </row>
    <row r="39" spans="1:37" s="86" customFormat="1" ht="16.149999999999999" customHeight="1" x14ac:dyDescent="0.4">
      <c r="A39" s="173"/>
      <c r="B39" s="108"/>
      <c r="C39" s="108"/>
      <c r="D39" s="108"/>
      <c r="E39" s="108"/>
      <c r="F39" s="108"/>
      <c r="G39" s="108"/>
      <c r="H39" s="108"/>
      <c r="I39" s="108"/>
      <c r="J39" s="108"/>
      <c r="K39" s="108"/>
      <c r="L39" s="108"/>
      <c r="M39" s="108"/>
      <c r="N39" s="108"/>
      <c r="O39" s="108"/>
      <c r="P39" s="108"/>
      <c r="Q39" s="108"/>
      <c r="R39" s="108"/>
      <c r="S39" s="108"/>
      <c r="T39" s="108"/>
      <c r="U39" s="108"/>
      <c r="V39" s="108"/>
      <c r="W39" s="108"/>
      <c r="X39" s="175"/>
      <c r="Y39" s="175"/>
      <c r="Z39" s="175"/>
      <c r="AA39" s="175"/>
      <c r="AB39" s="175"/>
      <c r="AC39" s="175"/>
      <c r="AD39" s="175"/>
      <c r="AE39" s="175"/>
      <c r="AF39" s="175"/>
      <c r="AG39" s="175"/>
      <c r="AH39" s="175"/>
      <c r="AI39" s="175"/>
      <c r="AJ39" s="175"/>
      <c r="AK39" s="175"/>
    </row>
    <row r="40" spans="1:37" s="86" customFormat="1" ht="16.149999999999999" customHeight="1" x14ac:dyDescent="0.4">
      <c r="A40" s="173"/>
      <c r="B40" s="108"/>
      <c r="C40" s="108"/>
      <c r="D40" s="108"/>
      <c r="E40" s="108"/>
      <c r="F40" s="108"/>
      <c r="G40" s="108"/>
      <c r="H40" s="108"/>
      <c r="I40" s="108"/>
      <c r="J40" s="108"/>
      <c r="K40" s="108"/>
      <c r="L40" s="108"/>
      <c r="M40" s="108"/>
      <c r="N40" s="108"/>
      <c r="O40" s="108"/>
      <c r="P40" s="108"/>
      <c r="Q40" s="108"/>
      <c r="R40" s="108"/>
      <c r="S40" s="108"/>
      <c r="T40" s="108"/>
      <c r="U40" s="108"/>
      <c r="V40" s="108"/>
      <c r="W40" s="108"/>
      <c r="X40" s="175"/>
      <c r="Y40" s="175"/>
      <c r="Z40" s="175"/>
      <c r="AA40" s="175"/>
      <c r="AB40" s="175"/>
      <c r="AC40" s="175"/>
      <c r="AD40" s="175"/>
      <c r="AE40" s="175"/>
      <c r="AF40" s="175"/>
      <c r="AG40" s="175"/>
      <c r="AH40" s="175"/>
      <c r="AI40" s="175"/>
      <c r="AJ40" s="175"/>
      <c r="AK40" s="175"/>
    </row>
    <row r="41" spans="1:37" s="86" customFormat="1" ht="16.149999999999999" customHeight="1" x14ac:dyDescent="0.4">
      <c r="A41" s="173"/>
      <c r="B41" s="108"/>
      <c r="C41" s="108"/>
      <c r="D41" s="108"/>
      <c r="E41" s="108"/>
      <c r="F41" s="108"/>
      <c r="G41" s="108"/>
      <c r="H41" s="108"/>
      <c r="I41" s="108"/>
      <c r="J41" s="108"/>
      <c r="K41" s="108"/>
      <c r="L41" s="108"/>
      <c r="M41" s="108"/>
      <c r="N41" s="108"/>
      <c r="O41" s="108"/>
      <c r="P41" s="108"/>
      <c r="Q41" s="108"/>
      <c r="R41" s="108"/>
      <c r="S41" s="108"/>
      <c r="T41" s="108"/>
      <c r="U41" s="108"/>
      <c r="V41" s="108"/>
      <c r="W41" s="108"/>
      <c r="X41" s="175"/>
      <c r="Y41" s="175"/>
      <c r="Z41" s="175"/>
      <c r="AA41" s="175"/>
      <c r="AB41" s="175"/>
      <c r="AC41" s="175"/>
      <c r="AD41" s="175"/>
      <c r="AE41" s="175"/>
      <c r="AF41" s="175"/>
      <c r="AG41" s="175"/>
      <c r="AH41" s="175"/>
      <c r="AI41" s="175"/>
      <c r="AJ41" s="175"/>
      <c r="AK41" s="175"/>
    </row>
    <row r="42" spans="1:37" s="86" customFormat="1" ht="16.149999999999999" customHeight="1" x14ac:dyDescent="0.4">
      <c r="A42" s="173"/>
      <c r="B42" s="108"/>
      <c r="C42" s="108"/>
      <c r="D42" s="108"/>
      <c r="E42" s="108"/>
      <c r="F42" s="108"/>
      <c r="G42" s="108"/>
      <c r="H42" s="108"/>
      <c r="I42" s="108"/>
      <c r="J42" s="108"/>
      <c r="K42" s="108"/>
      <c r="L42" s="108"/>
      <c r="M42" s="108"/>
      <c r="N42" s="108"/>
      <c r="O42" s="108"/>
      <c r="P42" s="108"/>
      <c r="Q42" s="108"/>
      <c r="R42" s="108"/>
      <c r="S42" s="108"/>
      <c r="T42" s="108"/>
      <c r="U42" s="108"/>
      <c r="V42" s="108"/>
      <c r="W42" s="108"/>
      <c r="X42" s="175"/>
      <c r="Y42" s="175"/>
      <c r="Z42" s="175"/>
      <c r="AA42" s="175"/>
      <c r="AB42" s="175"/>
      <c r="AC42" s="175"/>
      <c r="AD42" s="175"/>
      <c r="AE42" s="175"/>
      <c r="AF42" s="175"/>
      <c r="AG42" s="175"/>
      <c r="AH42" s="175"/>
      <c r="AI42" s="175"/>
      <c r="AJ42" s="175"/>
      <c r="AK42" s="175"/>
    </row>
    <row r="43" spans="1:37" s="86" customFormat="1" ht="16.149999999999999" customHeight="1" x14ac:dyDescent="0.4">
      <c r="A43" s="173"/>
      <c r="B43" s="108"/>
      <c r="C43" s="108"/>
      <c r="D43" s="108"/>
      <c r="E43" s="108"/>
      <c r="F43" s="108"/>
      <c r="G43" s="108"/>
      <c r="H43" s="108"/>
      <c r="I43" s="108"/>
      <c r="J43" s="108"/>
      <c r="K43" s="108"/>
      <c r="L43" s="108"/>
      <c r="M43" s="108"/>
      <c r="N43" s="108"/>
      <c r="O43" s="108"/>
      <c r="P43" s="108"/>
      <c r="Q43" s="108"/>
      <c r="R43" s="108"/>
      <c r="S43" s="108"/>
      <c r="T43" s="108"/>
      <c r="U43" s="108"/>
      <c r="V43" s="108"/>
      <c r="W43" s="108"/>
      <c r="X43" s="175"/>
      <c r="Y43" s="175"/>
      <c r="Z43" s="175"/>
      <c r="AA43" s="175"/>
      <c r="AB43" s="175"/>
      <c r="AC43" s="175"/>
      <c r="AD43" s="175"/>
      <c r="AE43" s="175"/>
      <c r="AF43" s="175"/>
      <c r="AG43" s="175"/>
      <c r="AH43" s="175"/>
      <c r="AI43" s="175"/>
      <c r="AJ43" s="175"/>
      <c r="AK43" s="175"/>
    </row>
    <row r="44" spans="1:37" s="86" customFormat="1" ht="16.149999999999999" customHeight="1" x14ac:dyDescent="0.4">
      <c r="A44" s="173"/>
      <c r="B44" s="108"/>
      <c r="C44" s="108"/>
      <c r="D44" s="108"/>
      <c r="E44" s="108"/>
      <c r="F44" s="108"/>
      <c r="G44" s="108"/>
      <c r="H44" s="108"/>
      <c r="I44" s="108"/>
      <c r="J44" s="108"/>
      <c r="K44" s="108"/>
      <c r="L44" s="108"/>
      <c r="M44" s="108"/>
      <c r="N44" s="108"/>
      <c r="O44" s="108"/>
      <c r="P44" s="108"/>
      <c r="Q44" s="108"/>
      <c r="R44" s="108"/>
      <c r="S44" s="108"/>
      <c r="T44" s="108"/>
      <c r="U44" s="108"/>
      <c r="V44" s="108"/>
      <c r="W44" s="108"/>
      <c r="X44" s="175"/>
      <c r="Y44" s="175"/>
      <c r="Z44" s="175"/>
      <c r="AA44" s="175"/>
      <c r="AB44" s="175"/>
      <c r="AC44" s="175"/>
      <c r="AD44" s="175"/>
      <c r="AE44" s="175"/>
      <c r="AF44" s="175"/>
      <c r="AG44" s="175"/>
      <c r="AH44" s="175"/>
      <c r="AI44" s="175"/>
      <c r="AJ44" s="175"/>
      <c r="AK44" s="175"/>
    </row>
    <row r="45" spans="1:37" s="86" customFormat="1" ht="16.149999999999999" customHeight="1" x14ac:dyDescent="0.4">
      <c r="A45" s="173"/>
      <c r="B45" s="108"/>
      <c r="C45" s="108"/>
      <c r="D45" s="108"/>
      <c r="E45" s="108"/>
      <c r="F45" s="108"/>
      <c r="G45" s="108"/>
      <c r="H45" s="108"/>
      <c r="I45" s="108"/>
      <c r="J45" s="108"/>
      <c r="K45" s="108"/>
      <c r="L45" s="108"/>
      <c r="M45" s="108"/>
      <c r="N45" s="108"/>
      <c r="O45" s="108"/>
      <c r="P45" s="108"/>
      <c r="Q45" s="108"/>
      <c r="R45" s="108"/>
      <c r="S45" s="108"/>
      <c r="T45" s="108"/>
      <c r="U45" s="108"/>
      <c r="V45" s="108"/>
      <c r="W45" s="108"/>
      <c r="X45" s="175"/>
      <c r="Y45" s="175"/>
      <c r="Z45" s="175"/>
      <c r="AA45" s="175"/>
      <c r="AB45" s="175"/>
      <c r="AC45" s="175"/>
      <c r="AD45" s="175"/>
      <c r="AE45" s="175"/>
      <c r="AF45" s="175"/>
      <c r="AG45" s="175"/>
      <c r="AH45" s="175"/>
      <c r="AI45" s="175"/>
      <c r="AJ45" s="175"/>
      <c r="AK45" s="175"/>
    </row>
    <row r="46" spans="1:37" s="86" customFormat="1" ht="16.149999999999999" customHeight="1" x14ac:dyDescent="0.4">
      <c r="A46" s="173"/>
      <c r="B46" s="108"/>
      <c r="C46" s="108"/>
      <c r="D46" s="108"/>
      <c r="E46" s="108"/>
      <c r="F46" s="108"/>
      <c r="G46" s="108"/>
      <c r="H46" s="108"/>
      <c r="I46" s="108"/>
      <c r="J46" s="108"/>
      <c r="K46" s="108"/>
      <c r="L46" s="108"/>
      <c r="M46" s="108"/>
      <c r="N46" s="108"/>
      <c r="O46" s="108"/>
      <c r="P46" s="108"/>
      <c r="Q46" s="108"/>
      <c r="R46" s="108"/>
      <c r="S46" s="108"/>
      <c r="T46" s="108"/>
      <c r="U46" s="108"/>
      <c r="V46" s="108"/>
      <c r="W46" s="108"/>
      <c r="X46" s="175"/>
      <c r="Y46" s="175"/>
      <c r="Z46" s="175"/>
      <c r="AA46" s="175"/>
      <c r="AB46" s="175"/>
      <c r="AC46" s="175"/>
      <c r="AD46" s="175"/>
      <c r="AE46" s="175"/>
      <c r="AF46" s="175"/>
      <c r="AG46" s="175"/>
      <c r="AH46" s="175"/>
      <c r="AI46" s="175"/>
      <c r="AJ46" s="175"/>
      <c r="AK46" s="175"/>
    </row>
    <row r="47" spans="1:37" s="33" customFormat="1" ht="16.149999999999999" customHeight="1" x14ac:dyDescent="0.45">
      <c r="A47" s="36"/>
      <c r="B47" s="108"/>
      <c r="C47" s="108"/>
      <c r="D47" s="108"/>
      <c r="E47" s="108"/>
      <c r="F47" s="108"/>
      <c r="G47" s="108"/>
      <c r="H47" s="108"/>
      <c r="I47" s="108"/>
      <c r="J47" s="108"/>
      <c r="K47" s="108"/>
      <c r="L47" s="108"/>
      <c r="M47" s="108"/>
      <c r="N47" s="108"/>
      <c r="O47" s="108"/>
      <c r="P47" s="108"/>
      <c r="Q47" s="108"/>
      <c r="R47" s="108"/>
      <c r="S47" s="108"/>
      <c r="T47" s="108"/>
      <c r="U47" s="108"/>
      <c r="V47" s="108"/>
      <c r="W47" s="108"/>
      <c r="X47" s="2"/>
      <c r="Y47" s="2"/>
      <c r="Z47" s="2"/>
      <c r="AA47" s="148"/>
      <c r="AB47" s="148"/>
      <c r="AC47" s="148"/>
      <c r="AD47"/>
      <c r="AE47"/>
      <c r="AF47"/>
      <c r="AG47"/>
      <c r="AH47"/>
      <c r="AI47"/>
      <c r="AJ47"/>
      <c r="AK47"/>
    </row>
    <row r="48" spans="1:37" s="33" customFormat="1" ht="16.149999999999999" customHeight="1" x14ac:dyDescent="0.45">
      <c r="A48" s="36"/>
      <c r="B48" s="108"/>
      <c r="C48" s="108"/>
      <c r="D48" s="108"/>
      <c r="E48" s="108"/>
      <c r="F48" s="108"/>
      <c r="G48" s="108"/>
      <c r="H48" s="108"/>
      <c r="I48" s="108"/>
      <c r="J48" s="108"/>
      <c r="K48" s="108"/>
      <c r="L48" s="108"/>
      <c r="M48" s="108"/>
      <c r="N48" s="108"/>
      <c r="O48" s="108"/>
      <c r="P48" s="108"/>
      <c r="Q48" s="108"/>
      <c r="R48" s="108"/>
      <c r="S48" s="108"/>
      <c r="T48" s="108"/>
      <c r="U48" s="108"/>
      <c r="V48" s="108"/>
      <c r="W48" s="108"/>
      <c r="X48" s="2"/>
      <c r="Y48" s="2"/>
      <c r="Z48" s="2"/>
      <c r="AA48" s="148"/>
      <c r="AB48" s="148"/>
      <c r="AC48" s="148"/>
      <c r="AD48"/>
      <c r="AE48"/>
      <c r="AF48"/>
      <c r="AG48"/>
      <c r="AH48"/>
      <c r="AI48"/>
      <c r="AJ48"/>
      <c r="AK48"/>
    </row>
    <row r="49" spans="1:37" s="33" customFormat="1" ht="16.149999999999999" customHeight="1" x14ac:dyDescent="0.45">
      <c r="A49" s="36"/>
      <c r="B49" s="108"/>
      <c r="C49" s="108"/>
      <c r="D49" s="108"/>
      <c r="E49" s="108"/>
      <c r="F49" s="108"/>
      <c r="G49" s="108"/>
      <c r="H49" s="108"/>
      <c r="I49" s="108"/>
      <c r="J49" s="108"/>
      <c r="K49" s="108"/>
      <c r="L49" s="108"/>
      <c r="M49" s="108"/>
      <c r="N49" s="108"/>
      <c r="O49" s="108"/>
      <c r="P49" s="108"/>
      <c r="Q49" s="108"/>
      <c r="R49" s="108"/>
      <c r="S49" s="108"/>
      <c r="T49" s="108"/>
      <c r="U49" s="108"/>
      <c r="V49" s="108"/>
      <c r="W49" s="108"/>
      <c r="X49" s="2"/>
      <c r="Y49" s="2"/>
      <c r="Z49" s="2"/>
      <c r="AA49" s="148"/>
      <c r="AB49" s="148"/>
      <c r="AC49" s="148"/>
      <c r="AD49"/>
      <c r="AE49"/>
      <c r="AF49"/>
      <c r="AG49"/>
      <c r="AH49"/>
      <c r="AI49"/>
      <c r="AJ49"/>
      <c r="AK49"/>
    </row>
    <row r="50" spans="1:37" s="33" customFormat="1" ht="16.149999999999999" customHeight="1" x14ac:dyDescent="0.45">
      <c r="A50" s="36"/>
      <c r="B50" s="108"/>
      <c r="C50" s="108"/>
      <c r="D50" s="108"/>
      <c r="E50" s="108"/>
      <c r="F50" s="108"/>
      <c r="G50" s="108"/>
      <c r="H50" s="108"/>
      <c r="I50" s="108"/>
      <c r="J50" s="108"/>
      <c r="K50" s="108"/>
      <c r="L50" s="108"/>
      <c r="M50" s="108"/>
      <c r="N50" s="108"/>
      <c r="O50" s="108"/>
      <c r="P50" s="108"/>
      <c r="Q50" s="108"/>
      <c r="R50" s="108"/>
      <c r="S50" s="108"/>
      <c r="T50" s="108"/>
      <c r="U50" s="108"/>
      <c r="V50" s="108"/>
      <c r="W50" s="108"/>
      <c r="X50" s="2"/>
      <c r="Y50" s="2"/>
      <c r="Z50" s="2"/>
      <c r="AA50" s="148"/>
      <c r="AB50" s="148"/>
      <c r="AC50" s="148"/>
      <c r="AD50"/>
      <c r="AE50"/>
      <c r="AF50"/>
      <c r="AG50"/>
      <c r="AH50"/>
      <c r="AI50"/>
      <c r="AJ50"/>
      <c r="AK50"/>
    </row>
    <row r="51" spans="1:37" s="33" customFormat="1" ht="16.149999999999999" customHeight="1" x14ac:dyDescent="0.45">
      <c r="A51" s="36"/>
      <c r="B51" s="108"/>
      <c r="C51" s="108"/>
      <c r="D51" s="108"/>
      <c r="E51" s="108"/>
      <c r="F51" s="108"/>
      <c r="G51" s="108"/>
      <c r="H51" s="108"/>
      <c r="I51" s="108"/>
      <c r="J51" s="108"/>
      <c r="K51" s="108"/>
      <c r="L51" s="108"/>
      <c r="M51" s="108"/>
      <c r="N51" s="108"/>
      <c r="O51" s="108"/>
      <c r="P51" s="108"/>
      <c r="Q51" s="108"/>
      <c r="R51" s="108"/>
      <c r="S51" s="108"/>
      <c r="T51" s="108"/>
      <c r="U51" s="108"/>
      <c r="V51" s="108"/>
      <c r="W51" s="108"/>
      <c r="X51" s="2"/>
      <c r="Y51" s="2"/>
      <c r="Z51" s="2"/>
      <c r="AA51" s="148"/>
      <c r="AB51" s="148"/>
      <c r="AC51" s="148"/>
      <c r="AD51"/>
      <c r="AE51"/>
      <c r="AF51"/>
      <c r="AG51"/>
      <c r="AH51"/>
      <c r="AI51"/>
      <c r="AJ51"/>
      <c r="AK51"/>
    </row>
    <row r="52" spans="1:37" s="33" customFormat="1" ht="16.149999999999999" customHeight="1" x14ac:dyDescent="0.45">
      <c r="A52" s="36"/>
      <c r="B52" s="108"/>
      <c r="C52" s="108"/>
      <c r="D52" s="108"/>
      <c r="E52" s="108"/>
      <c r="F52" s="108"/>
      <c r="G52" s="108"/>
      <c r="H52" s="108"/>
      <c r="I52" s="108"/>
      <c r="J52" s="108"/>
      <c r="K52" s="108"/>
      <c r="L52" s="108"/>
      <c r="M52" s="108"/>
      <c r="N52" s="108"/>
      <c r="O52" s="108"/>
      <c r="P52" s="108"/>
      <c r="Q52" s="108"/>
      <c r="R52" s="108"/>
      <c r="S52" s="108"/>
      <c r="T52" s="108"/>
      <c r="U52" s="108"/>
      <c r="V52" s="108"/>
      <c r="W52" s="108"/>
      <c r="X52" s="2"/>
      <c r="Y52" s="2"/>
      <c r="Z52" s="2"/>
      <c r="AA52" s="148"/>
      <c r="AB52" s="148"/>
      <c r="AC52" s="148"/>
      <c r="AD52"/>
      <c r="AE52"/>
      <c r="AF52"/>
      <c r="AG52"/>
      <c r="AH52"/>
      <c r="AI52"/>
      <c r="AJ52"/>
      <c r="AK52"/>
    </row>
    <row r="53" spans="1:37" s="33" customFormat="1" ht="16.149999999999999" customHeight="1" x14ac:dyDescent="0.45">
      <c r="A53" s="36"/>
      <c r="B53" s="108"/>
      <c r="C53" s="108"/>
      <c r="D53" s="108"/>
      <c r="E53" s="108"/>
      <c r="F53" s="108"/>
      <c r="G53" s="108"/>
      <c r="H53" s="108"/>
      <c r="I53" s="108"/>
      <c r="J53" s="108"/>
      <c r="K53" s="108"/>
      <c r="L53" s="108"/>
      <c r="M53" s="108"/>
      <c r="N53" s="108"/>
      <c r="O53" s="108"/>
      <c r="P53" s="108"/>
      <c r="Q53" s="108"/>
      <c r="R53" s="108"/>
      <c r="S53" s="108"/>
      <c r="T53" s="108"/>
      <c r="U53" s="108"/>
      <c r="V53" s="108"/>
      <c r="W53" s="108"/>
      <c r="X53" s="2"/>
      <c r="Y53" s="2"/>
      <c r="Z53" s="2"/>
      <c r="AA53" s="148"/>
      <c r="AB53" s="148"/>
      <c r="AC53" s="148"/>
      <c r="AD53"/>
      <c r="AE53"/>
      <c r="AF53"/>
      <c r="AG53"/>
      <c r="AH53"/>
      <c r="AI53"/>
      <c r="AJ53"/>
      <c r="AK53"/>
    </row>
    <row r="54" spans="1:37" s="33" customFormat="1" ht="16.149999999999999" customHeight="1" x14ac:dyDescent="0.45">
      <c r="A54" s="36"/>
      <c r="B54" s="108"/>
      <c r="C54" s="108"/>
      <c r="D54" s="108"/>
      <c r="E54" s="108"/>
      <c r="F54" s="108"/>
      <c r="G54" s="108"/>
      <c r="H54" s="108"/>
      <c r="I54" s="108"/>
      <c r="J54" s="108"/>
      <c r="K54" s="108"/>
      <c r="L54" s="108"/>
      <c r="M54" s="108"/>
      <c r="N54" s="108"/>
      <c r="O54" s="108"/>
      <c r="P54" s="108"/>
      <c r="Q54" s="108"/>
      <c r="R54" s="108"/>
      <c r="S54" s="108"/>
      <c r="T54" s="108"/>
      <c r="U54" s="108"/>
      <c r="V54" s="108"/>
      <c r="W54" s="108"/>
      <c r="X54" s="2"/>
      <c r="Y54" s="2"/>
      <c r="Z54" s="2"/>
      <c r="AA54" s="148"/>
      <c r="AB54" s="148"/>
      <c r="AC54" s="148"/>
      <c r="AD54"/>
      <c r="AE54"/>
      <c r="AF54"/>
      <c r="AG54"/>
      <c r="AH54"/>
      <c r="AI54"/>
      <c r="AJ54"/>
      <c r="AK54"/>
    </row>
    <row r="55" spans="1:37" s="33" customFormat="1" ht="16.149999999999999" customHeight="1" x14ac:dyDescent="0.45">
      <c r="A55" s="36"/>
      <c r="B55" s="108"/>
      <c r="C55" s="108"/>
      <c r="D55" s="108"/>
      <c r="E55" s="108"/>
      <c r="F55" s="108"/>
      <c r="G55" s="108"/>
      <c r="H55" s="108"/>
      <c r="I55" s="108"/>
      <c r="J55" s="108"/>
      <c r="K55" s="108"/>
      <c r="L55" s="108"/>
      <c r="M55" s="108"/>
      <c r="N55" s="108"/>
      <c r="O55" s="108"/>
      <c r="P55" s="108"/>
      <c r="Q55" s="108"/>
      <c r="R55" s="108"/>
      <c r="S55" s="108"/>
      <c r="T55" s="108"/>
      <c r="U55" s="108"/>
      <c r="V55" s="108"/>
      <c r="W55" s="108"/>
      <c r="X55" s="2"/>
      <c r="Y55" s="2"/>
      <c r="Z55" s="2"/>
      <c r="AA55" s="148"/>
      <c r="AB55" s="148"/>
      <c r="AC55" s="148"/>
      <c r="AD55"/>
      <c r="AE55"/>
      <c r="AF55"/>
      <c r="AG55"/>
      <c r="AH55"/>
      <c r="AI55"/>
      <c r="AJ55"/>
      <c r="AK55"/>
    </row>
    <row r="56" spans="1:37" s="33" customFormat="1" ht="16.149999999999999" customHeight="1" x14ac:dyDescent="0.45">
      <c r="A56" s="36"/>
      <c r="B56" s="108"/>
      <c r="C56" s="108"/>
      <c r="D56" s="108"/>
      <c r="E56" s="108"/>
      <c r="F56" s="108"/>
      <c r="G56" s="108"/>
      <c r="H56" s="108"/>
      <c r="I56" s="108"/>
      <c r="J56" s="108"/>
      <c r="K56" s="108"/>
      <c r="L56" s="108"/>
      <c r="M56" s="108"/>
      <c r="N56" s="108"/>
      <c r="O56" s="108"/>
      <c r="P56" s="108"/>
      <c r="Q56" s="108"/>
      <c r="R56" s="108"/>
      <c r="S56" s="108"/>
      <c r="T56" s="108"/>
      <c r="U56" s="108"/>
      <c r="V56" s="108"/>
      <c r="W56" s="108"/>
      <c r="X56" s="2"/>
      <c r="Y56" s="2"/>
      <c r="Z56" s="2"/>
      <c r="AA56" s="148"/>
      <c r="AB56" s="148"/>
      <c r="AC56" s="148"/>
      <c r="AD56"/>
      <c r="AE56"/>
      <c r="AF56"/>
      <c r="AG56"/>
      <c r="AH56"/>
      <c r="AI56"/>
      <c r="AJ56"/>
      <c r="AK56"/>
    </row>
    <row r="57" spans="1:37" s="33" customFormat="1" ht="16.149999999999999" customHeight="1" x14ac:dyDescent="0.45">
      <c r="A57" s="36"/>
      <c r="B57" s="108"/>
      <c r="C57" s="108"/>
      <c r="D57" s="108"/>
      <c r="E57" s="108"/>
      <c r="F57" s="108"/>
      <c r="G57" s="108"/>
      <c r="H57" s="108"/>
      <c r="I57" s="108"/>
      <c r="J57" s="108"/>
      <c r="K57" s="108"/>
      <c r="L57" s="108"/>
      <c r="M57" s="108"/>
      <c r="N57" s="108"/>
      <c r="O57" s="108"/>
      <c r="P57" s="108"/>
      <c r="Q57" s="108"/>
      <c r="R57" s="108"/>
      <c r="S57" s="108"/>
      <c r="T57" s="108"/>
      <c r="U57" s="108"/>
      <c r="V57" s="108"/>
      <c r="W57" s="108"/>
      <c r="X57" s="2"/>
      <c r="Y57" s="2"/>
      <c r="Z57" s="2"/>
      <c r="AA57" s="148"/>
      <c r="AB57" s="148"/>
      <c r="AC57" s="148"/>
      <c r="AD57"/>
      <c r="AE57"/>
      <c r="AF57"/>
      <c r="AG57"/>
      <c r="AH57"/>
      <c r="AI57"/>
      <c r="AJ57"/>
      <c r="AK57"/>
    </row>
    <row r="58" spans="1:37" s="33" customFormat="1" ht="16.149999999999999" customHeight="1" x14ac:dyDescent="0.45">
      <c r="A58" s="36"/>
      <c r="B58" s="108"/>
      <c r="C58" s="108"/>
      <c r="D58" s="108"/>
      <c r="E58" s="108"/>
      <c r="F58" s="108"/>
      <c r="G58" s="108"/>
      <c r="H58" s="108"/>
      <c r="I58" s="108"/>
      <c r="J58" s="108"/>
      <c r="K58" s="108"/>
      <c r="L58" s="108"/>
      <c r="M58" s="108"/>
      <c r="N58" s="108"/>
      <c r="O58" s="108"/>
      <c r="P58" s="108"/>
      <c r="Q58" s="108"/>
      <c r="R58" s="108"/>
      <c r="S58" s="108"/>
      <c r="T58" s="108"/>
      <c r="U58" s="108"/>
      <c r="V58" s="108"/>
      <c r="W58" s="108"/>
      <c r="X58" s="2"/>
      <c r="Y58" s="2"/>
      <c r="Z58" s="2"/>
      <c r="AA58" s="148"/>
      <c r="AB58" s="148"/>
      <c r="AC58" s="148"/>
      <c r="AD58"/>
      <c r="AE58"/>
      <c r="AF58"/>
      <c r="AG58"/>
      <c r="AH58"/>
      <c r="AI58"/>
      <c r="AJ58"/>
      <c r="AK58"/>
    </row>
    <row r="59" spans="1:37" s="33" customFormat="1" ht="16.149999999999999" customHeight="1" x14ac:dyDescent="0.45">
      <c r="A59" s="36"/>
      <c r="B59" s="108"/>
      <c r="C59" s="108"/>
      <c r="D59" s="108"/>
      <c r="E59" s="108"/>
      <c r="F59" s="108"/>
      <c r="G59" s="108"/>
      <c r="H59" s="108"/>
      <c r="I59" s="108"/>
      <c r="J59" s="108"/>
      <c r="K59" s="108"/>
      <c r="L59" s="108"/>
      <c r="M59" s="108"/>
      <c r="N59" s="108"/>
      <c r="O59" s="108"/>
      <c r="P59" s="108"/>
      <c r="Q59" s="108"/>
      <c r="R59" s="108"/>
      <c r="S59" s="108"/>
      <c r="T59" s="108"/>
      <c r="U59" s="108"/>
      <c r="V59" s="108"/>
      <c r="W59" s="108"/>
      <c r="X59" s="2"/>
      <c r="Y59" s="2"/>
      <c r="Z59" s="2"/>
      <c r="AA59" s="148"/>
      <c r="AB59" s="148"/>
      <c r="AC59" s="148"/>
      <c r="AD59"/>
      <c r="AE59"/>
      <c r="AF59"/>
      <c r="AG59"/>
      <c r="AH59"/>
      <c r="AI59"/>
      <c r="AJ59"/>
      <c r="AK59"/>
    </row>
    <row r="60" spans="1:37" s="33" customFormat="1" ht="16.149999999999999" customHeight="1" x14ac:dyDescent="0.45">
      <c r="A60" s="36"/>
      <c r="B60" s="108"/>
      <c r="C60" s="108"/>
      <c r="D60" s="108"/>
      <c r="E60" s="108"/>
      <c r="F60" s="108"/>
      <c r="G60" s="108"/>
      <c r="H60" s="108"/>
      <c r="I60" s="108"/>
      <c r="J60" s="108"/>
      <c r="K60" s="108"/>
      <c r="L60" s="108"/>
      <c r="M60" s="108"/>
      <c r="N60" s="108"/>
      <c r="O60" s="108"/>
      <c r="P60" s="108"/>
      <c r="Q60" s="108"/>
      <c r="R60" s="108"/>
      <c r="S60" s="108"/>
      <c r="T60" s="108"/>
      <c r="U60" s="108"/>
      <c r="V60" s="108"/>
      <c r="W60" s="108"/>
      <c r="X60" s="2"/>
      <c r="Y60" s="2"/>
      <c r="Z60" s="2"/>
      <c r="AA60" s="148"/>
      <c r="AB60" s="148"/>
      <c r="AC60" s="148"/>
      <c r="AD60"/>
      <c r="AE60"/>
      <c r="AF60"/>
      <c r="AG60"/>
      <c r="AH60"/>
      <c r="AI60"/>
      <c r="AJ60"/>
      <c r="AK60"/>
    </row>
    <row r="61" spans="1:37" s="33" customFormat="1" ht="16.149999999999999" customHeight="1" x14ac:dyDescent="0.45">
      <c r="A61" s="36"/>
      <c r="B61" s="108"/>
      <c r="C61" s="108"/>
      <c r="D61" s="108"/>
      <c r="E61" s="108"/>
      <c r="F61" s="108"/>
      <c r="G61" s="108"/>
      <c r="H61" s="108"/>
      <c r="I61" s="108"/>
      <c r="J61" s="108"/>
      <c r="K61" s="108"/>
      <c r="L61" s="108"/>
      <c r="M61" s="108"/>
      <c r="N61" s="108"/>
      <c r="O61" s="108"/>
      <c r="P61" s="108"/>
      <c r="Q61" s="108"/>
      <c r="R61" s="108"/>
      <c r="S61" s="108"/>
      <c r="T61" s="108"/>
      <c r="U61" s="108"/>
      <c r="V61" s="108"/>
      <c r="W61" s="108"/>
      <c r="X61" s="2"/>
      <c r="Y61" s="2"/>
      <c r="Z61" s="2"/>
      <c r="AA61" s="148"/>
      <c r="AB61" s="148"/>
      <c r="AC61" s="148"/>
      <c r="AD61"/>
      <c r="AE61"/>
      <c r="AF61"/>
      <c r="AG61"/>
      <c r="AH61"/>
      <c r="AI61"/>
      <c r="AJ61"/>
      <c r="AK61"/>
    </row>
    <row r="62" spans="1:37" s="33" customFormat="1" ht="16.149999999999999" customHeight="1" x14ac:dyDescent="0.45">
      <c r="A62" s="36"/>
      <c r="B62" s="108"/>
      <c r="C62" s="108"/>
      <c r="D62" s="108"/>
      <c r="E62" s="108"/>
      <c r="F62" s="108"/>
      <c r="G62" s="108"/>
      <c r="H62" s="108"/>
      <c r="I62" s="108"/>
      <c r="J62" s="108"/>
      <c r="K62" s="108"/>
      <c r="L62" s="108"/>
      <c r="M62" s="108"/>
      <c r="N62" s="108"/>
      <c r="O62" s="108"/>
      <c r="P62" s="108"/>
      <c r="Q62" s="108"/>
      <c r="R62" s="108"/>
      <c r="S62" s="108"/>
      <c r="T62" s="108"/>
      <c r="U62" s="108"/>
      <c r="V62" s="108"/>
      <c r="W62" s="108"/>
      <c r="X62" s="2"/>
      <c r="Y62" s="2"/>
      <c r="Z62" s="2"/>
      <c r="AA62" s="148"/>
      <c r="AB62" s="148"/>
      <c r="AC62" s="148"/>
      <c r="AD62"/>
      <c r="AE62"/>
      <c r="AF62"/>
      <c r="AG62"/>
      <c r="AH62"/>
      <c r="AI62"/>
      <c r="AJ62"/>
      <c r="AK62"/>
    </row>
    <row r="63" spans="1:37" s="33" customFormat="1" ht="16.149999999999999" customHeight="1" x14ac:dyDescent="0.45">
      <c r="A63" s="36"/>
      <c r="B63" s="108"/>
      <c r="C63" s="108"/>
      <c r="D63" s="108"/>
      <c r="E63" s="108"/>
      <c r="F63" s="108"/>
      <c r="G63" s="108"/>
      <c r="H63" s="108"/>
      <c r="I63" s="108"/>
      <c r="J63" s="108"/>
      <c r="K63" s="108"/>
      <c r="L63" s="108"/>
      <c r="M63" s="108"/>
      <c r="N63" s="108"/>
      <c r="O63" s="108"/>
      <c r="P63" s="108"/>
      <c r="Q63" s="108"/>
      <c r="R63" s="108"/>
      <c r="S63" s="108"/>
      <c r="T63" s="108"/>
      <c r="U63" s="108"/>
      <c r="V63" s="108"/>
      <c r="W63" s="108"/>
      <c r="X63" s="2"/>
      <c r="Y63" s="2"/>
      <c r="Z63" s="2"/>
      <c r="AA63" s="148"/>
      <c r="AB63" s="148"/>
      <c r="AC63" s="148"/>
      <c r="AD63"/>
      <c r="AE63"/>
      <c r="AF63"/>
      <c r="AG63"/>
      <c r="AH63"/>
      <c r="AI63"/>
      <c r="AJ63"/>
      <c r="AK63"/>
    </row>
    <row r="64" spans="1:37" s="33" customFormat="1" ht="16.149999999999999" customHeight="1" x14ac:dyDescent="0.45">
      <c r="A64" s="36"/>
      <c r="B64" s="108"/>
      <c r="C64" s="108"/>
      <c r="D64" s="108"/>
      <c r="E64" s="108"/>
      <c r="F64" s="108"/>
      <c r="G64" s="108"/>
      <c r="H64" s="108"/>
      <c r="I64" s="108"/>
      <c r="J64" s="108"/>
      <c r="K64" s="108"/>
      <c r="L64" s="108"/>
      <c r="M64" s="108"/>
      <c r="N64" s="108"/>
      <c r="O64" s="108"/>
      <c r="P64" s="108"/>
      <c r="Q64" s="108"/>
      <c r="R64" s="108"/>
      <c r="S64" s="108"/>
      <c r="T64" s="108"/>
      <c r="U64" s="108"/>
      <c r="V64" s="108"/>
      <c r="W64" s="108"/>
      <c r="X64" s="2"/>
      <c r="Y64" s="2"/>
      <c r="Z64" s="2"/>
      <c r="AA64" s="148"/>
      <c r="AB64" s="148"/>
      <c r="AC64" s="148"/>
      <c r="AD64"/>
      <c r="AE64"/>
      <c r="AF64"/>
      <c r="AG64"/>
      <c r="AH64"/>
      <c r="AI64"/>
      <c r="AJ64"/>
      <c r="AK64"/>
    </row>
    <row r="65" spans="1:37" s="33" customFormat="1" ht="16.149999999999999" customHeight="1" x14ac:dyDescent="0.45">
      <c r="A65" s="36"/>
      <c r="B65" s="108"/>
      <c r="C65" s="108"/>
      <c r="D65" s="108"/>
      <c r="E65" s="108"/>
      <c r="F65" s="108"/>
      <c r="G65" s="108"/>
      <c r="H65" s="108"/>
      <c r="I65" s="108"/>
      <c r="J65" s="108"/>
      <c r="K65" s="108"/>
      <c r="L65" s="108"/>
      <c r="M65" s="108"/>
      <c r="N65" s="108"/>
      <c r="O65" s="108"/>
      <c r="P65" s="108"/>
      <c r="Q65" s="108"/>
      <c r="R65" s="108"/>
      <c r="S65" s="108"/>
      <c r="T65" s="108"/>
      <c r="U65" s="108"/>
      <c r="V65" s="108"/>
      <c r="W65" s="108"/>
      <c r="X65" s="2"/>
      <c r="Y65" s="2"/>
      <c r="Z65" s="2"/>
      <c r="AA65" s="148"/>
      <c r="AB65" s="148"/>
      <c r="AC65" s="148"/>
      <c r="AD65"/>
      <c r="AE65"/>
      <c r="AF65"/>
      <c r="AG65"/>
      <c r="AH65"/>
      <c r="AI65"/>
      <c r="AJ65"/>
      <c r="AK65"/>
    </row>
    <row r="66" spans="1:37" s="33" customFormat="1" ht="16.149999999999999" customHeight="1" x14ac:dyDescent="0.45">
      <c r="A66" s="36"/>
      <c r="B66" s="108"/>
      <c r="C66" s="108"/>
      <c r="D66" s="108"/>
      <c r="E66" s="108"/>
      <c r="F66" s="108"/>
      <c r="G66" s="108"/>
      <c r="H66" s="108"/>
      <c r="I66" s="108"/>
      <c r="J66" s="108"/>
      <c r="K66" s="108"/>
      <c r="L66" s="108"/>
      <c r="M66" s="108"/>
      <c r="N66" s="108"/>
      <c r="O66" s="108"/>
      <c r="P66" s="108"/>
      <c r="Q66" s="108"/>
      <c r="R66" s="108"/>
      <c r="S66" s="108"/>
      <c r="T66" s="108"/>
      <c r="U66" s="108"/>
      <c r="V66" s="108"/>
      <c r="W66" s="108"/>
      <c r="X66" s="2"/>
      <c r="Y66" s="2"/>
      <c r="Z66" s="2"/>
      <c r="AA66" s="148"/>
      <c r="AB66" s="148"/>
      <c r="AC66" s="148"/>
      <c r="AD66"/>
      <c r="AE66"/>
      <c r="AF66"/>
      <c r="AG66"/>
      <c r="AH66"/>
      <c r="AI66"/>
      <c r="AJ66"/>
      <c r="AK66"/>
    </row>
    <row r="67" spans="1:37" s="33" customFormat="1" ht="16.149999999999999" customHeight="1" x14ac:dyDescent="0.45">
      <c r="A67" s="36"/>
      <c r="B67" s="108"/>
      <c r="C67" s="108"/>
      <c r="D67" s="108"/>
      <c r="E67" s="108"/>
      <c r="F67" s="108"/>
      <c r="G67" s="108"/>
      <c r="H67" s="108"/>
      <c r="I67" s="108"/>
      <c r="J67" s="108"/>
      <c r="K67" s="108"/>
      <c r="L67" s="108"/>
      <c r="M67" s="108"/>
      <c r="N67" s="108"/>
      <c r="O67" s="108"/>
      <c r="P67" s="108"/>
      <c r="Q67" s="108"/>
      <c r="R67" s="108"/>
      <c r="S67" s="108"/>
      <c r="T67" s="108"/>
      <c r="U67" s="108"/>
      <c r="V67" s="108"/>
      <c r="W67" s="108"/>
      <c r="X67" s="2"/>
      <c r="Y67" s="2"/>
      <c r="Z67" s="2"/>
      <c r="AA67" s="148"/>
      <c r="AB67" s="148"/>
      <c r="AC67" s="148"/>
      <c r="AD67"/>
      <c r="AE67"/>
      <c r="AF67"/>
      <c r="AG67"/>
      <c r="AH67"/>
      <c r="AI67"/>
      <c r="AJ67"/>
      <c r="AK67"/>
    </row>
    <row r="68" spans="1:37" s="33" customFormat="1" ht="16.149999999999999" customHeight="1" x14ac:dyDescent="0.45">
      <c r="A68" s="36"/>
      <c r="B68" s="108"/>
      <c r="C68" s="108"/>
      <c r="D68" s="108"/>
      <c r="E68" s="108"/>
      <c r="F68" s="108"/>
      <c r="G68" s="108"/>
      <c r="H68" s="108"/>
      <c r="I68" s="108"/>
      <c r="J68" s="108"/>
      <c r="K68" s="108"/>
      <c r="L68" s="108"/>
      <c r="M68" s="108"/>
      <c r="N68" s="108"/>
      <c r="O68" s="108"/>
      <c r="P68" s="108"/>
      <c r="Q68" s="108"/>
      <c r="R68" s="108"/>
      <c r="S68" s="108"/>
      <c r="T68" s="108"/>
      <c r="U68" s="108"/>
      <c r="V68" s="108"/>
      <c r="W68" s="108"/>
      <c r="X68" s="2"/>
      <c r="Y68" s="2"/>
      <c r="Z68" s="2"/>
      <c r="AA68" s="148"/>
      <c r="AB68" s="148"/>
      <c r="AC68" s="148"/>
      <c r="AD68"/>
      <c r="AE68"/>
      <c r="AF68"/>
      <c r="AG68"/>
      <c r="AH68"/>
      <c r="AI68"/>
      <c r="AJ68"/>
      <c r="AK68"/>
    </row>
    <row r="69" spans="1:37" s="33" customFormat="1" ht="16.149999999999999" customHeight="1" x14ac:dyDescent="0.45">
      <c r="A69" s="36"/>
      <c r="B69" s="108"/>
      <c r="C69" s="108"/>
      <c r="D69" s="108"/>
      <c r="E69" s="108"/>
      <c r="F69" s="108"/>
      <c r="G69" s="108"/>
      <c r="H69" s="108"/>
      <c r="I69" s="108"/>
      <c r="J69" s="108"/>
      <c r="K69" s="108"/>
      <c r="L69" s="108"/>
      <c r="M69" s="108"/>
      <c r="N69" s="108"/>
      <c r="O69" s="108"/>
      <c r="P69" s="108"/>
      <c r="Q69" s="108"/>
      <c r="R69" s="108"/>
      <c r="S69" s="108"/>
      <c r="T69" s="108"/>
      <c r="U69" s="108"/>
      <c r="V69" s="108"/>
      <c r="W69" s="108"/>
      <c r="X69" s="2"/>
      <c r="Y69" s="2"/>
      <c r="Z69" s="2"/>
      <c r="AA69" s="148"/>
      <c r="AB69" s="148"/>
      <c r="AC69" s="148"/>
      <c r="AD69"/>
      <c r="AE69"/>
      <c r="AF69"/>
      <c r="AG69"/>
      <c r="AH69"/>
      <c r="AI69"/>
      <c r="AJ69"/>
      <c r="AK69"/>
    </row>
    <row r="70" spans="1:37" s="33" customFormat="1" ht="16.149999999999999" customHeight="1" x14ac:dyDescent="0.45">
      <c r="A70" s="36"/>
      <c r="B70" s="108"/>
      <c r="C70" s="108"/>
      <c r="D70" s="108"/>
      <c r="E70" s="108"/>
      <c r="F70" s="108"/>
      <c r="G70" s="108"/>
      <c r="H70" s="108"/>
      <c r="I70" s="108"/>
      <c r="J70" s="108"/>
      <c r="K70" s="108"/>
      <c r="L70" s="108"/>
      <c r="M70" s="108"/>
      <c r="N70" s="108"/>
      <c r="O70" s="108"/>
      <c r="P70" s="108"/>
      <c r="Q70" s="108"/>
      <c r="R70" s="108"/>
      <c r="S70" s="108"/>
      <c r="T70" s="108"/>
      <c r="U70" s="108"/>
      <c r="V70" s="108"/>
      <c r="W70" s="108"/>
      <c r="X70" s="2"/>
      <c r="Y70" s="2"/>
      <c r="Z70" s="2"/>
      <c r="AA70" s="148"/>
      <c r="AB70" s="148"/>
      <c r="AC70" s="148"/>
      <c r="AD70"/>
      <c r="AE70"/>
      <c r="AF70"/>
      <c r="AG70"/>
      <c r="AH70"/>
      <c r="AI70"/>
      <c r="AJ70"/>
      <c r="AK70"/>
    </row>
    <row r="71" spans="1:37" s="33" customFormat="1" ht="16.149999999999999" customHeight="1" x14ac:dyDescent="0.45">
      <c r="A71" s="36"/>
      <c r="B71" s="108"/>
      <c r="C71" s="108"/>
      <c r="D71" s="108"/>
      <c r="E71" s="108"/>
      <c r="F71" s="108"/>
      <c r="G71" s="108"/>
      <c r="H71" s="108"/>
      <c r="I71" s="108"/>
      <c r="J71" s="108"/>
      <c r="K71" s="108"/>
      <c r="L71" s="108"/>
      <c r="M71" s="108"/>
      <c r="N71" s="108"/>
      <c r="O71" s="108"/>
      <c r="P71" s="108"/>
      <c r="Q71" s="108"/>
      <c r="R71" s="108"/>
      <c r="S71" s="108"/>
      <c r="T71" s="108"/>
      <c r="U71" s="108"/>
      <c r="V71" s="108"/>
      <c r="W71" s="108"/>
      <c r="X71" s="2"/>
      <c r="Y71" s="2"/>
      <c r="Z71" s="2"/>
      <c r="AA71" s="148"/>
      <c r="AB71" s="148"/>
      <c r="AC71" s="148"/>
      <c r="AD71"/>
      <c r="AE71"/>
      <c r="AF71"/>
      <c r="AG71"/>
      <c r="AH71"/>
      <c r="AI71"/>
      <c r="AJ71"/>
      <c r="AK71"/>
    </row>
    <row r="72" spans="1:37" s="33" customFormat="1" ht="16.149999999999999" customHeight="1" x14ac:dyDescent="0.45">
      <c r="A72" s="36"/>
      <c r="B72" s="108"/>
      <c r="C72" s="108"/>
      <c r="D72" s="108"/>
      <c r="E72" s="108"/>
      <c r="F72" s="108"/>
      <c r="G72" s="108"/>
      <c r="H72" s="108"/>
      <c r="I72" s="108"/>
      <c r="J72" s="108"/>
      <c r="K72" s="108"/>
      <c r="L72" s="108"/>
      <c r="M72" s="108"/>
      <c r="N72" s="108"/>
      <c r="O72" s="108"/>
      <c r="P72" s="108"/>
      <c r="Q72" s="108"/>
      <c r="R72" s="108"/>
      <c r="S72" s="108"/>
      <c r="T72" s="108"/>
      <c r="U72" s="108"/>
      <c r="V72" s="108"/>
      <c r="W72" s="108"/>
      <c r="X72" s="2"/>
      <c r="Y72" s="2"/>
      <c r="Z72" s="2"/>
      <c r="AA72" s="148"/>
      <c r="AB72" s="148"/>
      <c r="AC72" s="148"/>
      <c r="AD72"/>
      <c r="AE72"/>
      <c r="AF72"/>
      <c r="AG72"/>
      <c r="AH72"/>
      <c r="AI72"/>
      <c r="AJ72"/>
      <c r="AK72"/>
    </row>
    <row r="73" spans="1:37" s="33" customFormat="1" ht="16.149999999999999" customHeight="1" x14ac:dyDescent="0.45">
      <c r="A73" s="36"/>
      <c r="B73" s="108"/>
      <c r="C73" s="108"/>
      <c r="D73" s="108"/>
      <c r="E73" s="108"/>
      <c r="F73" s="108"/>
      <c r="G73" s="108"/>
      <c r="H73" s="108"/>
      <c r="I73" s="108"/>
      <c r="J73" s="108"/>
      <c r="K73" s="108"/>
      <c r="L73" s="108"/>
      <c r="M73" s="108"/>
      <c r="N73" s="108"/>
      <c r="O73" s="108"/>
      <c r="P73" s="108"/>
      <c r="Q73" s="108"/>
      <c r="R73" s="108"/>
      <c r="S73" s="108"/>
      <c r="T73" s="108"/>
      <c r="U73" s="108"/>
      <c r="V73" s="108"/>
      <c r="W73" s="108"/>
      <c r="X73" s="2"/>
      <c r="Y73" s="2"/>
      <c r="Z73" s="2"/>
      <c r="AA73" s="148"/>
      <c r="AB73" s="148"/>
      <c r="AC73" s="148"/>
      <c r="AD73"/>
      <c r="AE73"/>
      <c r="AF73"/>
      <c r="AG73"/>
      <c r="AH73"/>
      <c r="AI73"/>
      <c r="AJ73"/>
      <c r="AK73"/>
    </row>
    <row r="74" spans="1:37" s="33" customFormat="1" ht="16.149999999999999" customHeight="1" x14ac:dyDescent="0.45">
      <c r="A74" s="36"/>
      <c r="B74" s="108"/>
      <c r="C74" s="108"/>
      <c r="D74" s="108"/>
      <c r="E74" s="108"/>
      <c r="F74" s="108"/>
      <c r="G74" s="108"/>
      <c r="H74" s="108"/>
      <c r="I74" s="108"/>
      <c r="J74" s="108"/>
      <c r="K74" s="108"/>
      <c r="L74" s="108"/>
      <c r="M74" s="108"/>
      <c r="N74" s="108"/>
      <c r="O74" s="108"/>
      <c r="P74" s="108"/>
      <c r="Q74" s="108"/>
      <c r="R74" s="108"/>
      <c r="S74" s="108"/>
      <c r="T74" s="108"/>
      <c r="U74" s="108"/>
      <c r="V74" s="108"/>
      <c r="W74" s="108"/>
      <c r="X74" s="2"/>
      <c r="Y74" s="2"/>
      <c r="Z74" s="2"/>
      <c r="AA74" s="148"/>
      <c r="AB74" s="148"/>
      <c r="AC74" s="148"/>
      <c r="AD74"/>
      <c r="AE74"/>
      <c r="AF74"/>
      <c r="AG74"/>
      <c r="AH74"/>
      <c r="AI74"/>
      <c r="AJ74"/>
      <c r="AK74"/>
    </row>
    <row r="75" spans="1:37" s="33" customFormat="1" ht="16.149999999999999" customHeight="1" x14ac:dyDescent="0.45">
      <c r="A75" s="36"/>
      <c r="B75" s="108"/>
      <c r="C75" s="108"/>
      <c r="D75" s="108"/>
      <c r="E75" s="108"/>
      <c r="F75" s="108"/>
      <c r="G75" s="108"/>
      <c r="H75" s="108"/>
      <c r="I75" s="108"/>
      <c r="J75" s="108"/>
      <c r="K75" s="108"/>
      <c r="L75" s="108"/>
      <c r="M75" s="108"/>
      <c r="N75" s="108"/>
      <c r="O75" s="108"/>
      <c r="P75" s="108"/>
      <c r="Q75" s="108"/>
      <c r="R75" s="108"/>
      <c r="S75" s="108"/>
      <c r="T75" s="108"/>
      <c r="U75" s="108"/>
      <c r="V75" s="108"/>
      <c r="W75" s="108"/>
      <c r="X75" s="2"/>
      <c r="Y75" s="2"/>
      <c r="Z75" s="2"/>
      <c r="AA75" s="148"/>
      <c r="AB75" s="148"/>
      <c r="AC75" s="148"/>
      <c r="AD75"/>
      <c r="AE75"/>
      <c r="AF75"/>
      <c r="AG75"/>
      <c r="AH75"/>
      <c r="AI75"/>
      <c r="AJ75"/>
      <c r="AK75"/>
    </row>
    <row r="76" spans="1:37" s="33" customFormat="1" ht="16.149999999999999" customHeight="1" x14ac:dyDescent="0.45">
      <c r="A76" s="36"/>
      <c r="B76" s="108"/>
      <c r="C76" s="108"/>
      <c r="D76" s="108"/>
      <c r="E76" s="108"/>
      <c r="F76" s="108"/>
      <c r="G76" s="108"/>
      <c r="H76" s="108"/>
      <c r="I76" s="108"/>
      <c r="J76" s="108"/>
      <c r="K76" s="108"/>
      <c r="L76" s="108"/>
      <c r="M76" s="108"/>
      <c r="N76" s="108"/>
      <c r="O76" s="108"/>
      <c r="P76" s="108"/>
      <c r="Q76" s="108"/>
      <c r="R76" s="108"/>
      <c r="S76" s="108"/>
      <c r="T76" s="108"/>
      <c r="U76" s="108"/>
      <c r="V76" s="108"/>
      <c r="W76" s="108"/>
      <c r="X76" s="2"/>
      <c r="Y76" s="2"/>
      <c r="Z76" s="2"/>
      <c r="AA76" s="148"/>
      <c r="AB76" s="148"/>
      <c r="AC76" s="148"/>
      <c r="AD76"/>
      <c r="AE76"/>
      <c r="AF76"/>
      <c r="AG76"/>
      <c r="AH76"/>
      <c r="AI76"/>
      <c r="AJ76"/>
      <c r="AK76"/>
    </row>
    <row r="77" spans="1:37" s="33" customFormat="1" ht="16.149999999999999" customHeight="1" x14ac:dyDescent="0.45">
      <c r="A77" s="36"/>
      <c r="B77" s="108"/>
      <c r="C77" s="108"/>
      <c r="D77" s="108"/>
      <c r="E77" s="108"/>
      <c r="F77" s="108"/>
      <c r="G77" s="108"/>
      <c r="H77" s="108"/>
      <c r="I77" s="108"/>
      <c r="J77" s="108"/>
      <c r="K77" s="108"/>
      <c r="L77" s="108"/>
      <c r="M77" s="108"/>
      <c r="N77" s="108"/>
      <c r="O77" s="108"/>
      <c r="P77" s="108"/>
      <c r="Q77" s="108"/>
      <c r="R77" s="108"/>
      <c r="S77" s="108"/>
      <c r="T77" s="108"/>
      <c r="U77" s="108"/>
      <c r="V77" s="108"/>
      <c r="W77" s="108"/>
      <c r="X77" s="2"/>
      <c r="Y77" s="2"/>
      <c r="Z77" s="2"/>
      <c r="AA77" s="148"/>
      <c r="AB77" s="148"/>
      <c r="AC77" s="148"/>
      <c r="AD77"/>
      <c r="AE77"/>
      <c r="AF77"/>
      <c r="AG77"/>
      <c r="AH77"/>
      <c r="AI77"/>
      <c r="AJ77"/>
      <c r="AK77"/>
    </row>
    <row r="78" spans="1:37" s="33" customFormat="1" ht="16.149999999999999" customHeight="1" x14ac:dyDescent="0.45">
      <c r="A78" s="36"/>
      <c r="B78" s="108"/>
      <c r="C78" s="108"/>
      <c r="D78" s="108"/>
      <c r="E78" s="108"/>
      <c r="F78" s="108"/>
      <c r="G78" s="108"/>
      <c r="H78" s="108"/>
      <c r="I78" s="108"/>
      <c r="J78" s="108"/>
      <c r="K78" s="108"/>
      <c r="L78" s="108"/>
      <c r="M78" s="108"/>
      <c r="N78" s="108"/>
      <c r="O78" s="108"/>
      <c r="P78" s="108"/>
      <c r="Q78" s="108"/>
      <c r="R78" s="108"/>
      <c r="S78" s="108"/>
      <c r="T78" s="108"/>
      <c r="U78" s="108"/>
      <c r="V78" s="108"/>
      <c r="W78" s="108"/>
      <c r="X78" s="2"/>
      <c r="Y78" s="2"/>
      <c r="Z78" s="2"/>
      <c r="AA78" s="148"/>
      <c r="AB78" s="148"/>
      <c r="AC78" s="148"/>
      <c r="AD78"/>
      <c r="AE78"/>
      <c r="AF78"/>
      <c r="AG78"/>
      <c r="AH78"/>
      <c r="AI78"/>
      <c r="AJ78"/>
      <c r="AK78"/>
    </row>
    <row r="79" spans="1:37" s="33" customFormat="1" ht="16.149999999999999" customHeight="1" x14ac:dyDescent="0.45">
      <c r="A79" s="36"/>
      <c r="B79" s="108"/>
      <c r="C79" s="108"/>
      <c r="D79" s="108"/>
      <c r="E79" s="108"/>
      <c r="F79" s="108"/>
      <c r="G79" s="108"/>
      <c r="H79" s="108"/>
      <c r="I79" s="108"/>
      <c r="J79" s="108"/>
      <c r="K79" s="108"/>
      <c r="L79" s="108"/>
      <c r="M79" s="108"/>
      <c r="N79" s="108"/>
      <c r="O79" s="108"/>
      <c r="P79" s="108"/>
      <c r="Q79" s="108"/>
      <c r="R79" s="108"/>
      <c r="S79" s="108"/>
      <c r="T79" s="108"/>
      <c r="U79" s="108"/>
      <c r="V79" s="108"/>
      <c r="W79" s="108"/>
      <c r="X79" s="2"/>
      <c r="Y79" s="2"/>
      <c r="Z79" s="2"/>
      <c r="AA79" s="148"/>
      <c r="AB79" s="148"/>
      <c r="AC79" s="148"/>
      <c r="AD79"/>
      <c r="AE79"/>
      <c r="AF79"/>
      <c r="AG79"/>
      <c r="AH79"/>
      <c r="AI79"/>
      <c r="AJ79"/>
      <c r="AK79"/>
    </row>
    <row r="80" spans="1:37" s="33" customFormat="1" ht="16.149999999999999" customHeight="1" x14ac:dyDescent="0.45">
      <c r="A80" s="36"/>
      <c r="B80" s="108"/>
      <c r="C80" s="108"/>
      <c r="D80" s="108"/>
      <c r="E80" s="108"/>
      <c r="F80" s="108"/>
      <c r="G80" s="108"/>
      <c r="H80" s="108"/>
      <c r="I80" s="108"/>
      <c r="J80" s="108"/>
      <c r="K80" s="108"/>
      <c r="L80" s="108"/>
      <c r="M80" s="108"/>
      <c r="N80" s="108"/>
      <c r="O80" s="108"/>
      <c r="P80" s="108"/>
      <c r="Q80" s="108"/>
      <c r="R80" s="108"/>
      <c r="S80" s="108"/>
      <c r="T80" s="108"/>
      <c r="U80" s="108"/>
      <c r="V80" s="108"/>
      <c r="W80" s="108"/>
      <c r="X80" s="2"/>
      <c r="Y80" s="2"/>
      <c r="Z80" s="2"/>
      <c r="AA80" s="148"/>
      <c r="AB80" s="148"/>
      <c r="AC80" s="148"/>
      <c r="AD80"/>
      <c r="AE80"/>
      <c r="AF80"/>
      <c r="AG80"/>
      <c r="AH80"/>
      <c r="AI80"/>
      <c r="AJ80"/>
      <c r="AK80"/>
    </row>
    <row r="81" spans="1:37" s="33" customFormat="1" ht="16.149999999999999" customHeight="1" x14ac:dyDescent="0.45">
      <c r="A81" s="36"/>
      <c r="B81" s="108"/>
      <c r="C81" s="108"/>
      <c r="D81" s="108"/>
      <c r="E81" s="108"/>
      <c r="F81" s="108"/>
      <c r="G81" s="108"/>
      <c r="H81" s="108"/>
      <c r="I81" s="108"/>
      <c r="J81" s="108"/>
      <c r="K81" s="108"/>
      <c r="L81" s="108"/>
      <c r="M81" s="108"/>
      <c r="N81" s="108"/>
      <c r="O81" s="108"/>
      <c r="P81" s="108"/>
      <c r="Q81" s="108"/>
      <c r="R81" s="108"/>
      <c r="S81" s="108"/>
      <c r="T81" s="108"/>
      <c r="U81" s="108"/>
      <c r="V81" s="108"/>
      <c r="W81" s="108"/>
      <c r="X81" s="2"/>
      <c r="Y81" s="2"/>
      <c r="Z81" s="2"/>
      <c r="AA81" s="148"/>
      <c r="AB81" s="148"/>
      <c r="AC81" s="148"/>
      <c r="AD81"/>
      <c r="AE81"/>
      <c r="AF81"/>
      <c r="AG81"/>
      <c r="AH81"/>
      <c r="AI81"/>
      <c r="AJ81"/>
      <c r="AK81"/>
    </row>
    <row r="82" spans="1:37" s="33" customFormat="1" ht="16.149999999999999" customHeight="1" x14ac:dyDescent="0.45">
      <c r="A82" s="36"/>
      <c r="B82" s="108"/>
      <c r="C82" s="108"/>
      <c r="D82" s="108"/>
      <c r="E82" s="108"/>
      <c r="F82" s="108"/>
      <c r="G82" s="108"/>
      <c r="H82" s="108"/>
      <c r="I82" s="108"/>
      <c r="J82" s="108"/>
      <c r="K82" s="108"/>
      <c r="L82" s="108"/>
      <c r="M82" s="108"/>
      <c r="N82" s="108"/>
      <c r="O82" s="108"/>
      <c r="P82" s="108"/>
      <c r="Q82" s="108"/>
      <c r="R82" s="108"/>
      <c r="S82" s="108"/>
      <c r="T82" s="108"/>
      <c r="U82" s="108"/>
      <c r="V82" s="108"/>
      <c r="W82" s="108"/>
      <c r="X82" s="2"/>
      <c r="Y82" s="2"/>
      <c r="Z82" s="2"/>
      <c r="AA82" s="148"/>
      <c r="AB82" s="148"/>
      <c r="AC82" s="148"/>
      <c r="AD82"/>
      <c r="AE82"/>
      <c r="AF82"/>
      <c r="AG82"/>
      <c r="AH82"/>
      <c r="AI82"/>
      <c r="AJ82"/>
      <c r="AK82"/>
    </row>
    <row r="83" spans="1:37" s="33" customFormat="1" ht="16.149999999999999" customHeight="1" x14ac:dyDescent="0.45">
      <c r="A83" s="36"/>
      <c r="B83" s="108"/>
      <c r="C83" s="108"/>
      <c r="D83" s="108"/>
      <c r="E83" s="108"/>
      <c r="F83" s="108"/>
      <c r="G83" s="108"/>
      <c r="H83" s="108"/>
      <c r="I83" s="108"/>
      <c r="J83" s="108"/>
      <c r="K83" s="108"/>
      <c r="L83" s="108"/>
      <c r="M83" s="108"/>
      <c r="N83" s="108"/>
      <c r="O83" s="108"/>
      <c r="P83" s="108"/>
      <c r="Q83" s="108"/>
      <c r="R83" s="108"/>
      <c r="S83" s="108"/>
      <c r="T83" s="108"/>
      <c r="U83" s="108"/>
      <c r="V83" s="108"/>
      <c r="W83" s="108"/>
      <c r="X83" s="2"/>
      <c r="Y83" s="2"/>
      <c r="Z83" s="2"/>
      <c r="AA83" s="148"/>
      <c r="AB83" s="148"/>
      <c r="AC83" s="148"/>
      <c r="AD83"/>
      <c r="AE83"/>
      <c r="AF83"/>
      <c r="AG83"/>
      <c r="AH83"/>
      <c r="AI83"/>
      <c r="AJ83"/>
      <c r="AK83"/>
    </row>
    <row r="84" spans="1:37" s="33" customFormat="1" ht="16.149999999999999" customHeight="1" x14ac:dyDescent="0.45">
      <c r="A84" s="36"/>
      <c r="B84" s="108"/>
      <c r="C84" s="108"/>
      <c r="D84" s="108"/>
      <c r="E84" s="108"/>
      <c r="F84" s="108"/>
      <c r="G84" s="108"/>
      <c r="H84" s="108"/>
      <c r="I84" s="108"/>
      <c r="J84" s="108"/>
      <c r="K84" s="108"/>
      <c r="L84" s="108"/>
      <c r="M84" s="108"/>
      <c r="N84" s="108"/>
      <c r="O84" s="108"/>
      <c r="P84" s="108"/>
      <c r="Q84" s="108"/>
      <c r="R84" s="108"/>
      <c r="S84" s="108"/>
      <c r="T84" s="108"/>
      <c r="U84" s="108"/>
      <c r="V84" s="108"/>
      <c r="W84" s="108"/>
      <c r="X84" s="2"/>
      <c r="Y84" s="2"/>
      <c r="Z84" s="2"/>
      <c r="AA84" s="148"/>
      <c r="AB84" s="148"/>
      <c r="AC84" s="148"/>
      <c r="AD84"/>
      <c r="AE84"/>
      <c r="AF84"/>
      <c r="AG84"/>
      <c r="AH84"/>
      <c r="AI84"/>
      <c r="AJ84"/>
      <c r="AK84"/>
    </row>
    <row r="85" spans="1:37" s="33" customFormat="1" ht="16.149999999999999" customHeight="1" x14ac:dyDescent="0.45">
      <c r="A85" s="36"/>
      <c r="B85" s="108"/>
      <c r="C85" s="108"/>
      <c r="D85" s="108"/>
      <c r="E85" s="108"/>
      <c r="F85" s="108"/>
      <c r="G85" s="108"/>
      <c r="H85" s="108"/>
      <c r="I85" s="108"/>
      <c r="J85" s="108"/>
      <c r="K85" s="108"/>
      <c r="L85" s="108"/>
      <c r="M85" s="108"/>
      <c r="N85" s="108"/>
      <c r="O85" s="108"/>
      <c r="P85" s="108"/>
      <c r="Q85" s="108"/>
      <c r="R85" s="108"/>
      <c r="S85" s="108"/>
      <c r="T85" s="108"/>
      <c r="U85" s="108"/>
      <c r="V85" s="108"/>
      <c r="W85" s="108"/>
      <c r="X85" s="2"/>
      <c r="Y85" s="2"/>
      <c r="Z85" s="2"/>
      <c r="AA85" s="148"/>
      <c r="AB85" s="148"/>
      <c r="AC85" s="148"/>
      <c r="AD85"/>
      <c r="AE85"/>
      <c r="AF85"/>
      <c r="AG85"/>
      <c r="AH85"/>
      <c r="AI85"/>
      <c r="AJ85"/>
      <c r="AK85"/>
    </row>
    <row r="86" spans="1:37" s="33" customFormat="1" ht="16.149999999999999" customHeight="1" x14ac:dyDescent="0.45">
      <c r="A86" s="36"/>
      <c r="B86" s="108"/>
      <c r="C86" s="108"/>
      <c r="D86" s="108"/>
      <c r="E86" s="108"/>
      <c r="F86" s="108"/>
      <c r="G86" s="108"/>
      <c r="H86" s="108"/>
      <c r="I86" s="108"/>
      <c r="J86" s="108"/>
      <c r="K86" s="108"/>
      <c r="L86" s="108"/>
      <c r="M86" s="108"/>
      <c r="N86" s="108"/>
      <c r="O86" s="108"/>
      <c r="P86" s="108"/>
      <c r="Q86" s="108"/>
      <c r="R86" s="108"/>
      <c r="S86" s="108"/>
      <c r="T86" s="108"/>
      <c r="U86" s="108"/>
      <c r="V86" s="108"/>
      <c r="W86" s="108"/>
      <c r="X86" s="2"/>
      <c r="Y86" s="2"/>
      <c r="Z86" s="2"/>
      <c r="AA86" s="148"/>
      <c r="AB86" s="148"/>
      <c r="AC86" s="148"/>
      <c r="AD86"/>
      <c r="AE86"/>
      <c r="AF86"/>
      <c r="AG86"/>
      <c r="AH86"/>
      <c r="AI86"/>
      <c r="AJ86"/>
      <c r="AK86"/>
    </row>
    <row r="87" spans="1:37" s="33" customFormat="1" ht="16.149999999999999" customHeight="1" x14ac:dyDescent="0.45">
      <c r="A87" s="36"/>
      <c r="B87" s="108"/>
      <c r="C87" s="108"/>
      <c r="D87" s="108"/>
      <c r="E87" s="108"/>
      <c r="F87" s="108"/>
      <c r="G87" s="108"/>
      <c r="H87" s="108"/>
      <c r="I87" s="108"/>
      <c r="J87" s="108"/>
      <c r="K87" s="108"/>
      <c r="L87" s="108"/>
      <c r="M87" s="108"/>
      <c r="N87" s="108"/>
      <c r="O87" s="108"/>
      <c r="P87" s="108"/>
      <c r="Q87" s="108"/>
      <c r="R87" s="108"/>
      <c r="S87" s="108"/>
      <c r="T87" s="108"/>
      <c r="U87" s="108"/>
      <c r="V87" s="108"/>
      <c r="W87" s="108"/>
      <c r="X87" s="2"/>
      <c r="Y87" s="2"/>
      <c r="Z87" s="2"/>
      <c r="AA87" s="148"/>
      <c r="AB87" s="148"/>
      <c r="AC87" s="148"/>
      <c r="AD87"/>
      <c r="AE87"/>
      <c r="AF87"/>
      <c r="AG87"/>
      <c r="AH87"/>
      <c r="AI87"/>
      <c r="AJ87"/>
      <c r="AK87"/>
    </row>
    <row r="88" spans="1:37" s="33" customFormat="1" ht="16.149999999999999" customHeight="1" x14ac:dyDescent="0.45">
      <c r="A88" s="36"/>
      <c r="B88" s="108"/>
      <c r="C88" s="108"/>
      <c r="D88" s="108"/>
      <c r="E88" s="108"/>
      <c r="F88" s="108"/>
      <c r="G88" s="108"/>
      <c r="H88" s="108"/>
      <c r="I88" s="108"/>
      <c r="J88" s="108"/>
      <c r="K88" s="108"/>
      <c r="L88" s="108"/>
      <c r="M88" s="108"/>
      <c r="N88" s="108"/>
      <c r="O88" s="108"/>
      <c r="P88" s="108"/>
      <c r="Q88" s="108"/>
      <c r="R88" s="108"/>
      <c r="S88" s="108"/>
      <c r="T88" s="108"/>
      <c r="U88" s="108"/>
      <c r="V88" s="108"/>
      <c r="W88" s="108"/>
      <c r="X88" s="2"/>
      <c r="Y88" s="2"/>
      <c r="Z88" s="2"/>
      <c r="AA88" s="148"/>
      <c r="AB88" s="148"/>
      <c r="AC88" s="148"/>
      <c r="AD88"/>
      <c r="AE88"/>
      <c r="AF88"/>
      <c r="AG88"/>
      <c r="AH88"/>
      <c r="AI88"/>
      <c r="AJ88"/>
      <c r="AK88"/>
    </row>
    <row r="89" spans="1:37" s="33" customFormat="1" ht="16.149999999999999" customHeight="1" x14ac:dyDescent="0.45">
      <c r="A89" s="36"/>
      <c r="B89" s="108"/>
      <c r="C89" s="108"/>
      <c r="D89" s="108"/>
      <c r="E89" s="108"/>
      <c r="F89" s="108"/>
      <c r="G89" s="108"/>
      <c r="H89" s="108"/>
      <c r="I89" s="108"/>
      <c r="J89" s="108"/>
      <c r="K89" s="108"/>
      <c r="L89" s="108"/>
      <c r="M89" s="108"/>
      <c r="N89" s="108"/>
      <c r="O89" s="108"/>
      <c r="P89" s="108"/>
      <c r="Q89" s="108"/>
      <c r="R89" s="108"/>
      <c r="S89" s="108"/>
      <c r="T89" s="108"/>
      <c r="U89" s="108"/>
      <c r="V89" s="108"/>
      <c r="W89" s="108"/>
      <c r="X89" s="2"/>
      <c r="Y89" s="2"/>
      <c r="Z89" s="2"/>
      <c r="AA89" s="148"/>
      <c r="AB89" s="148"/>
      <c r="AC89" s="148"/>
      <c r="AD89"/>
      <c r="AE89"/>
      <c r="AF89"/>
      <c r="AG89"/>
      <c r="AH89"/>
      <c r="AI89"/>
      <c r="AJ89"/>
      <c r="AK89"/>
    </row>
    <row r="90" spans="1:37" s="33" customFormat="1" ht="16.149999999999999" customHeight="1" x14ac:dyDescent="0.45">
      <c r="A90" s="36"/>
      <c r="B90" s="108"/>
      <c r="C90" s="108"/>
      <c r="D90" s="108"/>
      <c r="E90" s="108"/>
      <c r="F90" s="108"/>
      <c r="G90" s="108"/>
      <c r="H90" s="108"/>
      <c r="I90" s="108"/>
      <c r="J90" s="108"/>
      <c r="K90" s="108"/>
      <c r="L90" s="108"/>
      <c r="M90" s="108"/>
      <c r="N90" s="108"/>
      <c r="O90" s="108"/>
      <c r="P90" s="108"/>
      <c r="Q90" s="108"/>
      <c r="R90" s="108"/>
      <c r="S90" s="108"/>
      <c r="T90" s="108"/>
      <c r="U90" s="108"/>
      <c r="V90" s="108"/>
      <c r="W90" s="108"/>
      <c r="X90" s="2"/>
      <c r="Y90" s="2"/>
      <c r="Z90" s="2"/>
      <c r="AA90" s="148"/>
      <c r="AB90" s="148"/>
      <c r="AC90" s="148"/>
      <c r="AD90"/>
      <c r="AE90"/>
      <c r="AF90"/>
      <c r="AG90"/>
      <c r="AH90"/>
      <c r="AI90"/>
      <c r="AJ90"/>
      <c r="AK90"/>
    </row>
    <row r="91" spans="1:37" s="33" customFormat="1" ht="16.149999999999999" customHeight="1" x14ac:dyDescent="0.45">
      <c r="A91" s="36"/>
      <c r="B91" s="108"/>
      <c r="C91" s="108"/>
      <c r="D91" s="108"/>
      <c r="E91" s="108"/>
      <c r="F91" s="108"/>
      <c r="G91" s="108"/>
      <c r="H91" s="108"/>
      <c r="I91" s="108"/>
      <c r="J91" s="108"/>
      <c r="K91" s="108"/>
      <c r="L91" s="108"/>
      <c r="M91" s="108"/>
      <c r="N91" s="108"/>
      <c r="O91" s="108"/>
      <c r="P91" s="108"/>
      <c r="Q91" s="108"/>
      <c r="R91" s="108"/>
      <c r="S91" s="108"/>
      <c r="T91" s="108"/>
      <c r="U91" s="108"/>
      <c r="V91" s="108"/>
      <c r="W91" s="108"/>
      <c r="X91" s="2"/>
      <c r="Y91" s="2"/>
      <c r="Z91" s="2"/>
      <c r="AA91" s="148"/>
      <c r="AB91" s="148"/>
      <c r="AC91" s="148"/>
      <c r="AD91"/>
      <c r="AE91"/>
      <c r="AF91"/>
      <c r="AG91"/>
      <c r="AH91"/>
      <c r="AI91"/>
      <c r="AJ91"/>
      <c r="AK91"/>
    </row>
    <row r="92" spans="1:37" s="33" customFormat="1" ht="16.149999999999999" customHeight="1" x14ac:dyDescent="0.45">
      <c r="A92" s="36"/>
      <c r="B92" s="108"/>
      <c r="C92" s="108"/>
      <c r="D92" s="108"/>
      <c r="E92" s="108"/>
      <c r="F92" s="108"/>
      <c r="G92" s="108"/>
      <c r="H92" s="108"/>
      <c r="I92" s="108"/>
      <c r="J92" s="108"/>
      <c r="K92" s="108"/>
      <c r="L92" s="108"/>
      <c r="M92" s="108"/>
      <c r="N92" s="108"/>
      <c r="O92" s="108"/>
      <c r="P92" s="108"/>
      <c r="Q92" s="108"/>
      <c r="R92" s="108"/>
      <c r="S92" s="108"/>
      <c r="T92" s="108"/>
      <c r="U92" s="108"/>
      <c r="V92" s="108"/>
      <c r="W92" s="108"/>
      <c r="X92" s="2"/>
      <c r="Y92" s="2"/>
      <c r="Z92" s="2"/>
      <c r="AA92" s="148"/>
      <c r="AB92" s="148"/>
      <c r="AC92" s="148"/>
      <c r="AD92"/>
      <c r="AE92"/>
      <c r="AF92"/>
      <c r="AG92"/>
      <c r="AH92"/>
      <c r="AI92"/>
      <c r="AJ92"/>
      <c r="AK92"/>
    </row>
    <row r="93" spans="1:37" s="33" customFormat="1" ht="16.149999999999999" customHeight="1" x14ac:dyDescent="0.45">
      <c r="A93" s="36"/>
      <c r="B93" s="108"/>
      <c r="C93" s="108"/>
      <c r="D93" s="108"/>
      <c r="E93" s="108"/>
      <c r="F93" s="108"/>
      <c r="G93" s="108"/>
      <c r="H93" s="108"/>
      <c r="I93" s="108"/>
      <c r="J93" s="108"/>
      <c r="K93" s="108"/>
      <c r="L93" s="108"/>
      <c r="M93" s="108"/>
      <c r="N93" s="108"/>
      <c r="O93" s="108"/>
      <c r="P93" s="108"/>
      <c r="Q93" s="108"/>
      <c r="R93" s="108"/>
      <c r="S93" s="108"/>
      <c r="T93" s="108"/>
      <c r="U93" s="108"/>
      <c r="V93" s="108"/>
      <c r="W93" s="108"/>
      <c r="X93" s="2"/>
      <c r="Y93" s="2"/>
      <c r="Z93" s="2"/>
      <c r="AA93" s="148"/>
      <c r="AB93" s="148"/>
      <c r="AC93" s="148"/>
      <c r="AD93"/>
      <c r="AE93"/>
      <c r="AF93"/>
      <c r="AG93"/>
      <c r="AH93"/>
      <c r="AI93"/>
      <c r="AJ93"/>
      <c r="AK93"/>
    </row>
    <row r="94" spans="1:37" s="33" customFormat="1" ht="16.149999999999999" customHeight="1" x14ac:dyDescent="0.45">
      <c r="A94" s="36"/>
      <c r="B94" s="108"/>
      <c r="C94" s="108"/>
      <c r="D94" s="108"/>
      <c r="E94" s="108"/>
      <c r="F94" s="108"/>
      <c r="G94" s="108"/>
      <c r="H94" s="108"/>
      <c r="I94" s="108"/>
      <c r="J94" s="108"/>
      <c r="K94" s="108"/>
      <c r="L94" s="108"/>
      <c r="M94" s="108"/>
      <c r="N94" s="108"/>
      <c r="O94" s="108"/>
      <c r="P94" s="108"/>
      <c r="Q94" s="108"/>
      <c r="R94" s="108"/>
      <c r="S94" s="108"/>
      <c r="T94" s="108"/>
      <c r="U94" s="108"/>
      <c r="V94" s="108"/>
      <c r="W94" s="108"/>
      <c r="X94" s="2"/>
      <c r="Y94" s="2"/>
      <c r="Z94" s="2"/>
      <c r="AA94" s="148"/>
      <c r="AB94" s="148"/>
      <c r="AC94" s="148"/>
      <c r="AD94"/>
      <c r="AE94"/>
      <c r="AF94"/>
      <c r="AG94"/>
      <c r="AH94"/>
      <c r="AI94"/>
      <c r="AJ94"/>
      <c r="AK94"/>
    </row>
    <row r="95" spans="1:37" s="33" customFormat="1" ht="16.149999999999999" customHeight="1" x14ac:dyDescent="0.45">
      <c r="A95" s="36"/>
      <c r="B95" s="108"/>
      <c r="C95" s="108"/>
      <c r="D95" s="108"/>
      <c r="E95" s="108"/>
      <c r="F95" s="108"/>
      <c r="G95" s="108"/>
      <c r="H95" s="108"/>
      <c r="I95" s="108"/>
      <c r="J95" s="108"/>
      <c r="K95" s="108"/>
      <c r="L95" s="108"/>
      <c r="M95" s="108"/>
      <c r="N95" s="108"/>
      <c r="O95" s="108"/>
      <c r="P95" s="108"/>
      <c r="Q95" s="108"/>
      <c r="R95" s="108"/>
      <c r="S95" s="108"/>
      <c r="T95" s="108"/>
      <c r="U95" s="108"/>
      <c r="V95" s="108"/>
      <c r="W95" s="108"/>
      <c r="X95" s="2"/>
      <c r="Y95" s="2"/>
      <c r="Z95" s="2"/>
      <c r="AA95" s="148"/>
      <c r="AB95" s="148"/>
      <c r="AC95" s="148"/>
      <c r="AD95"/>
      <c r="AE95"/>
      <c r="AF95"/>
      <c r="AG95"/>
      <c r="AH95"/>
      <c r="AI95"/>
      <c r="AJ95"/>
      <c r="AK95"/>
    </row>
    <row r="96" spans="1:37" s="33" customFormat="1" ht="16.149999999999999" customHeight="1" x14ac:dyDescent="0.45">
      <c r="A96" s="36"/>
      <c r="B96" s="108"/>
      <c r="C96" s="108"/>
      <c r="D96" s="108"/>
      <c r="E96" s="108"/>
      <c r="F96" s="108"/>
      <c r="G96" s="108"/>
      <c r="H96" s="108"/>
      <c r="I96" s="108"/>
      <c r="J96" s="108"/>
      <c r="K96" s="108"/>
      <c r="L96" s="108"/>
      <c r="M96" s="108"/>
      <c r="N96" s="108"/>
      <c r="O96" s="108"/>
      <c r="P96" s="108"/>
      <c r="Q96" s="108"/>
      <c r="R96" s="108"/>
      <c r="S96" s="108"/>
      <c r="T96" s="108"/>
      <c r="U96" s="108"/>
      <c r="V96" s="108"/>
      <c r="W96" s="108"/>
      <c r="X96" s="2"/>
      <c r="Y96" s="2"/>
      <c r="Z96" s="2"/>
      <c r="AA96" s="148"/>
      <c r="AB96" s="148"/>
      <c r="AC96" s="148"/>
      <c r="AD96"/>
      <c r="AE96"/>
      <c r="AF96"/>
      <c r="AG96"/>
      <c r="AH96"/>
      <c r="AI96"/>
      <c r="AJ96"/>
      <c r="AK96"/>
    </row>
    <row r="97" spans="1:37" s="33" customFormat="1" ht="16.149999999999999" customHeight="1" x14ac:dyDescent="0.45">
      <c r="A97" s="36"/>
      <c r="B97" s="108"/>
      <c r="C97" s="108"/>
      <c r="D97" s="108"/>
      <c r="E97" s="108"/>
      <c r="F97" s="108"/>
      <c r="G97" s="108"/>
      <c r="H97" s="108"/>
      <c r="I97" s="108"/>
      <c r="J97" s="108"/>
      <c r="K97" s="108"/>
      <c r="L97" s="108"/>
      <c r="M97" s="108"/>
      <c r="N97" s="108"/>
      <c r="O97" s="108"/>
      <c r="P97" s="108"/>
      <c r="Q97" s="108"/>
      <c r="R97" s="108"/>
      <c r="S97" s="108"/>
      <c r="T97" s="108"/>
      <c r="U97" s="108"/>
      <c r="V97" s="108"/>
      <c r="W97" s="108"/>
      <c r="X97" s="2"/>
      <c r="Y97" s="2"/>
      <c r="Z97" s="2"/>
      <c r="AA97" s="148"/>
      <c r="AB97" s="148"/>
      <c r="AC97" s="148"/>
      <c r="AD97"/>
      <c r="AE97"/>
      <c r="AF97"/>
      <c r="AG97"/>
      <c r="AH97"/>
      <c r="AI97"/>
      <c r="AJ97"/>
      <c r="AK97"/>
    </row>
    <row r="98" spans="1:37" s="33" customFormat="1" ht="16.149999999999999" customHeight="1" x14ac:dyDescent="0.45">
      <c r="A98" s="36"/>
      <c r="B98" s="108"/>
      <c r="C98" s="108"/>
      <c r="D98" s="108"/>
      <c r="E98" s="108"/>
      <c r="F98" s="108"/>
      <c r="G98" s="108"/>
      <c r="H98" s="108"/>
      <c r="I98" s="108"/>
      <c r="J98" s="108"/>
      <c r="K98" s="108"/>
      <c r="L98" s="108"/>
      <c r="M98" s="108"/>
      <c r="N98" s="108"/>
      <c r="O98" s="108"/>
      <c r="P98" s="108"/>
      <c r="Q98" s="108"/>
      <c r="R98" s="108"/>
      <c r="S98" s="108"/>
      <c r="T98" s="108"/>
      <c r="U98" s="108"/>
      <c r="V98" s="108"/>
      <c r="W98" s="108"/>
      <c r="X98" s="2"/>
      <c r="Y98" s="2"/>
      <c r="Z98" s="2"/>
      <c r="AA98" s="148"/>
      <c r="AB98" s="148"/>
      <c r="AC98" s="148"/>
      <c r="AD98"/>
      <c r="AE98"/>
      <c r="AF98"/>
      <c r="AG98"/>
      <c r="AH98"/>
      <c r="AI98"/>
      <c r="AJ98"/>
      <c r="AK98"/>
    </row>
    <row r="99" spans="1:37" s="33" customFormat="1" ht="16.149999999999999" customHeight="1" x14ac:dyDescent="0.45">
      <c r="A99" s="36"/>
      <c r="B99" s="108"/>
      <c r="C99" s="108"/>
      <c r="D99" s="108"/>
      <c r="E99" s="108"/>
      <c r="F99" s="108"/>
      <c r="G99" s="108"/>
      <c r="H99" s="108"/>
      <c r="I99" s="108"/>
      <c r="J99" s="108"/>
      <c r="K99" s="108"/>
      <c r="L99" s="108"/>
      <c r="M99" s="108"/>
      <c r="N99" s="108"/>
      <c r="O99" s="108"/>
      <c r="P99" s="108"/>
      <c r="Q99" s="108"/>
      <c r="R99" s="108"/>
      <c r="S99" s="108"/>
      <c r="T99" s="108"/>
      <c r="U99" s="108"/>
      <c r="V99" s="108"/>
      <c r="W99" s="108"/>
      <c r="X99" s="2"/>
      <c r="Y99" s="2"/>
      <c r="Z99" s="2"/>
      <c r="AA99" s="148"/>
      <c r="AB99" s="148"/>
      <c r="AC99" s="148"/>
      <c r="AD99"/>
      <c r="AE99"/>
      <c r="AF99"/>
      <c r="AG99"/>
      <c r="AH99"/>
      <c r="AI99"/>
      <c r="AJ99"/>
      <c r="AK99"/>
    </row>
    <row r="100" spans="1:37" s="33" customFormat="1" ht="16.149999999999999" customHeight="1" x14ac:dyDescent="0.45">
      <c r="A100" s="36"/>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2"/>
      <c r="Y100" s="2"/>
      <c r="Z100" s="2"/>
      <c r="AA100" s="148"/>
      <c r="AB100" s="148"/>
      <c r="AC100" s="148"/>
      <c r="AD100"/>
      <c r="AE100"/>
      <c r="AF100"/>
      <c r="AG100"/>
      <c r="AH100"/>
      <c r="AI100"/>
      <c r="AJ100"/>
      <c r="AK100"/>
    </row>
    <row r="101" spans="1:37" s="33" customFormat="1" ht="16.149999999999999" customHeight="1" x14ac:dyDescent="0.45">
      <c r="A101" s="36"/>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2"/>
      <c r="Y101" s="2"/>
      <c r="Z101" s="2"/>
      <c r="AA101" s="148"/>
      <c r="AB101" s="148"/>
      <c r="AC101" s="148"/>
      <c r="AD101"/>
      <c r="AE101"/>
      <c r="AF101"/>
      <c r="AG101"/>
      <c r="AH101"/>
      <c r="AI101"/>
      <c r="AJ101"/>
      <c r="AK101"/>
    </row>
    <row r="102" spans="1:37" s="33" customFormat="1" ht="16.149999999999999" customHeight="1" x14ac:dyDescent="0.45">
      <c r="A102" s="36"/>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2"/>
      <c r="Y102" s="2"/>
      <c r="Z102" s="2"/>
      <c r="AA102" s="148"/>
      <c r="AB102" s="148"/>
      <c r="AC102" s="148"/>
      <c r="AD102"/>
      <c r="AE102"/>
      <c r="AF102"/>
      <c r="AG102"/>
      <c r="AH102"/>
      <c r="AI102"/>
      <c r="AJ102"/>
      <c r="AK102"/>
    </row>
    <row r="103" spans="1:37" s="33" customFormat="1" ht="16.149999999999999" customHeight="1" x14ac:dyDescent="0.45">
      <c r="A103" s="36"/>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2"/>
      <c r="Y103" s="2"/>
      <c r="Z103" s="2"/>
      <c r="AA103" s="148"/>
      <c r="AB103" s="148"/>
      <c r="AC103" s="148"/>
      <c r="AD103"/>
      <c r="AE103"/>
      <c r="AF103"/>
      <c r="AG103"/>
      <c r="AH103"/>
      <c r="AI103"/>
      <c r="AJ103"/>
      <c r="AK103"/>
    </row>
    <row r="104" spans="1:37" s="33" customFormat="1" ht="16.149999999999999" customHeight="1" x14ac:dyDescent="0.45">
      <c r="A104" s="36"/>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2"/>
      <c r="Y104" s="2"/>
      <c r="Z104" s="2"/>
      <c r="AA104" s="148"/>
      <c r="AB104" s="148"/>
      <c r="AC104" s="148"/>
      <c r="AD104"/>
      <c r="AE104"/>
      <c r="AF104"/>
      <c r="AG104"/>
      <c r="AH104"/>
      <c r="AI104"/>
      <c r="AJ104"/>
      <c r="AK104"/>
    </row>
    <row r="105" spans="1:37" s="33" customFormat="1" ht="16.149999999999999" customHeight="1" x14ac:dyDescent="0.45">
      <c r="A105" s="36"/>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2"/>
      <c r="Y105" s="2"/>
      <c r="Z105" s="2"/>
      <c r="AA105" s="148"/>
      <c r="AB105" s="148"/>
      <c r="AC105" s="148"/>
      <c r="AD105"/>
      <c r="AE105"/>
      <c r="AF105"/>
      <c r="AG105"/>
      <c r="AH105"/>
      <c r="AI105"/>
      <c r="AJ105"/>
      <c r="AK105"/>
    </row>
    <row r="106" spans="1:37" s="33" customFormat="1" ht="16.149999999999999" customHeight="1" x14ac:dyDescent="0.45">
      <c r="A106" s="36"/>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2"/>
      <c r="Y106" s="2"/>
      <c r="Z106" s="2"/>
      <c r="AA106" s="148"/>
      <c r="AB106" s="148"/>
      <c r="AC106" s="148"/>
      <c r="AD106"/>
      <c r="AE106"/>
      <c r="AF106"/>
      <c r="AG106"/>
      <c r="AH106"/>
      <c r="AI106"/>
      <c r="AJ106"/>
      <c r="AK106"/>
    </row>
    <row r="107" spans="1:37" s="33" customFormat="1" ht="16.149999999999999" customHeight="1" x14ac:dyDescent="0.45">
      <c r="A107" s="36"/>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2"/>
      <c r="Y107" s="2"/>
      <c r="Z107" s="2"/>
      <c r="AA107" s="148"/>
      <c r="AB107" s="148"/>
      <c r="AC107" s="148"/>
      <c r="AD107"/>
      <c r="AE107"/>
      <c r="AF107"/>
      <c r="AG107"/>
      <c r="AH107"/>
      <c r="AI107"/>
      <c r="AJ107"/>
      <c r="AK107"/>
    </row>
    <row r="108" spans="1:37" s="33" customFormat="1" ht="16.149999999999999" customHeight="1" x14ac:dyDescent="0.45">
      <c r="A108" s="36"/>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2"/>
      <c r="Y108" s="2"/>
      <c r="Z108" s="2"/>
      <c r="AA108" s="148"/>
      <c r="AB108" s="148"/>
      <c r="AC108" s="148"/>
      <c r="AD108"/>
      <c r="AE108"/>
      <c r="AF108"/>
      <c r="AG108"/>
      <c r="AH108"/>
      <c r="AI108"/>
      <c r="AJ108"/>
      <c r="AK108"/>
    </row>
    <row r="109" spans="1:37" s="33" customFormat="1" ht="16.149999999999999" customHeight="1" x14ac:dyDescent="0.45">
      <c r="A109" s="36"/>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2"/>
      <c r="Y109" s="2"/>
      <c r="Z109" s="2"/>
      <c r="AA109" s="148"/>
      <c r="AB109" s="148"/>
      <c r="AC109" s="148"/>
      <c r="AD109"/>
      <c r="AE109"/>
      <c r="AF109"/>
      <c r="AG109"/>
      <c r="AH109"/>
      <c r="AI109"/>
      <c r="AJ109"/>
      <c r="AK109"/>
    </row>
    <row r="110" spans="1:37" s="33" customFormat="1" ht="16.149999999999999" customHeight="1" x14ac:dyDescent="0.45">
      <c r="A110" s="36"/>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2"/>
      <c r="Y110" s="2"/>
      <c r="Z110" s="2"/>
      <c r="AA110" s="148"/>
      <c r="AB110" s="148"/>
      <c r="AC110" s="148"/>
      <c r="AD110"/>
      <c r="AE110"/>
      <c r="AF110"/>
      <c r="AG110"/>
      <c r="AH110"/>
      <c r="AI110"/>
      <c r="AJ110"/>
      <c r="AK110"/>
    </row>
    <row r="111" spans="1:37" s="33" customFormat="1" ht="16.149999999999999" customHeight="1" x14ac:dyDescent="0.45">
      <c r="A111" s="36"/>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2"/>
      <c r="Y111" s="2"/>
      <c r="Z111" s="2"/>
      <c r="AA111" s="148"/>
      <c r="AB111" s="148"/>
      <c r="AC111" s="148"/>
      <c r="AD111"/>
      <c r="AE111"/>
      <c r="AF111"/>
      <c r="AG111"/>
      <c r="AH111"/>
      <c r="AI111"/>
      <c r="AJ111"/>
      <c r="AK111"/>
    </row>
    <row r="112" spans="1:37" s="33" customFormat="1" ht="16.149999999999999" customHeight="1" x14ac:dyDescent="0.45">
      <c r="A112" s="36"/>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2"/>
      <c r="Y112" s="2"/>
      <c r="Z112" s="2"/>
      <c r="AA112" s="148"/>
      <c r="AB112" s="148"/>
      <c r="AC112" s="148"/>
      <c r="AD112"/>
      <c r="AE112"/>
      <c r="AF112"/>
      <c r="AG112"/>
      <c r="AH112"/>
      <c r="AI112"/>
      <c r="AJ112"/>
      <c r="AK112"/>
    </row>
    <row r="113" spans="1:37" s="33" customFormat="1" ht="16.149999999999999" customHeight="1" x14ac:dyDescent="0.45">
      <c r="A113" s="36"/>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2"/>
      <c r="Y113" s="2"/>
      <c r="Z113" s="2"/>
      <c r="AA113" s="148"/>
      <c r="AB113" s="148"/>
      <c r="AC113" s="148"/>
      <c r="AD113"/>
      <c r="AE113"/>
      <c r="AF113"/>
      <c r="AG113"/>
      <c r="AH113"/>
      <c r="AI113"/>
      <c r="AJ113"/>
      <c r="AK113"/>
    </row>
    <row r="114" spans="1:37" s="33" customFormat="1" ht="16.149999999999999" customHeight="1" x14ac:dyDescent="0.45">
      <c r="A114" s="36"/>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2"/>
      <c r="Y114" s="2"/>
      <c r="Z114" s="2"/>
      <c r="AA114" s="148"/>
      <c r="AB114" s="148"/>
      <c r="AC114" s="148"/>
      <c r="AD114"/>
      <c r="AE114"/>
      <c r="AF114"/>
      <c r="AG114"/>
      <c r="AH114"/>
      <c r="AI114"/>
      <c r="AJ114"/>
      <c r="AK114"/>
    </row>
    <row r="115" spans="1:37" s="33" customFormat="1" ht="16.149999999999999" customHeight="1" x14ac:dyDescent="0.45">
      <c r="A115" s="36"/>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2"/>
      <c r="Y115" s="2"/>
      <c r="Z115" s="2"/>
      <c r="AA115" s="148"/>
      <c r="AB115" s="148"/>
      <c r="AC115" s="148"/>
      <c r="AD115"/>
      <c r="AE115"/>
      <c r="AF115"/>
      <c r="AG115"/>
      <c r="AH115"/>
      <c r="AI115"/>
      <c r="AJ115"/>
      <c r="AK115"/>
    </row>
    <row r="116" spans="1:37" s="33" customFormat="1" ht="16.149999999999999" customHeight="1" x14ac:dyDescent="0.45">
      <c r="A116" s="36"/>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2"/>
      <c r="Y116" s="2"/>
      <c r="Z116" s="2"/>
      <c r="AA116" s="148"/>
      <c r="AB116" s="148"/>
      <c r="AC116" s="148"/>
      <c r="AD116"/>
      <c r="AE116"/>
      <c r="AF116"/>
      <c r="AG116"/>
      <c r="AH116"/>
      <c r="AI116"/>
      <c r="AJ116"/>
      <c r="AK116"/>
    </row>
    <row r="117" spans="1:37" s="33" customFormat="1" ht="16.149999999999999" customHeight="1" x14ac:dyDescent="0.45">
      <c r="A117" s="36"/>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2"/>
      <c r="Y117" s="2"/>
      <c r="Z117" s="2"/>
      <c r="AA117" s="148"/>
      <c r="AB117" s="148"/>
      <c r="AC117" s="148"/>
      <c r="AD117"/>
      <c r="AE117"/>
      <c r="AF117"/>
      <c r="AG117"/>
      <c r="AH117"/>
      <c r="AI117"/>
      <c r="AJ117"/>
      <c r="AK117"/>
    </row>
    <row r="118" spans="1:37" s="33" customFormat="1" ht="16.149999999999999" customHeight="1" x14ac:dyDescent="0.45">
      <c r="A118" s="36"/>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2"/>
      <c r="Y118" s="2"/>
      <c r="Z118" s="2"/>
      <c r="AA118" s="148"/>
      <c r="AB118" s="148"/>
      <c r="AC118" s="148"/>
      <c r="AD118"/>
      <c r="AE118"/>
      <c r="AF118"/>
      <c r="AG118"/>
      <c r="AH118"/>
      <c r="AI118"/>
      <c r="AJ118"/>
      <c r="AK118"/>
    </row>
    <row r="119" spans="1:37" s="33" customFormat="1" ht="16.149999999999999" customHeight="1" x14ac:dyDescent="0.45">
      <c r="A119" s="36"/>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2"/>
      <c r="Y119" s="2"/>
      <c r="Z119" s="2"/>
      <c r="AA119" s="148"/>
      <c r="AB119" s="148"/>
      <c r="AC119" s="148"/>
      <c r="AD119"/>
      <c r="AE119"/>
      <c r="AF119"/>
      <c r="AG119"/>
      <c r="AH119"/>
      <c r="AI119"/>
      <c r="AJ119"/>
      <c r="AK119"/>
    </row>
    <row r="120" spans="1:37" s="33" customFormat="1" ht="16.149999999999999" customHeight="1" x14ac:dyDescent="0.45">
      <c r="A120" s="36"/>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2"/>
      <c r="Y120" s="2"/>
      <c r="Z120" s="2"/>
      <c r="AA120" s="148"/>
      <c r="AB120" s="148"/>
      <c r="AC120" s="148"/>
      <c r="AD120"/>
      <c r="AE120"/>
      <c r="AF120"/>
      <c r="AG120"/>
      <c r="AH120"/>
      <c r="AI120"/>
      <c r="AJ120"/>
      <c r="AK120"/>
    </row>
    <row r="121" spans="1:37" s="33" customFormat="1" ht="16.149999999999999" customHeight="1" x14ac:dyDescent="0.45">
      <c r="A121" s="36"/>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2"/>
      <c r="Y121" s="2"/>
      <c r="Z121" s="2"/>
      <c r="AA121" s="148"/>
      <c r="AB121" s="148"/>
      <c r="AC121" s="148"/>
      <c r="AD121"/>
      <c r="AE121"/>
      <c r="AF121"/>
      <c r="AG121"/>
      <c r="AH121"/>
      <c r="AI121"/>
      <c r="AJ121"/>
      <c r="AK121"/>
    </row>
    <row r="122" spans="1:37" s="33" customFormat="1" ht="16.149999999999999" customHeight="1" x14ac:dyDescent="0.45">
      <c r="A122" s="36"/>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2"/>
      <c r="Y122" s="2"/>
      <c r="Z122" s="2"/>
      <c r="AA122" s="148"/>
      <c r="AB122" s="148"/>
      <c r="AC122" s="148"/>
      <c r="AD122"/>
      <c r="AE122"/>
      <c r="AF122"/>
      <c r="AG122"/>
      <c r="AH122"/>
      <c r="AI122"/>
      <c r="AJ122"/>
      <c r="AK122"/>
    </row>
    <row r="123" spans="1:37" s="33" customFormat="1" ht="16.149999999999999" customHeight="1" x14ac:dyDescent="0.45">
      <c r="A123" s="36"/>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2"/>
      <c r="Y123" s="2"/>
      <c r="Z123" s="2"/>
      <c r="AA123" s="148"/>
      <c r="AB123" s="148"/>
      <c r="AC123" s="148"/>
      <c r="AD123"/>
      <c r="AE123"/>
      <c r="AF123"/>
      <c r="AG123"/>
      <c r="AH123"/>
      <c r="AI123"/>
      <c r="AJ123"/>
      <c r="AK123"/>
    </row>
    <row r="124" spans="1:37" s="33" customFormat="1" ht="16.149999999999999" customHeight="1" x14ac:dyDescent="0.45">
      <c r="A124" s="36"/>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2"/>
      <c r="Y124" s="2"/>
      <c r="Z124" s="2"/>
      <c r="AA124" s="148"/>
      <c r="AB124" s="148"/>
      <c r="AC124" s="148"/>
      <c r="AD124"/>
      <c r="AE124"/>
      <c r="AF124"/>
      <c r="AG124"/>
      <c r="AH124"/>
      <c r="AI124"/>
      <c r="AJ124"/>
      <c r="AK124"/>
    </row>
    <row r="125" spans="1:37" s="33" customFormat="1" ht="16.149999999999999" customHeight="1" x14ac:dyDescent="0.45">
      <c r="A125" s="36"/>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2"/>
      <c r="Y125" s="2"/>
      <c r="Z125" s="2"/>
      <c r="AA125" s="148"/>
      <c r="AB125" s="148"/>
      <c r="AC125" s="148"/>
      <c r="AD125"/>
      <c r="AE125"/>
      <c r="AF125"/>
      <c r="AG125"/>
      <c r="AH125"/>
      <c r="AI125"/>
      <c r="AJ125"/>
      <c r="AK125"/>
    </row>
    <row r="126" spans="1:37" s="33" customFormat="1" ht="16.149999999999999" customHeight="1" x14ac:dyDescent="0.45">
      <c r="A126" s="36"/>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2"/>
      <c r="Y126" s="2"/>
      <c r="Z126" s="2"/>
      <c r="AA126" s="148"/>
      <c r="AB126" s="148"/>
      <c r="AC126" s="148"/>
      <c r="AD126"/>
      <c r="AE126"/>
      <c r="AF126"/>
      <c r="AG126"/>
      <c r="AH126"/>
      <c r="AI126"/>
      <c r="AJ126"/>
      <c r="AK126"/>
    </row>
    <row r="127" spans="1:37" s="33" customFormat="1" ht="16.149999999999999" customHeight="1" x14ac:dyDescent="0.45">
      <c r="A127" s="36"/>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2"/>
      <c r="Y127" s="2"/>
      <c r="Z127" s="2"/>
      <c r="AA127" s="148"/>
      <c r="AB127" s="148"/>
      <c r="AC127" s="148"/>
      <c r="AD127"/>
      <c r="AE127"/>
      <c r="AF127"/>
      <c r="AG127"/>
      <c r="AH127"/>
      <c r="AI127"/>
      <c r="AJ127"/>
      <c r="AK127"/>
    </row>
    <row r="128" spans="1:37" s="33" customFormat="1" ht="16.149999999999999" customHeight="1" x14ac:dyDescent="0.45">
      <c r="A128" s="36"/>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2"/>
      <c r="Y128" s="2"/>
      <c r="Z128" s="2"/>
      <c r="AA128" s="148"/>
      <c r="AB128" s="148"/>
      <c r="AC128" s="148"/>
      <c r="AD128"/>
      <c r="AE128"/>
      <c r="AF128"/>
      <c r="AG128"/>
      <c r="AH128"/>
      <c r="AI128"/>
      <c r="AJ128"/>
      <c r="AK128"/>
    </row>
    <row r="129" spans="1:37" s="33" customFormat="1" ht="16.149999999999999" customHeight="1" x14ac:dyDescent="0.45">
      <c r="A129" s="36"/>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2"/>
      <c r="Y129" s="2"/>
      <c r="Z129" s="2"/>
      <c r="AA129" s="148"/>
      <c r="AB129" s="148"/>
      <c r="AC129" s="148"/>
      <c r="AD129"/>
      <c r="AE129"/>
      <c r="AF129"/>
      <c r="AG129"/>
      <c r="AH129"/>
      <c r="AI129"/>
      <c r="AJ129"/>
      <c r="AK129"/>
    </row>
    <row r="130" spans="1:37" s="33" customFormat="1" ht="16.149999999999999" customHeight="1" x14ac:dyDescent="0.45">
      <c r="A130" s="36"/>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2"/>
      <c r="Y130" s="2"/>
      <c r="Z130" s="2"/>
      <c r="AA130" s="148"/>
      <c r="AB130" s="148"/>
      <c r="AC130" s="148"/>
      <c r="AD130"/>
      <c r="AE130"/>
      <c r="AF130"/>
      <c r="AG130"/>
      <c r="AH130"/>
      <c r="AI130"/>
      <c r="AJ130"/>
      <c r="AK130"/>
    </row>
    <row r="131" spans="1:37" s="33" customFormat="1" ht="16.149999999999999" customHeight="1" x14ac:dyDescent="0.45">
      <c r="A131" s="36"/>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2"/>
      <c r="Y131" s="2"/>
      <c r="Z131" s="2"/>
      <c r="AA131" s="148"/>
      <c r="AB131" s="148"/>
      <c r="AC131" s="148"/>
      <c r="AD131"/>
      <c r="AE131"/>
      <c r="AF131"/>
      <c r="AG131"/>
      <c r="AH131"/>
      <c r="AI131"/>
      <c r="AJ131"/>
      <c r="AK131"/>
    </row>
    <row r="132" spans="1:37" s="33" customFormat="1" ht="16.149999999999999" customHeight="1" x14ac:dyDescent="0.45">
      <c r="A132" s="36"/>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2"/>
      <c r="Y132" s="2"/>
      <c r="Z132" s="2"/>
      <c r="AA132" s="148"/>
      <c r="AB132" s="148"/>
      <c r="AC132" s="148"/>
      <c r="AD132"/>
      <c r="AE132"/>
      <c r="AF132"/>
      <c r="AG132"/>
      <c r="AH132"/>
      <c r="AI132"/>
      <c r="AJ132"/>
      <c r="AK132"/>
    </row>
    <row r="133" spans="1:37" s="33" customFormat="1" ht="16.149999999999999" customHeight="1" x14ac:dyDescent="0.45">
      <c r="A133" s="36"/>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2"/>
      <c r="Y133" s="2"/>
      <c r="Z133" s="2"/>
      <c r="AA133" s="148"/>
      <c r="AB133" s="148"/>
      <c r="AC133" s="148"/>
      <c r="AD133"/>
      <c r="AE133"/>
      <c r="AF133"/>
      <c r="AG133"/>
      <c r="AH133"/>
      <c r="AI133"/>
      <c r="AJ133"/>
      <c r="AK133"/>
    </row>
    <row r="134" spans="1:37" s="33" customFormat="1" ht="16.149999999999999" customHeight="1" x14ac:dyDescent="0.45">
      <c r="A134" s="36"/>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2"/>
      <c r="Y134" s="2"/>
      <c r="Z134" s="2"/>
      <c r="AA134" s="148"/>
      <c r="AB134" s="148"/>
      <c r="AC134" s="148"/>
      <c r="AD134"/>
      <c r="AE134"/>
      <c r="AF134"/>
      <c r="AG134"/>
      <c r="AH134"/>
      <c r="AI134"/>
      <c r="AJ134"/>
      <c r="AK134"/>
    </row>
    <row r="135" spans="1:37" s="33" customFormat="1" ht="16.149999999999999" customHeight="1" x14ac:dyDescent="0.45">
      <c r="A135" s="36"/>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2"/>
      <c r="Y135" s="2"/>
      <c r="Z135" s="2"/>
      <c r="AA135" s="148"/>
      <c r="AB135" s="148"/>
      <c r="AC135" s="148"/>
      <c r="AD135"/>
      <c r="AE135"/>
      <c r="AF135"/>
      <c r="AG135"/>
      <c r="AH135"/>
      <c r="AI135"/>
      <c r="AJ135"/>
      <c r="AK135"/>
    </row>
    <row r="136" spans="1:37" s="33" customFormat="1" ht="16.149999999999999" customHeight="1" x14ac:dyDescent="0.45">
      <c r="A136" s="36"/>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2"/>
      <c r="Y136" s="2"/>
      <c r="Z136" s="2"/>
      <c r="AA136" s="148"/>
      <c r="AB136" s="148"/>
      <c r="AC136" s="148"/>
      <c r="AD136"/>
      <c r="AE136"/>
      <c r="AF136"/>
      <c r="AG136"/>
      <c r="AH136"/>
      <c r="AI136"/>
      <c r="AJ136"/>
      <c r="AK136"/>
    </row>
    <row r="137" spans="1:37" s="33" customFormat="1" ht="16.149999999999999" customHeight="1" x14ac:dyDescent="0.45">
      <c r="A137" s="36"/>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2"/>
      <c r="Y137" s="2"/>
      <c r="Z137" s="2"/>
      <c r="AA137" s="148"/>
      <c r="AB137" s="148"/>
      <c r="AC137" s="148"/>
      <c r="AD137"/>
      <c r="AE137"/>
      <c r="AF137"/>
      <c r="AG137"/>
      <c r="AH137"/>
      <c r="AI137"/>
      <c r="AJ137"/>
      <c r="AK137"/>
    </row>
    <row r="138" spans="1:37" s="33" customFormat="1" ht="16.149999999999999" customHeight="1" x14ac:dyDescent="0.45">
      <c r="A138" s="36"/>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2"/>
      <c r="Y138" s="2"/>
      <c r="Z138" s="2"/>
      <c r="AA138" s="148"/>
      <c r="AB138" s="148"/>
      <c r="AC138" s="148"/>
      <c r="AD138"/>
      <c r="AE138"/>
      <c r="AF138"/>
      <c r="AG138"/>
      <c r="AH138"/>
      <c r="AI138"/>
      <c r="AJ138"/>
      <c r="AK138"/>
    </row>
    <row r="139" spans="1:37" s="33" customFormat="1" ht="16.149999999999999" customHeight="1" x14ac:dyDescent="0.45">
      <c r="A139" s="36"/>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2"/>
      <c r="Y139" s="2"/>
      <c r="Z139" s="2"/>
      <c r="AA139" s="148"/>
      <c r="AB139" s="148"/>
      <c r="AC139" s="148"/>
      <c r="AD139"/>
      <c r="AE139"/>
      <c r="AF139"/>
      <c r="AG139"/>
      <c r="AH139"/>
      <c r="AI139"/>
      <c r="AJ139"/>
      <c r="AK139"/>
    </row>
    <row r="140" spans="1:37" s="33" customFormat="1" ht="16.149999999999999" customHeight="1" x14ac:dyDescent="0.45">
      <c r="A140" s="36"/>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2"/>
      <c r="Y140" s="2"/>
      <c r="Z140" s="2"/>
      <c r="AA140" s="148"/>
      <c r="AB140" s="148"/>
      <c r="AC140" s="148"/>
      <c r="AD140"/>
      <c r="AE140"/>
      <c r="AF140"/>
      <c r="AG140"/>
      <c r="AH140"/>
      <c r="AI140"/>
      <c r="AJ140"/>
      <c r="AK140"/>
    </row>
    <row r="141" spans="1:37" s="33" customFormat="1" ht="16.149999999999999" customHeight="1" x14ac:dyDescent="0.45">
      <c r="A141" s="36"/>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2"/>
      <c r="Y141" s="2"/>
      <c r="Z141" s="2"/>
      <c r="AA141" s="148"/>
      <c r="AB141" s="148"/>
      <c r="AC141" s="148"/>
      <c r="AD141"/>
      <c r="AE141"/>
      <c r="AF141"/>
      <c r="AG141"/>
      <c r="AH141"/>
      <c r="AI141"/>
      <c r="AJ141"/>
      <c r="AK141"/>
    </row>
    <row r="142" spans="1:37" s="33" customFormat="1" ht="16.149999999999999" customHeight="1" x14ac:dyDescent="0.45">
      <c r="A142" s="36"/>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2"/>
      <c r="Y142" s="2"/>
      <c r="Z142" s="2"/>
      <c r="AA142" s="148"/>
      <c r="AB142" s="148"/>
      <c r="AC142" s="148"/>
      <c r="AD142"/>
      <c r="AE142"/>
      <c r="AF142"/>
      <c r="AG142"/>
      <c r="AH142"/>
      <c r="AI142"/>
      <c r="AJ142"/>
      <c r="AK142"/>
    </row>
    <row r="143" spans="1:37" s="33" customFormat="1" ht="16.149999999999999" customHeight="1" x14ac:dyDescent="0.45">
      <c r="A143" s="36"/>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2"/>
      <c r="Y143" s="2"/>
      <c r="Z143" s="2"/>
      <c r="AA143" s="148"/>
      <c r="AB143" s="148"/>
      <c r="AC143" s="148"/>
      <c r="AD143"/>
      <c r="AE143"/>
      <c r="AF143"/>
      <c r="AG143"/>
      <c r="AH143"/>
      <c r="AI143"/>
      <c r="AJ143"/>
      <c r="AK143"/>
    </row>
    <row r="144" spans="1:37" s="33" customFormat="1" ht="16.149999999999999" customHeight="1" x14ac:dyDescent="0.45">
      <c r="A144" s="36"/>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2"/>
      <c r="Y144" s="2"/>
      <c r="Z144" s="2"/>
      <c r="AA144" s="148"/>
      <c r="AB144" s="148"/>
      <c r="AC144" s="148"/>
      <c r="AD144"/>
      <c r="AE144"/>
      <c r="AF144"/>
      <c r="AG144"/>
      <c r="AH144"/>
      <c r="AI144"/>
      <c r="AJ144"/>
      <c r="AK144"/>
    </row>
    <row r="145" spans="1:37" s="33" customFormat="1" ht="16.149999999999999" customHeight="1" x14ac:dyDescent="0.45">
      <c r="A145" s="36"/>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2"/>
      <c r="Y145" s="2"/>
      <c r="Z145" s="2"/>
      <c r="AA145" s="148"/>
      <c r="AB145" s="148"/>
      <c r="AC145" s="148"/>
      <c r="AD145"/>
      <c r="AE145"/>
      <c r="AF145"/>
      <c r="AG145"/>
      <c r="AH145"/>
      <c r="AI145"/>
      <c r="AJ145"/>
      <c r="AK145"/>
    </row>
    <row r="146" spans="1:37" s="33" customFormat="1" ht="16.149999999999999" customHeight="1" x14ac:dyDescent="0.45">
      <c r="A146" s="36"/>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2"/>
      <c r="Y146" s="2"/>
      <c r="Z146" s="2"/>
      <c r="AA146" s="148"/>
      <c r="AB146" s="148"/>
      <c r="AC146" s="148"/>
      <c r="AD146"/>
      <c r="AE146"/>
      <c r="AF146"/>
      <c r="AG146"/>
      <c r="AH146"/>
      <c r="AI146"/>
      <c r="AJ146"/>
      <c r="AK146"/>
    </row>
    <row r="147" spans="1:37" s="33" customFormat="1" ht="16.149999999999999" customHeight="1" x14ac:dyDescent="0.45">
      <c r="A147" s="36"/>
      <c r="B147" s="148"/>
      <c r="C147" s="73"/>
      <c r="D147" s="148"/>
      <c r="E147" s="2"/>
      <c r="F147" s="2"/>
      <c r="G147" s="2"/>
      <c r="H147" s="148"/>
      <c r="I147" s="148"/>
      <c r="J147" s="148"/>
      <c r="K147" s="148"/>
      <c r="L147" s="148"/>
      <c r="M147" s="148"/>
      <c r="N147" s="148"/>
      <c r="O147" s="148"/>
      <c r="P147" s="148"/>
      <c r="Q147" s="148"/>
      <c r="R147" s="148"/>
      <c r="S147" s="148"/>
      <c r="T147" s="10"/>
      <c r="U147" s="148"/>
      <c r="V147" s="73"/>
      <c r="W147" s="148"/>
      <c r="X147" s="2"/>
      <c r="Y147" s="2"/>
      <c r="Z147" s="2"/>
      <c r="AA147" s="148"/>
      <c r="AB147" s="148"/>
      <c r="AC147" s="148"/>
      <c r="AD147"/>
      <c r="AE147"/>
      <c r="AF147"/>
      <c r="AG147"/>
      <c r="AH147"/>
      <c r="AI147"/>
      <c r="AJ147"/>
      <c r="AK147"/>
    </row>
    <row r="148" spans="1:37" s="33" customFormat="1" ht="16.149999999999999" customHeight="1" x14ac:dyDescent="0.45">
      <c r="A148" s="36"/>
      <c r="B148" s="148"/>
      <c r="C148" s="73"/>
      <c r="D148" s="148"/>
      <c r="E148" s="2"/>
      <c r="F148" s="2"/>
      <c r="G148" s="2"/>
      <c r="H148" s="148"/>
      <c r="I148" s="148"/>
      <c r="J148" s="148"/>
      <c r="K148" s="148"/>
      <c r="L148" s="148"/>
      <c r="M148" s="148"/>
      <c r="N148" s="148"/>
      <c r="O148" s="148"/>
      <c r="P148" s="148"/>
      <c r="Q148" s="148"/>
      <c r="R148" s="148"/>
      <c r="S148" s="148"/>
      <c r="T148" s="10"/>
      <c r="U148" s="148"/>
      <c r="V148" s="73"/>
      <c r="W148" s="148"/>
      <c r="X148" s="2"/>
      <c r="Y148" s="2"/>
      <c r="Z148" s="2"/>
      <c r="AA148" s="148"/>
      <c r="AB148" s="148"/>
      <c r="AC148" s="148"/>
      <c r="AD148"/>
      <c r="AE148"/>
      <c r="AF148"/>
      <c r="AG148"/>
      <c r="AH148"/>
      <c r="AI148"/>
      <c r="AJ148"/>
      <c r="AK148"/>
    </row>
    <row r="149" spans="1:37" s="33" customFormat="1" ht="16.149999999999999" customHeight="1" x14ac:dyDescent="0.45">
      <c r="A149" s="36"/>
      <c r="B149" s="148"/>
      <c r="C149" s="73"/>
      <c r="D149" s="148"/>
      <c r="E149" s="2"/>
      <c r="F149" s="2"/>
      <c r="G149" s="2"/>
      <c r="H149" s="148"/>
      <c r="I149" s="148"/>
      <c r="J149" s="148"/>
      <c r="K149" s="148"/>
      <c r="L149" s="148"/>
      <c r="M149" s="148"/>
      <c r="N149" s="148"/>
      <c r="O149" s="148"/>
      <c r="P149" s="148"/>
      <c r="Q149" s="148"/>
      <c r="R149" s="148"/>
      <c r="S149" s="148"/>
      <c r="T149" s="10"/>
      <c r="U149" s="148"/>
      <c r="V149" s="73"/>
      <c r="W149" s="148"/>
      <c r="X149" s="2"/>
      <c r="Y149" s="2"/>
      <c r="Z149" s="2"/>
      <c r="AA149" s="148"/>
      <c r="AB149" s="148"/>
      <c r="AC149" s="148"/>
      <c r="AD149"/>
      <c r="AE149"/>
      <c r="AF149"/>
      <c r="AG149"/>
      <c r="AH149"/>
      <c r="AI149"/>
      <c r="AJ149"/>
      <c r="AK149"/>
    </row>
    <row r="150" spans="1:37" s="33" customFormat="1" ht="16.149999999999999" customHeight="1" x14ac:dyDescent="0.45">
      <c r="A150" s="36"/>
      <c r="B150" s="148"/>
      <c r="C150" s="73"/>
      <c r="D150" s="148"/>
      <c r="E150" s="2"/>
      <c r="F150" s="2"/>
      <c r="G150" s="2"/>
      <c r="H150" s="148"/>
      <c r="I150" s="148"/>
      <c r="J150" s="148"/>
      <c r="K150" s="148"/>
      <c r="L150" s="148"/>
      <c r="M150" s="148"/>
      <c r="N150" s="148"/>
      <c r="O150" s="148"/>
      <c r="P150" s="148"/>
      <c r="Q150" s="148"/>
      <c r="R150" s="148"/>
      <c r="S150" s="148"/>
      <c r="T150" s="10"/>
      <c r="U150" s="148"/>
      <c r="V150" s="73"/>
      <c r="W150" s="148"/>
      <c r="X150" s="2"/>
      <c r="Y150" s="2"/>
      <c r="Z150" s="2"/>
      <c r="AA150" s="148"/>
      <c r="AB150" s="148"/>
      <c r="AC150" s="148"/>
      <c r="AD150"/>
      <c r="AE150"/>
      <c r="AF150"/>
      <c r="AG150"/>
      <c r="AH150"/>
      <c r="AI150"/>
      <c r="AJ150"/>
      <c r="AK150"/>
    </row>
    <row r="151" spans="1:37" s="33" customFormat="1" ht="16.149999999999999" customHeight="1" x14ac:dyDescent="0.45">
      <c r="A151" s="36"/>
      <c r="B151" s="148"/>
      <c r="C151" s="73"/>
      <c r="D151" s="148"/>
      <c r="E151" s="2"/>
      <c r="F151" s="2"/>
      <c r="G151" s="2"/>
      <c r="H151" s="148"/>
      <c r="I151" s="148"/>
      <c r="J151" s="148"/>
      <c r="K151" s="148"/>
      <c r="L151" s="148"/>
      <c r="M151" s="148"/>
      <c r="N151" s="148"/>
      <c r="O151" s="148"/>
      <c r="P151" s="148"/>
      <c r="Q151" s="148"/>
      <c r="R151" s="148"/>
      <c r="S151" s="148"/>
      <c r="T151" s="10"/>
      <c r="U151" s="148"/>
      <c r="V151" s="73"/>
      <c r="W151" s="148"/>
      <c r="X151" s="2"/>
      <c r="Y151" s="2"/>
      <c r="Z151" s="2"/>
      <c r="AA151" s="148"/>
      <c r="AB151" s="148"/>
      <c r="AC151" s="148"/>
      <c r="AD151"/>
      <c r="AE151"/>
      <c r="AF151"/>
      <c r="AG151"/>
      <c r="AH151"/>
      <c r="AI151"/>
      <c r="AJ151"/>
      <c r="AK151"/>
    </row>
    <row r="152" spans="1:37" s="33" customFormat="1" ht="16.149999999999999" customHeight="1" x14ac:dyDescent="0.45">
      <c r="A152" s="36"/>
      <c r="B152" s="148"/>
      <c r="C152" s="73"/>
      <c r="D152" s="148"/>
      <c r="E152" s="2"/>
      <c r="F152" s="2"/>
      <c r="G152" s="2"/>
      <c r="H152" s="148"/>
      <c r="I152" s="148"/>
      <c r="J152" s="148"/>
      <c r="K152" s="148"/>
      <c r="L152" s="148"/>
      <c r="M152" s="148"/>
      <c r="N152" s="148"/>
      <c r="O152" s="148"/>
      <c r="P152" s="148"/>
      <c r="Q152" s="148"/>
      <c r="R152" s="148"/>
      <c r="S152" s="148"/>
      <c r="T152" s="10"/>
      <c r="U152" s="148"/>
      <c r="V152" s="73"/>
      <c r="W152" s="148"/>
      <c r="X152" s="2"/>
      <c r="Y152" s="2"/>
      <c r="Z152" s="2"/>
      <c r="AA152" s="148"/>
      <c r="AB152" s="148"/>
      <c r="AC152" s="148"/>
      <c r="AD152"/>
      <c r="AE152"/>
      <c r="AF152"/>
      <c r="AG152"/>
      <c r="AH152"/>
      <c r="AI152"/>
      <c r="AJ152"/>
      <c r="AK152"/>
    </row>
  </sheetData>
  <mergeCells count="38">
    <mergeCell ref="B38:AC38"/>
    <mergeCell ref="B32:AC32"/>
    <mergeCell ref="B33:AC33"/>
    <mergeCell ref="B34:AC34"/>
    <mergeCell ref="B35:AC35"/>
    <mergeCell ref="B36:AC36"/>
    <mergeCell ref="B37:AC37"/>
    <mergeCell ref="B31:AC31"/>
    <mergeCell ref="B20:AC20"/>
    <mergeCell ref="B21:AC21"/>
    <mergeCell ref="B22:AC22"/>
    <mergeCell ref="B23:AC23"/>
    <mergeCell ref="B24:AC24"/>
    <mergeCell ref="B25:AC25"/>
    <mergeCell ref="B26:AC26"/>
    <mergeCell ref="B27:AC27"/>
    <mergeCell ref="B28:AC28"/>
    <mergeCell ref="B29:AC29"/>
    <mergeCell ref="B30:AC30"/>
    <mergeCell ref="B19:AC19"/>
    <mergeCell ref="B8:AC8"/>
    <mergeCell ref="B9:AC9"/>
    <mergeCell ref="B10:AC10"/>
    <mergeCell ref="B11:AC11"/>
    <mergeCell ref="B12:AC12"/>
    <mergeCell ref="B13:AC13"/>
    <mergeCell ref="B14:AC14"/>
    <mergeCell ref="B15:AC15"/>
    <mergeCell ref="B16:AC16"/>
    <mergeCell ref="B17:AC17"/>
    <mergeCell ref="B18:AC18"/>
    <mergeCell ref="B4:AC4"/>
    <mergeCell ref="B5:AC5"/>
    <mergeCell ref="B6:AC6"/>
    <mergeCell ref="B7:AC7"/>
    <mergeCell ref="B1:AC1"/>
    <mergeCell ref="B2:AC2"/>
    <mergeCell ref="B3:AC3"/>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F86BB-1867-4A29-923C-0D0D79021259}">
  <dimension ref="A1:BH151"/>
  <sheetViews>
    <sheetView topLeftCell="A3" zoomScale="70" zoomScaleNormal="70" workbookViewId="0">
      <selection activeCell="B4" sqref="B4:AC4"/>
    </sheetView>
  </sheetViews>
  <sheetFormatPr defaultRowHeight="15.4" x14ac:dyDescent="0.45"/>
  <cols>
    <col min="1" max="1" width="6.265625" style="36" bestFit="1" customWidth="1"/>
    <col min="2" max="3" width="3.59765625" style="113" customWidth="1"/>
    <col min="4" max="4" width="26.59765625" style="113" customWidth="1"/>
    <col min="5" max="14" width="3.59765625" style="113" customWidth="1"/>
    <col min="15" max="15" width="8.3984375" style="113" customWidth="1"/>
    <col min="16" max="19" width="7.59765625" style="113" customWidth="1"/>
    <col min="20" max="20" width="6.265625" style="129" customWidth="1"/>
    <col min="21" max="22" width="3.59765625" style="113" customWidth="1"/>
    <col min="23" max="23" width="26.59765625" style="113" customWidth="1"/>
    <col min="24" max="29" width="3.59765625" style="113" customWidth="1"/>
    <col min="30" max="30" width="0.86328125" style="131" customWidth="1"/>
    <col min="31" max="31" width="6.265625" style="127" bestFit="1" customWidth="1"/>
    <col min="32" max="33" width="3.59765625" style="113" customWidth="1"/>
    <col min="34" max="34" width="26.59765625" style="113" customWidth="1"/>
    <col min="35" max="44" width="3.59765625" style="113" customWidth="1"/>
    <col min="45" max="45" width="8.3984375" style="113" customWidth="1"/>
    <col min="46" max="49" width="7.59765625" style="113" customWidth="1"/>
    <col min="50" max="50" width="6.265625" style="129" customWidth="1"/>
    <col min="51" max="52" width="3.59765625" style="113" customWidth="1"/>
    <col min="53" max="53" width="26.59765625" style="113" customWidth="1"/>
    <col min="54" max="59" width="3.59765625" style="113" customWidth="1"/>
    <col min="60" max="60" width="6.265625" style="127" bestFit="1" customWidth="1"/>
  </cols>
  <sheetData>
    <row r="1" spans="1:60" s="12" customFormat="1" ht="48.4" customHeight="1" x14ac:dyDescent="0.45">
      <c r="A1" s="67"/>
      <c r="B1" s="748" t="s">
        <v>536</v>
      </c>
      <c r="C1" s="748"/>
      <c r="D1" s="748"/>
      <c r="E1" s="748"/>
      <c r="F1" s="748"/>
      <c r="G1" s="748"/>
      <c r="H1" s="748"/>
      <c r="I1" s="748"/>
      <c r="J1" s="748"/>
      <c r="K1" s="748"/>
      <c r="L1" s="748"/>
      <c r="M1" s="748"/>
      <c r="N1" s="748"/>
      <c r="O1" s="748"/>
      <c r="P1" s="748"/>
      <c r="Q1" s="748"/>
      <c r="R1" s="748"/>
      <c r="S1" s="748"/>
      <c r="T1" s="748"/>
      <c r="U1" s="748"/>
      <c r="V1" s="748"/>
      <c r="W1" s="748"/>
      <c r="X1" s="748"/>
      <c r="Y1" s="748"/>
      <c r="Z1" s="748"/>
      <c r="AA1" s="748"/>
      <c r="AB1" s="748"/>
      <c r="AC1" s="748"/>
      <c r="AD1" s="122"/>
      <c r="AE1" s="124"/>
      <c r="AF1" s="176"/>
      <c r="AG1" s="176"/>
      <c r="AH1" s="176"/>
      <c r="AI1" s="176"/>
      <c r="AJ1" s="176"/>
      <c r="AK1" s="176"/>
      <c r="AL1" s="176"/>
      <c r="AM1" s="176"/>
      <c r="AN1" s="176"/>
      <c r="AO1" s="176"/>
      <c r="AP1" s="176"/>
      <c r="AQ1" s="176"/>
      <c r="AR1" s="176"/>
      <c r="AS1" s="176"/>
      <c r="AT1" s="176"/>
      <c r="AU1" s="176"/>
      <c r="AV1" s="176"/>
      <c r="AW1" s="176"/>
      <c r="AX1" s="176"/>
      <c r="AY1" s="176"/>
      <c r="AZ1" s="176"/>
      <c r="BA1" s="176"/>
      <c r="BB1" s="176"/>
      <c r="BC1" s="176"/>
      <c r="BD1" s="176"/>
      <c r="BE1" s="176"/>
      <c r="BF1" s="176"/>
      <c r="BG1" s="176"/>
      <c r="BH1" s="124"/>
    </row>
    <row r="2" spans="1:60" ht="14.25" customHeight="1" x14ac:dyDescent="0.45">
      <c r="A2" s="149"/>
      <c r="B2" s="747"/>
      <c r="C2" s="747"/>
      <c r="D2" s="747"/>
      <c r="E2" s="747"/>
      <c r="F2" s="747"/>
      <c r="G2" s="747"/>
      <c r="H2" s="747"/>
      <c r="I2" s="747"/>
      <c r="J2" s="747"/>
      <c r="K2" s="747"/>
      <c r="L2" s="747"/>
      <c r="M2" s="747"/>
      <c r="N2" s="747"/>
      <c r="O2" s="747"/>
      <c r="P2" s="747"/>
      <c r="Q2" s="747"/>
      <c r="R2" s="747"/>
      <c r="S2" s="747"/>
      <c r="T2" s="747"/>
      <c r="U2" s="747"/>
      <c r="V2" s="747"/>
      <c r="W2" s="747"/>
      <c r="X2" s="747"/>
      <c r="Y2" s="747"/>
      <c r="Z2" s="747"/>
      <c r="AA2" s="747"/>
      <c r="AB2" s="747"/>
      <c r="AC2" s="747"/>
      <c r="AD2" s="123"/>
      <c r="AE2" s="174"/>
      <c r="AF2" s="747"/>
      <c r="AG2" s="747"/>
      <c r="AH2" s="747"/>
      <c r="AI2" s="747"/>
      <c r="AJ2" s="747"/>
      <c r="AK2" s="747"/>
      <c r="AL2" s="747"/>
      <c r="AM2" s="747"/>
      <c r="AN2" s="747"/>
      <c r="AO2" s="747"/>
      <c r="AP2" s="747"/>
      <c r="AQ2" s="747"/>
      <c r="AR2" s="747"/>
      <c r="AS2" s="747"/>
      <c r="AT2" s="747"/>
      <c r="AU2" s="747"/>
      <c r="AV2" s="747"/>
      <c r="AW2" s="747"/>
      <c r="AX2" s="747"/>
      <c r="AY2" s="747"/>
      <c r="AZ2" s="747"/>
      <c r="BA2" s="747"/>
      <c r="BB2" s="747"/>
      <c r="BC2" s="747"/>
      <c r="BD2" s="747"/>
      <c r="BE2" s="747"/>
      <c r="BF2" s="747"/>
      <c r="BG2" s="747"/>
      <c r="BH2" s="174"/>
    </row>
    <row r="3" spans="1:60" ht="14.25" customHeight="1" x14ac:dyDescent="0.45">
      <c r="A3" s="149"/>
      <c r="B3" s="747" t="s">
        <v>537</v>
      </c>
      <c r="C3" s="747"/>
      <c r="D3" s="747"/>
      <c r="E3" s="747"/>
      <c r="F3" s="747"/>
      <c r="G3" s="747"/>
      <c r="H3" s="747"/>
      <c r="I3" s="747"/>
      <c r="J3" s="747"/>
      <c r="K3" s="747"/>
      <c r="L3" s="747"/>
      <c r="M3" s="747"/>
      <c r="N3" s="747"/>
      <c r="O3" s="747"/>
      <c r="P3" s="747"/>
      <c r="Q3" s="747"/>
      <c r="R3" s="747"/>
      <c r="S3" s="747"/>
      <c r="T3" s="747"/>
      <c r="U3" s="747"/>
      <c r="V3" s="747"/>
      <c r="W3" s="747"/>
      <c r="X3" s="747"/>
      <c r="Y3" s="747"/>
      <c r="Z3" s="747"/>
      <c r="AA3" s="747"/>
      <c r="AB3" s="747"/>
      <c r="AC3" s="747"/>
      <c r="AD3" s="123"/>
      <c r="AE3" s="174"/>
      <c r="AF3" s="747" t="s">
        <v>538</v>
      </c>
      <c r="AG3" s="747"/>
      <c r="AH3" s="747"/>
      <c r="AI3" s="747"/>
      <c r="AJ3" s="747"/>
      <c r="AK3" s="747"/>
      <c r="AL3" s="747"/>
      <c r="AM3" s="747"/>
      <c r="AN3" s="747"/>
      <c r="AO3" s="747"/>
      <c r="AP3" s="747"/>
      <c r="AQ3" s="747"/>
      <c r="AR3" s="747"/>
      <c r="AS3" s="747"/>
      <c r="AT3" s="747"/>
      <c r="AU3" s="747"/>
      <c r="AV3" s="747"/>
      <c r="AW3" s="747"/>
      <c r="AX3" s="747"/>
      <c r="AY3" s="747"/>
      <c r="AZ3" s="747"/>
      <c r="BA3" s="747"/>
      <c r="BB3" s="747"/>
      <c r="BC3" s="747"/>
      <c r="BD3" s="747"/>
      <c r="BE3" s="747"/>
      <c r="BF3" s="747"/>
      <c r="BG3" s="747"/>
      <c r="BH3" s="174"/>
    </row>
    <row r="4" spans="1:60" ht="169.9" customHeight="1" x14ac:dyDescent="0.45">
      <c r="A4" s="149"/>
      <c r="B4" s="746" t="s">
        <v>539</v>
      </c>
      <c r="C4" s="746"/>
      <c r="D4" s="746"/>
      <c r="E4" s="746"/>
      <c r="F4" s="746"/>
      <c r="G4" s="746"/>
      <c r="H4" s="746"/>
      <c r="I4" s="746"/>
      <c r="J4" s="746"/>
      <c r="K4" s="746"/>
      <c r="L4" s="746"/>
      <c r="M4" s="746"/>
      <c r="N4" s="746"/>
      <c r="O4" s="746"/>
      <c r="P4" s="746"/>
      <c r="Q4" s="746"/>
      <c r="R4" s="746"/>
      <c r="S4" s="746"/>
      <c r="T4" s="746"/>
      <c r="U4" s="746"/>
      <c r="V4" s="746"/>
      <c r="W4" s="746"/>
      <c r="X4" s="746"/>
      <c r="Y4" s="746"/>
      <c r="Z4" s="746"/>
      <c r="AA4" s="746"/>
      <c r="AB4" s="746"/>
      <c r="AC4" s="746"/>
      <c r="AD4" s="123"/>
      <c r="AE4" s="174"/>
      <c r="AF4" s="746" t="s">
        <v>540</v>
      </c>
      <c r="AG4" s="746"/>
      <c r="AH4" s="746"/>
      <c r="AI4" s="746"/>
      <c r="AJ4" s="746"/>
      <c r="AK4" s="746"/>
      <c r="AL4" s="746"/>
      <c r="AM4" s="746"/>
      <c r="AN4" s="746"/>
      <c r="AO4" s="746"/>
      <c r="AP4" s="746"/>
      <c r="AQ4" s="746"/>
      <c r="AR4" s="746"/>
      <c r="AS4" s="746"/>
      <c r="AT4" s="746"/>
      <c r="AU4" s="746"/>
      <c r="AV4" s="746"/>
      <c r="AW4" s="746"/>
      <c r="AX4" s="746"/>
      <c r="AY4" s="746"/>
      <c r="AZ4" s="746"/>
      <c r="BA4" s="746"/>
      <c r="BB4" s="746"/>
      <c r="BC4" s="746"/>
      <c r="BD4" s="746"/>
      <c r="BE4" s="746"/>
      <c r="BF4" s="746"/>
      <c r="BG4" s="746"/>
      <c r="BH4" s="174"/>
    </row>
    <row r="5" spans="1:60" ht="273.39999999999998" customHeight="1" x14ac:dyDescent="0.45">
      <c r="A5" s="149"/>
      <c r="B5" s="746" t="s">
        <v>541</v>
      </c>
      <c r="C5" s="746"/>
      <c r="D5" s="746"/>
      <c r="E5" s="746"/>
      <c r="F5" s="746"/>
      <c r="G5" s="746"/>
      <c r="H5" s="746"/>
      <c r="I5" s="746"/>
      <c r="J5" s="746"/>
      <c r="K5" s="746"/>
      <c r="L5" s="746"/>
      <c r="M5" s="746"/>
      <c r="N5" s="746"/>
      <c r="O5" s="746"/>
      <c r="P5" s="746"/>
      <c r="Q5" s="746"/>
      <c r="R5" s="746"/>
      <c r="S5" s="746"/>
      <c r="T5" s="746"/>
      <c r="U5" s="746"/>
      <c r="V5" s="746"/>
      <c r="W5" s="746"/>
      <c r="X5" s="746"/>
      <c r="Y5" s="746"/>
      <c r="Z5" s="746"/>
      <c r="AA5" s="746"/>
      <c r="AB5" s="746"/>
      <c r="AC5" s="746"/>
      <c r="AD5" s="123"/>
      <c r="AE5" s="174"/>
      <c r="AF5" s="746" t="s">
        <v>542</v>
      </c>
      <c r="AG5" s="746"/>
      <c r="AH5" s="746"/>
      <c r="AI5" s="746"/>
      <c r="AJ5" s="746"/>
      <c r="AK5" s="746"/>
      <c r="AL5" s="746"/>
      <c r="AM5" s="746"/>
      <c r="AN5" s="746"/>
      <c r="AO5" s="746"/>
      <c r="AP5" s="746"/>
      <c r="AQ5" s="746"/>
      <c r="AR5" s="746"/>
      <c r="AS5" s="746"/>
      <c r="AT5" s="746"/>
      <c r="AU5" s="746"/>
      <c r="AV5" s="746"/>
      <c r="AW5" s="746"/>
      <c r="AX5" s="746"/>
      <c r="AY5" s="746"/>
      <c r="AZ5" s="746"/>
      <c r="BA5" s="746"/>
      <c r="BB5" s="746"/>
      <c r="BC5" s="746"/>
      <c r="BD5" s="746"/>
      <c r="BE5" s="746"/>
      <c r="BF5" s="746"/>
      <c r="BG5" s="746"/>
      <c r="BH5" s="174"/>
    </row>
    <row r="6" spans="1:60" ht="303.39999999999998" customHeight="1" x14ac:dyDescent="0.45">
      <c r="A6" s="149"/>
      <c r="B6" s="746" t="s">
        <v>543</v>
      </c>
      <c r="C6" s="746"/>
      <c r="D6" s="746"/>
      <c r="E6" s="746"/>
      <c r="F6" s="746"/>
      <c r="G6" s="746"/>
      <c r="H6" s="746"/>
      <c r="I6" s="746"/>
      <c r="J6" s="746"/>
      <c r="K6" s="746"/>
      <c r="L6" s="746"/>
      <c r="M6" s="746"/>
      <c r="N6" s="746"/>
      <c r="O6" s="746"/>
      <c r="P6" s="746"/>
      <c r="Q6" s="746"/>
      <c r="R6" s="746"/>
      <c r="S6" s="746"/>
      <c r="T6" s="746"/>
      <c r="U6" s="746"/>
      <c r="V6" s="746"/>
      <c r="W6" s="746"/>
      <c r="X6" s="746"/>
      <c r="Y6" s="746"/>
      <c r="Z6" s="746"/>
      <c r="AA6" s="746"/>
      <c r="AB6" s="746"/>
      <c r="AC6" s="746"/>
      <c r="AD6" s="123"/>
      <c r="AE6" s="174"/>
      <c r="AF6" s="746" t="s">
        <v>544</v>
      </c>
      <c r="AG6" s="746"/>
      <c r="AH6" s="746"/>
      <c r="AI6" s="746"/>
      <c r="AJ6" s="746"/>
      <c r="AK6" s="746"/>
      <c r="AL6" s="746"/>
      <c r="AM6" s="746"/>
      <c r="AN6" s="746"/>
      <c r="AO6" s="746"/>
      <c r="AP6" s="746"/>
      <c r="AQ6" s="746"/>
      <c r="AR6" s="746"/>
      <c r="AS6" s="746"/>
      <c r="AT6" s="746"/>
      <c r="AU6" s="746"/>
      <c r="AV6" s="746"/>
      <c r="AW6" s="746"/>
      <c r="AX6" s="746"/>
      <c r="AY6" s="746"/>
      <c r="AZ6" s="746"/>
      <c r="BA6" s="746"/>
      <c r="BB6" s="746"/>
      <c r="BC6" s="746"/>
      <c r="BD6" s="746"/>
      <c r="BE6" s="746"/>
      <c r="BF6" s="746"/>
      <c r="BG6" s="746"/>
      <c r="BH6" s="174"/>
    </row>
    <row r="7" spans="1:60" ht="275.45" customHeight="1" x14ac:dyDescent="0.45">
      <c r="A7" s="69"/>
      <c r="B7" s="746" t="s">
        <v>545</v>
      </c>
      <c r="C7" s="746"/>
      <c r="D7" s="746"/>
      <c r="E7" s="746"/>
      <c r="F7" s="746"/>
      <c r="G7" s="746"/>
      <c r="H7" s="746"/>
      <c r="I7" s="746"/>
      <c r="J7" s="746"/>
      <c r="K7" s="746"/>
      <c r="L7" s="746"/>
      <c r="M7" s="746"/>
      <c r="N7" s="746"/>
      <c r="O7" s="746"/>
      <c r="P7" s="746"/>
      <c r="Q7" s="746"/>
      <c r="R7" s="746"/>
      <c r="S7" s="746"/>
      <c r="T7" s="746"/>
      <c r="U7" s="746"/>
      <c r="V7" s="746"/>
      <c r="W7" s="746"/>
      <c r="X7" s="746"/>
      <c r="Y7" s="746"/>
      <c r="Z7" s="746"/>
      <c r="AA7" s="746"/>
      <c r="AB7" s="746"/>
      <c r="AC7" s="746"/>
      <c r="AD7" s="121"/>
      <c r="AE7" s="125"/>
      <c r="AF7" s="747" t="s">
        <v>546</v>
      </c>
      <c r="AG7" s="746"/>
      <c r="AH7" s="746"/>
      <c r="AI7" s="746"/>
      <c r="AJ7" s="746"/>
      <c r="AK7" s="746"/>
      <c r="AL7" s="746"/>
      <c r="AM7" s="746"/>
      <c r="AN7" s="746"/>
      <c r="AO7" s="746"/>
      <c r="AP7" s="746"/>
      <c r="AQ7" s="746"/>
      <c r="AR7" s="746"/>
      <c r="AS7" s="746"/>
      <c r="AT7" s="746"/>
      <c r="AU7" s="746"/>
      <c r="AV7" s="746"/>
      <c r="AW7" s="746"/>
      <c r="AX7" s="746"/>
      <c r="AY7" s="746"/>
      <c r="AZ7" s="746"/>
      <c r="BA7" s="746"/>
      <c r="BB7" s="746"/>
      <c r="BC7" s="746"/>
      <c r="BD7" s="746"/>
      <c r="BE7" s="746"/>
      <c r="BF7" s="746"/>
      <c r="BG7" s="746"/>
      <c r="BH7" s="125"/>
    </row>
    <row r="8" spans="1:60" x14ac:dyDescent="0.45">
      <c r="A8" s="69"/>
      <c r="B8" s="747" t="s">
        <v>547</v>
      </c>
      <c r="C8" s="747"/>
      <c r="D8" s="747"/>
      <c r="E8" s="747"/>
      <c r="F8" s="747"/>
      <c r="G8" s="747"/>
      <c r="H8" s="747"/>
      <c r="I8" s="747"/>
      <c r="J8" s="747"/>
      <c r="K8" s="747"/>
      <c r="L8" s="747"/>
      <c r="M8" s="747"/>
      <c r="N8" s="747"/>
      <c r="O8" s="747"/>
      <c r="P8" s="747"/>
      <c r="Q8" s="747"/>
      <c r="R8" s="747"/>
      <c r="S8" s="747"/>
      <c r="T8" s="747"/>
      <c r="U8" s="747"/>
      <c r="V8" s="747"/>
      <c r="W8" s="747"/>
      <c r="X8" s="747"/>
      <c r="Y8" s="747"/>
      <c r="Z8" s="747"/>
      <c r="AA8" s="747"/>
      <c r="AB8" s="747"/>
      <c r="AC8" s="747"/>
      <c r="AD8" s="121"/>
      <c r="AE8" s="125"/>
      <c r="AF8" s="746"/>
      <c r="AG8" s="746"/>
      <c r="AH8" s="746"/>
      <c r="AI8" s="746"/>
      <c r="AJ8" s="746"/>
      <c r="AK8" s="746"/>
      <c r="AL8" s="746"/>
      <c r="AM8" s="746"/>
      <c r="AN8" s="746"/>
      <c r="AO8" s="746"/>
      <c r="AP8" s="746"/>
      <c r="AQ8" s="746"/>
      <c r="AR8" s="746"/>
      <c r="AS8" s="746"/>
      <c r="AT8" s="746"/>
      <c r="AU8" s="746"/>
      <c r="AV8" s="746"/>
      <c r="AW8" s="746"/>
      <c r="AX8" s="746"/>
      <c r="AY8" s="746"/>
      <c r="AZ8" s="746"/>
      <c r="BA8" s="746"/>
      <c r="BB8" s="746"/>
      <c r="BC8" s="746"/>
      <c r="BD8" s="746"/>
      <c r="BE8" s="746"/>
      <c r="BF8" s="746"/>
      <c r="BG8" s="746"/>
      <c r="BH8" s="125"/>
    </row>
    <row r="9" spans="1:60" ht="51.4" customHeight="1" x14ac:dyDescent="0.45">
      <c r="A9" s="69"/>
      <c r="B9" s="746" t="s">
        <v>548</v>
      </c>
      <c r="C9" s="746"/>
      <c r="D9" s="746"/>
      <c r="E9" s="746"/>
      <c r="F9" s="746"/>
      <c r="G9" s="746"/>
      <c r="H9" s="746"/>
      <c r="I9" s="746"/>
      <c r="J9" s="746"/>
      <c r="K9" s="746"/>
      <c r="L9" s="746"/>
      <c r="M9" s="746"/>
      <c r="N9" s="746"/>
      <c r="O9" s="746"/>
      <c r="P9" s="746"/>
      <c r="Q9" s="746"/>
      <c r="R9" s="746"/>
      <c r="S9" s="746"/>
      <c r="T9" s="746"/>
      <c r="U9" s="746"/>
      <c r="V9" s="746"/>
      <c r="W9" s="746"/>
      <c r="X9" s="746"/>
      <c r="Y9" s="746"/>
      <c r="Z9" s="746"/>
      <c r="AA9" s="746"/>
      <c r="AB9" s="746"/>
      <c r="AC9" s="746"/>
      <c r="AD9" s="121"/>
      <c r="AE9" s="125"/>
      <c r="AF9" s="746"/>
      <c r="AG9" s="746"/>
      <c r="AH9" s="746"/>
      <c r="AI9" s="746"/>
      <c r="AJ9" s="746"/>
      <c r="AK9" s="746"/>
      <c r="AL9" s="746"/>
      <c r="AM9" s="746"/>
      <c r="AN9" s="746"/>
      <c r="AO9" s="746"/>
      <c r="AP9" s="746"/>
      <c r="AQ9" s="746"/>
      <c r="AR9" s="746"/>
      <c r="AS9" s="746"/>
      <c r="AT9" s="746"/>
      <c r="AU9" s="746"/>
      <c r="AV9" s="746"/>
      <c r="AW9" s="746"/>
      <c r="AX9" s="746"/>
      <c r="AY9" s="746"/>
      <c r="AZ9" s="746"/>
      <c r="BA9" s="746"/>
      <c r="BB9" s="746"/>
      <c r="BC9" s="746"/>
      <c r="BD9" s="746"/>
      <c r="BE9" s="746"/>
      <c r="BF9" s="746"/>
      <c r="BG9" s="746"/>
      <c r="BH9" s="125"/>
    </row>
    <row r="10" spans="1:60" ht="16.149999999999999" customHeight="1" x14ac:dyDescent="0.45">
      <c r="A10" s="68"/>
      <c r="B10" s="746"/>
      <c r="C10" s="746"/>
      <c r="D10" s="746"/>
      <c r="E10" s="746"/>
      <c r="F10" s="746"/>
      <c r="G10" s="746"/>
      <c r="H10" s="746"/>
      <c r="I10" s="746"/>
      <c r="J10" s="746"/>
      <c r="K10" s="746"/>
      <c r="L10" s="746"/>
      <c r="M10" s="746"/>
      <c r="N10" s="746"/>
      <c r="O10" s="746"/>
      <c r="P10" s="746"/>
      <c r="Q10" s="746"/>
      <c r="R10" s="746"/>
      <c r="S10" s="746"/>
      <c r="T10" s="746"/>
      <c r="U10" s="746"/>
      <c r="V10" s="746"/>
      <c r="W10" s="746"/>
      <c r="X10" s="746"/>
      <c r="Y10" s="746"/>
      <c r="Z10" s="746"/>
      <c r="AA10" s="746"/>
      <c r="AB10" s="746"/>
      <c r="AC10" s="746"/>
      <c r="AD10" s="130"/>
      <c r="AE10" s="126"/>
      <c r="AF10" s="746"/>
      <c r="AG10" s="746"/>
      <c r="AH10" s="746"/>
      <c r="AI10" s="746"/>
      <c r="AJ10" s="746"/>
      <c r="AK10" s="746"/>
      <c r="AL10" s="746"/>
      <c r="AM10" s="746"/>
      <c r="AN10" s="746"/>
      <c r="AO10" s="746"/>
      <c r="AP10" s="746"/>
      <c r="AQ10" s="746"/>
      <c r="AR10" s="746"/>
      <c r="AS10" s="746"/>
      <c r="AT10" s="746"/>
      <c r="AU10" s="746"/>
      <c r="AV10" s="746"/>
      <c r="AW10" s="746"/>
      <c r="AX10" s="746"/>
      <c r="AY10" s="746"/>
      <c r="AZ10" s="746"/>
      <c r="BA10" s="746"/>
      <c r="BB10" s="746"/>
      <c r="BC10" s="746"/>
      <c r="BD10" s="746"/>
      <c r="BE10" s="746"/>
      <c r="BF10" s="746"/>
      <c r="BG10" s="746"/>
      <c r="BH10" s="126"/>
    </row>
    <row r="11" spans="1:60" ht="16.149999999999999" customHeight="1" x14ac:dyDescent="0.45">
      <c r="A11" s="68"/>
      <c r="B11" s="746"/>
      <c r="C11" s="746"/>
      <c r="D11" s="746"/>
      <c r="E11" s="746"/>
      <c r="F11" s="746"/>
      <c r="G11" s="746"/>
      <c r="H11" s="746"/>
      <c r="I11" s="746"/>
      <c r="J11" s="746"/>
      <c r="K11" s="746"/>
      <c r="L11" s="746"/>
      <c r="M11" s="746"/>
      <c r="N11" s="746"/>
      <c r="O11" s="746"/>
      <c r="P11" s="746"/>
      <c r="Q11" s="746"/>
      <c r="R11" s="746"/>
      <c r="S11" s="746"/>
      <c r="T11" s="746"/>
      <c r="U11" s="746"/>
      <c r="V11" s="746"/>
      <c r="W11" s="746"/>
      <c r="X11" s="746"/>
      <c r="Y11" s="746"/>
      <c r="Z11" s="746"/>
      <c r="AA11" s="746"/>
      <c r="AB11" s="746"/>
      <c r="AC11" s="746"/>
      <c r="AD11" s="130"/>
      <c r="AE11" s="126"/>
      <c r="AF11" s="746"/>
      <c r="AG11" s="746"/>
      <c r="AH11" s="746"/>
      <c r="AI11" s="746"/>
      <c r="AJ11" s="746"/>
      <c r="AK11" s="746"/>
      <c r="AL11" s="746"/>
      <c r="AM11" s="746"/>
      <c r="AN11" s="746"/>
      <c r="AO11" s="746"/>
      <c r="AP11" s="746"/>
      <c r="AQ11" s="746"/>
      <c r="AR11" s="746"/>
      <c r="AS11" s="746"/>
      <c r="AT11" s="746"/>
      <c r="AU11" s="746"/>
      <c r="AV11" s="746"/>
      <c r="AW11" s="746"/>
      <c r="AX11" s="746"/>
      <c r="AY11" s="746"/>
      <c r="AZ11" s="746"/>
      <c r="BA11" s="746"/>
      <c r="BB11" s="746"/>
      <c r="BC11" s="746"/>
      <c r="BD11" s="746"/>
      <c r="BE11" s="746"/>
      <c r="BF11" s="746"/>
      <c r="BG11" s="746"/>
      <c r="BH11" s="126"/>
    </row>
    <row r="12" spans="1:60" ht="15.75" customHeight="1" x14ac:dyDescent="0.45">
      <c r="A12" s="68"/>
      <c r="B12" s="746"/>
      <c r="C12" s="746"/>
      <c r="D12" s="746"/>
      <c r="E12" s="746"/>
      <c r="F12" s="746"/>
      <c r="G12" s="746"/>
      <c r="H12" s="746"/>
      <c r="I12" s="746"/>
      <c r="J12" s="746"/>
      <c r="K12" s="746"/>
      <c r="L12" s="746"/>
      <c r="M12" s="746"/>
      <c r="N12" s="746"/>
      <c r="O12" s="746"/>
      <c r="P12" s="746"/>
      <c r="Q12" s="746"/>
      <c r="R12" s="746"/>
      <c r="S12" s="746"/>
      <c r="T12" s="746"/>
      <c r="U12" s="746"/>
      <c r="V12" s="746"/>
      <c r="W12" s="746"/>
      <c r="X12" s="746"/>
      <c r="Y12" s="746"/>
      <c r="Z12" s="746"/>
      <c r="AA12" s="746"/>
      <c r="AB12" s="746"/>
      <c r="AC12" s="746"/>
      <c r="AD12" s="130"/>
      <c r="AE12" s="12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c r="BC12" s="746"/>
      <c r="BD12" s="746"/>
      <c r="BE12" s="746"/>
      <c r="BF12" s="746"/>
      <c r="BG12" s="746"/>
      <c r="BH12" s="126"/>
    </row>
    <row r="13" spans="1:60" s="112" customFormat="1" ht="15" x14ac:dyDescent="0.4">
      <c r="A13" s="36"/>
      <c r="B13" s="746"/>
      <c r="C13" s="746"/>
      <c r="D13" s="746"/>
      <c r="E13" s="746"/>
      <c r="F13" s="746"/>
      <c r="G13" s="746"/>
      <c r="H13" s="746"/>
      <c r="I13" s="746"/>
      <c r="J13" s="746"/>
      <c r="K13" s="746"/>
      <c r="L13" s="746"/>
      <c r="M13" s="746"/>
      <c r="N13" s="746"/>
      <c r="O13" s="746"/>
      <c r="P13" s="746"/>
      <c r="Q13" s="746"/>
      <c r="R13" s="746"/>
      <c r="S13" s="746"/>
      <c r="T13" s="746"/>
      <c r="U13" s="746"/>
      <c r="V13" s="746"/>
      <c r="W13" s="746"/>
      <c r="X13" s="746"/>
      <c r="Y13" s="746"/>
      <c r="Z13" s="746"/>
      <c r="AA13" s="746"/>
      <c r="AB13" s="746"/>
      <c r="AC13" s="746"/>
      <c r="AD13" s="130"/>
      <c r="AE13" s="127"/>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c r="BC13" s="746"/>
      <c r="BD13" s="746"/>
      <c r="BE13" s="746"/>
      <c r="BF13" s="746"/>
      <c r="BG13" s="746"/>
      <c r="BH13" s="127"/>
    </row>
    <row r="14" spans="1:60" ht="16.149999999999999" customHeight="1" x14ac:dyDescent="0.45">
      <c r="A14" s="71"/>
      <c r="B14" s="746"/>
      <c r="C14" s="746"/>
      <c r="D14" s="746"/>
      <c r="E14" s="746"/>
      <c r="F14" s="746"/>
      <c r="G14" s="746"/>
      <c r="H14" s="746"/>
      <c r="I14" s="746"/>
      <c r="J14" s="746"/>
      <c r="K14" s="746"/>
      <c r="L14" s="746"/>
      <c r="M14" s="746"/>
      <c r="N14" s="746"/>
      <c r="O14" s="746"/>
      <c r="P14" s="746"/>
      <c r="Q14" s="746"/>
      <c r="R14" s="746"/>
      <c r="S14" s="746"/>
      <c r="T14" s="746"/>
      <c r="U14" s="746"/>
      <c r="V14" s="746"/>
      <c r="W14" s="746"/>
      <c r="X14" s="746"/>
      <c r="Y14" s="746"/>
      <c r="Z14" s="746"/>
      <c r="AA14" s="746"/>
      <c r="AB14" s="746"/>
      <c r="AC14" s="746"/>
      <c r="AD14" s="130"/>
      <c r="AE14" s="128"/>
      <c r="AF14" s="746"/>
      <c r="AG14" s="746"/>
      <c r="AH14" s="746"/>
      <c r="AI14" s="746"/>
      <c r="AJ14" s="746"/>
      <c r="AK14" s="746"/>
      <c r="AL14" s="746"/>
      <c r="AM14" s="746"/>
      <c r="AN14" s="746"/>
      <c r="AO14" s="746"/>
      <c r="AP14" s="746"/>
      <c r="AQ14" s="746"/>
      <c r="AR14" s="746"/>
      <c r="AS14" s="746"/>
      <c r="AT14" s="746"/>
      <c r="AU14" s="746"/>
      <c r="AV14" s="746"/>
      <c r="AW14" s="746"/>
      <c r="AX14" s="746"/>
      <c r="AY14" s="746"/>
      <c r="AZ14" s="746"/>
      <c r="BA14" s="746"/>
      <c r="BB14" s="746"/>
      <c r="BC14" s="746"/>
      <c r="BD14" s="746"/>
      <c r="BE14" s="746"/>
      <c r="BF14" s="746"/>
      <c r="BG14" s="746"/>
      <c r="BH14" s="128"/>
    </row>
    <row r="15" spans="1:60" ht="16.149999999999999" customHeight="1" x14ac:dyDescent="0.45">
      <c r="B15" s="746"/>
      <c r="C15" s="746"/>
      <c r="D15" s="746"/>
      <c r="E15" s="746"/>
      <c r="F15" s="746"/>
      <c r="G15" s="746"/>
      <c r="H15" s="746"/>
      <c r="I15" s="746"/>
      <c r="J15" s="746"/>
      <c r="K15" s="746"/>
      <c r="L15" s="746"/>
      <c r="M15" s="746"/>
      <c r="N15" s="746"/>
      <c r="O15" s="746"/>
      <c r="P15" s="746"/>
      <c r="Q15" s="746"/>
      <c r="R15" s="746"/>
      <c r="S15" s="746"/>
      <c r="T15" s="746"/>
      <c r="U15" s="746"/>
      <c r="V15" s="746"/>
      <c r="W15" s="746"/>
      <c r="X15" s="746"/>
      <c r="Y15" s="746"/>
      <c r="Z15" s="746"/>
      <c r="AA15" s="746"/>
      <c r="AB15" s="746"/>
      <c r="AC15" s="746"/>
      <c r="AD15" s="130"/>
      <c r="AF15" s="746"/>
      <c r="AG15" s="746"/>
      <c r="AH15" s="746"/>
      <c r="AI15" s="746"/>
      <c r="AJ15" s="746"/>
      <c r="AK15" s="746"/>
      <c r="AL15" s="746"/>
      <c r="AM15" s="746"/>
      <c r="AN15" s="746"/>
      <c r="AO15" s="746"/>
      <c r="AP15" s="746"/>
      <c r="AQ15" s="746"/>
      <c r="AR15" s="746"/>
      <c r="AS15" s="746"/>
      <c r="AT15" s="746"/>
      <c r="AU15" s="746"/>
      <c r="AV15" s="746"/>
      <c r="AW15" s="746"/>
      <c r="AX15" s="746"/>
      <c r="AY15" s="746"/>
      <c r="AZ15" s="746"/>
      <c r="BA15" s="746"/>
      <c r="BB15" s="746"/>
      <c r="BC15" s="746"/>
      <c r="BD15" s="746"/>
      <c r="BE15" s="746"/>
      <c r="BF15" s="746"/>
      <c r="BG15" s="746"/>
    </row>
    <row r="16" spans="1:60" ht="16.149999999999999" customHeight="1" x14ac:dyDescent="0.45">
      <c r="B16" s="746"/>
      <c r="C16" s="746"/>
      <c r="D16" s="746"/>
      <c r="E16" s="746"/>
      <c r="F16" s="746"/>
      <c r="G16" s="746"/>
      <c r="H16" s="746"/>
      <c r="I16" s="746"/>
      <c r="J16" s="746"/>
      <c r="K16" s="746"/>
      <c r="L16" s="746"/>
      <c r="M16" s="746"/>
      <c r="N16" s="746"/>
      <c r="O16" s="746"/>
      <c r="P16" s="746"/>
      <c r="Q16" s="746"/>
      <c r="R16" s="746"/>
      <c r="S16" s="746"/>
      <c r="T16" s="746"/>
      <c r="U16" s="746"/>
      <c r="V16" s="746"/>
      <c r="W16" s="746"/>
      <c r="X16" s="746"/>
      <c r="Y16" s="746"/>
      <c r="Z16" s="746"/>
      <c r="AA16" s="746"/>
      <c r="AB16" s="746"/>
      <c r="AC16" s="746"/>
      <c r="AD16" s="130"/>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c r="BC16" s="746"/>
      <c r="BD16" s="746"/>
      <c r="BE16" s="746"/>
      <c r="BF16" s="746"/>
      <c r="BG16" s="746"/>
    </row>
    <row r="17" spans="1:60" ht="16.149999999999999" customHeight="1" x14ac:dyDescent="0.45">
      <c r="B17" s="746"/>
      <c r="C17" s="746"/>
      <c r="D17" s="746"/>
      <c r="E17" s="746"/>
      <c r="F17" s="746"/>
      <c r="G17" s="746"/>
      <c r="H17" s="746"/>
      <c r="I17" s="746"/>
      <c r="J17" s="746"/>
      <c r="K17" s="746"/>
      <c r="L17" s="746"/>
      <c r="M17" s="746"/>
      <c r="N17" s="746"/>
      <c r="O17" s="746"/>
      <c r="P17" s="746"/>
      <c r="Q17" s="746"/>
      <c r="R17" s="746"/>
      <c r="S17" s="746"/>
      <c r="T17" s="746"/>
      <c r="U17" s="746"/>
      <c r="V17" s="746"/>
      <c r="W17" s="746"/>
      <c r="X17" s="746"/>
      <c r="Y17" s="746"/>
      <c r="Z17" s="746"/>
      <c r="AA17" s="746"/>
      <c r="AB17" s="746"/>
      <c r="AC17" s="746"/>
      <c r="AD17" s="130"/>
      <c r="AF17" s="746"/>
      <c r="AG17" s="746"/>
      <c r="AH17" s="746"/>
      <c r="AI17" s="746"/>
      <c r="AJ17" s="746"/>
      <c r="AK17" s="746"/>
      <c r="AL17" s="746"/>
      <c r="AM17" s="746"/>
      <c r="AN17" s="746"/>
      <c r="AO17" s="746"/>
      <c r="AP17" s="746"/>
      <c r="AQ17" s="746"/>
      <c r="AR17" s="746"/>
      <c r="AS17" s="746"/>
      <c r="AT17" s="746"/>
      <c r="AU17" s="746"/>
      <c r="AV17" s="746"/>
      <c r="AW17" s="746"/>
      <c r="AX17" s="746"/>
      <c r="AY17" s="746"/>
      <c r="AZ17" s="746"/>
      <c r="BA17" s="746"/>
      <c r="BB17" s="746"/>
      <c r="BC17" s="746"/>
      <c r="BD17" s="746"/>
      <c r="BE17" s="746"/>
      <c r="BF17" s="746"/>
      <c r="BG17" s="746"/>
    </row>
    <row r="18" spans="1:60" ht="16.149999999999999" customHeight="1" x14ac:dyDescent="0.45">
      <c r="B18" s="746"/>
      <c r="C18" s="746"/>
      <c r="D18" s="746"/>
      <c r="E18" s="746"/>
      <c r="F18" s="746"/>
      <c r="G18" s="746"/>
      <c r="H18" s="746"/>
      <c r="I18" s="746"/>
      <c r="J18" s="746"/>
      <c r="K18" s="746"/>
      <c r="L18" s="746"/>
      <c r="M18" s="746"/>
      <c r="N18" s="746"/>
      <c r="O18" s="746"/>
      <c r="P18" s="746"/>
      <c r="Q18" s="746"/>
      <c r="R18" s="746"/>
      <c r="S18" s="746"/>
      <c r="T18" s="746"/>
      <c r="U18" s="746"/>
      <c r="V18" s="746"/>
      <c r="W18" s="746"/>
      <c r="X18" s="746"/>
      <c r="Y18" s="746"/>
      <c r="Z18" s="746"/>
      <c r="AA18" s="746"/>
      <c r="AB18" s="746"/>
      <c r="AC18" s="746"/>
      <c r="AD18" s="130"/>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c r="BC18" s="746"/>
      <c r="BD18" s="746"/>
      <c r="BE18" s="746"/>
      <c r="BF18" s="746"/>
      <c r="BG18" s="746"/>
    </row>
    <row r="19" spans="1:60" ht="16.149999999999999" customHeight="1" x14ac:dyDescent="0.45">
      <c r="B19" s="746"/>
      <c r="C19" s="746"/>
      <c r="D19" s="746"/>
      <c r="E19" s="746"/>
      <c r="F19" s="746"/>
      <c r="G19" s="746"/>
      <c r="H19" s="746"/>
      <c r="I19" s="746"/>
      <c r="J19" s="746"/>
      <c r="K19" s="746"/>
      <c r="L19" s="746"/>
      <c r="M19" s="746"/>
      <c r="N19" s="746"/>
      <c r="O19" s="746"/>
      <c r="P19" s="746"/>
      <c r="Q19" s="746"/>
      <c r="R19" s="746"/>
      <c r="S19" s="746"/>
      <c r="T19" s="746"/>
      <c r="U19" s="746"/>
      <c r="V19" s="746"/>
      <c r="W19" s="746"/>
      <c r="X19" s="746"/>
      <c r="Y19" s="746"/>
      <c r="Z19" s="746"/>
      <c r="AA19" s="746"/>
      <c r="AB19" s="746"/>
      <c r="AC19" s="746"/>
      <c r="AD19" s="130"/>
      <c r="AF19" s="746"/>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c r="BC19" s="746"/>
      <c r="BD19" s="746"/>
      <c r="BE19" s="746"/>
      <c r="BF19" s="746"/>
      <c r="BG19" s="746"/>
    </row>
    <row r="20" spans="1:60" ht="16.149999999999999" customHeight="1" x14ac:dyDescent="0.45">
      <c r="B20" s="746"/>
      <c r="C20" s="746"/>
      <c r="D20" s="746"/>
      <c r="E20" s="746"/>
      <c r="F20" s="746"/>
      <c r="G20" s="746"/>
      <c r="H20" s="746"/>
      <c r="I20" s="746"/>
      <c r="J20" s="746"/>
      <c r="K20" s="746"/>
      <c r="L20" s="746"/>
      <c r="M20" s="746"/>
      <c r="N20" s="746"/>
      <c r="O20" s="746"/>
      <c r="P20" s="746"/>
      <c r="Q20" s="746"/>
      <c r="R20" s="746"/>
      <c r="S20" s="746"/>
      <c r="T20" s="746"/>
      <c r="U20" s="746"/>
      <c r="V20" s="746"/>
      <c r="W20" s="746"/>
      <c r="X20" s="746"/>
      <c r="Y20" s="746"/>
      <c r="Z20" s="746"/>
      <c r="AA20" s="746"/>
      <c r="AB20" s="746"/>
      <c r="AC20" s="746"/>
      <c r="AD20" s="130"/>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c r="BC20" s="746"/>
      <c r="BD20" s="746"/>
      <c r="BE20" s="746"/>
      <c r="BF20" s="746"/>
      <c r="BG20" s="746"/>
    </row>
    <row r="21" spans="1:60" s="112" customFormat="1" ht="16.149999999999999" customHeight="1" x14ac:dyDescent="0.4">
      <c r="A21" s="36"/>
      <c r="B21" s="746"/>
      <c r="C21" s="746"/>
      <c r="D21" s="746"/>
      <c r="E21" s="746"/>
      <c r="F21" s="746"/>
      <c r="G21" s="746"/>
      <c r="H21" s="746"/>
      <c r="I21" s="746"/>
      <c r="J21" s="746"/>
      <c r="K21" s="746"/>
      <c r="L21" s="746"/>
      <c r="M21" s="746"/>
      <c r="N21" s="746"/>
      <c r="O21" s="746"/>
      <c r="P21" s="746"/>
      <c r="Q21" s="746"/>
      <c r="R21" s="746"/>
      <c r="S21" s="746"/>
      <c r="T21" s="746"/>
      <c r="U21" s="746"/>
      <c r="V21" s="746"/>
      <c r="W21" s="746"/>
      <c r="X21" s="746"/>
      <c r="Y21" s="746"/>
      <c r="Z21" s="746"/>
      <c r="AA21" s="746"/>
      <c r="AB21" s="746"/>
      <c r="AC21" s="746"/>
      <c r="AD21" s="130"/>
      <c r="AE21" s="127"/>
      <c r="AF21" s="746"/>
      <c r="AG21" s="746"/>
      <c r="AH21" s="746"/>
      <c r="AI21" s="746"/>
      <c r="AJ21" s="746"/>
      <c r="AK21" s="746"/>
      <c r="AL21" s="746"/>
      <c r="AM21" s="746"/>
      <c r="AN21" s="746"/>
      <c r="AO21" s="746"/>
      <c r="AP21" s="746"/>
      <c r="AQ21" s="746"/>
      <c r="AR21" s="746"/>
      <c r="AS21" s="746"/>
      <c r="AT21" s="746"/>
      <c r="AU21" s="746"/>
      <c r="AV21" s="746"/>
      <c r="AW21" s="746"/>
      <c r="AX21" s="746"/>
      <c r="AY21" s="746"/>
      <c r="AZ21" s="746"/>
      <c r="BA21" s="746"/>
      <c r="BB21" s="746"/>
      <c r="BC21" s="746"/>
      <c r="BD21" s="746"/>
      <c r="BE21" s="746"/>
      <c r="BF21" s="746"/>
      <c r="BG21" s="746"/>
      <c r="BH21" s="127"/>
    </row>
    <row r="22" spans="1:60" ht="16.149999999999999" customHeight="1" x14ac:dyDescent="0.45">
      <c r="B22" s="746"/>
      <c r="C22" s="746"/>
      <c r="D22" s="746"/>
      <c r="E22" s="746"/>
      <c r="F22" s="746"/>
      <c r="G22" s="746"/>
      <c r="H22" s="746"/>
      <c r="I22" s="746"/>
      <c r="J22" s="746"/>
      <c r="K22" s="746"/>
      <c r="L22" s="746"/>
      <c r="M22" s="746"/>
      <c r="N22" s="746"/>
      <c r="O22" s="746"/>
      <c r="P22" s="746"/>
      <c r="Q22" s="746"/>
      <c r="R22" s="746"/>
      <c r="S22" s="746"/>
      <c r="T22" s="746"/>
      <c r="U22" s="746"/>
      <c r="V22" s="746"/>
      <c r="W22" s="746"/>
      <c r="X22" s="746"/>
      <c r="Y22" s="746"/>
      <c r="Z22" s="746"/>
      <c r="AA22" s="746"/>
      <c r="AB22" s="746"/>
      <c r="AC22" s="746"/>
      <c r="AD22" s="130"/>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c r="BC22" s="746"/>
      <c r="BD22" s="746"/>
      <c r="BE22" s="746"/>
      <c r="BF22" s="746"/>
      <c r="BG22" s="746"/>
    </row>
    <row r="23" spans="1:60" ht="16.149999999999999" customHeight="1" x14ac:dyDescent="0.45">
      <c r="B23" s="746"/>
      <c r="C23" s="746"/>
      <c r="D23" s="746"/>
      <c r="E23" s="746"/>
      <c r="F23" s="746"/>
      <c r="G23" s="746"/>
      <c r="H23" s="746"/>
      <c r="I23" s="746"/>
      <c r="J23" s="746"/>
      <c r="K23" s="746"/>
      <c r="L23" s="746"/>
      <c r="M23" s="746"/>
      <c r="N23" s="746"/>
      <c r="O23" s="746"/>
      <c r="P23" s="746"/>
      <c r="Q23" s="746"/>
      <c r="R23" s="746"/>
      <c r="S23" s="746"/>
      <c r="T23" s="746"/>
      <c r="U23" s="746"/>
      <c r="V23" s="746"/>
      <c r="W23" s="746"/>
      <c r="X23" s="746"/>
      <c r="Y23" s="746"/>
      <c r="Z23" s="746"/>
      <c r="AA23" s="746"/>
      <c r="AB23" s="746"/>
      <c r="AC23" s="746"/>
      <c r="AD23" s="130"/>
      <c r="AF23" s="746"/>
      <c r="AG23" s="746"/>
      <c r="AH23" s="746"/>
      <c r="AI23" s="746"/>
      <c r="AJ23" s="746"/>
      <c r="AK23" s="746"/>
      <c r="AL23" s="746"/>
      <c r="AM23" s="746"/>
      <c r="AN23" s="746"/>
      <c r="AO23" s="746"/>
      <c r="AP23" s="746"/>
      <c r="AQ23" s="746"/>
      <c r="AR23" s="746"/>
      <c r="AS23" s="746"/>
      <c r="AT23" s="746"/>
      <c r="AU23" s="746"/>
      <c r="AV23" s="746"/>
      <c r="AW23" s="746"/>
      <c r="AX23" s="746"/>
      <c r="AY23" s="746"/>
      <c r="AZ23" s="746"/>
      <c r="BA23" s="746"/>
      <c r="BB23" s="746"/>
      <c r="BC23" s="746"/>
      <c r="BD23" s="746"/>
      <c r="BE23" s="746"/>
      <c r="BF23" s="746"/>
      <c r="BG23" s="746"/>
    </row>
    <row r="24" spans="1:60" ht="16.149999999999999" customHeight="1" x14ac:dyDescent="0.45">
      <c r="B24" s="746"/>
      <c r="C24" s="746"/>
      <c r="D24" s="746"/>
      <c r="E24" s="746"/>
      <c r="F24" s="746"/>
      <c r="G24" s="746"/>
      <c r="H24" s="746"/>
      <c r="I24" s="746"/>
      <c r="J24" s="746"/>
      <c r="K24" s="746"/>
      <c r="L24" s="746"/>
      <c r="M24" s="746"/>
      <c r="N24" s="746"/>
      <c r="O24" s="746"/>
      <c r="P24" s="746"/>
      <c r="Q24" s="746"/>
      <c r="R24" s="746"/>
      <c r="S24" s="746"/>
      <c r="T24" s="746"/>
      <c r="U24" s="746"/>
      <c r="V24" s="746"/>
      <c r="W24" s="746"/>
      <c r="X24" s="746"/>
      <c r="Y24" s="746"/>
      <c r="Z24" s="746"/>
      <c r="AA24" s="746"/>
      <c r="AB24" s="746"/>
      <c r="AC24" s="746"/>
      <c r="AD24" s="130"/>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c r="BC24" s="746"/>
      <c r="BD24" s="746"/>
      <c r="BE24" s="746"/>
      <c r="BF24" s="746"/>
      <c r="BG24" s="746"/>
    </row>
    <row r="25" spans="1:60" ht="16.149999999999999" customHeight="1" x14ac:dyDescent="0.45">
      <c r="B25" s="746"/>
      <c r="C25" s="746"/>
      <c r="D25" s="746"/>
      <c r="E25" s="746"/>
      <c r="F25" s="746"/>
      <c r="G25" s="746"/>
      <c r="H25" s="746"/>
      <c r="I25" s="746"/>
      <c r="J25" s="746"/>
      <c r="K25" s="746"/>
      <c r="L25" s="746"/>
      <c r="M25" s="746"/>
      <c r="N25" s="746"/>
      <c r="O25" s="746"/>
      <c r="P25" s="746"/>
      <c r="Q25" s="746"/>
      <c r="R25" s="746"/>
      <c r="S25" s="746"/>
      <c r="T25" s="746"/>
      <c r="U25" s="746"/>
      <c r="V25" s="746"/>
      <c r="W25" s="746"/>
      <c r="X25" s="746"/>
      <c r="Y25" s="746"/>
      <c r="Z25" s="746"/>
      <c r="AA25" s="746"/>
      <c r="AB25" s="746"/>
      <c r="AC25" s="746"/>
      <c r="AD25" s="130"/>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c r="BC25" s="746"/>
      <c r="BD25" s="746"/>
      <c r="BE25" s="746"/>
      <c r="BF25" s="746"/>
      <c r="BG25" s="746"/>
    </row>
    <row r="26" spans="1:60" x14ac:dyDescent="0.45">
      <c r="B26" s="746"/>
      <c r="C26" s="746"/>
      <c r="D26" s="746"/>
      <c r="E26" s="746"/>
      <c r="F26" s="746"/>
      <c r="G26" s="746"/>
      <c r="H26" s="746"/>
      <c r="I26" s="746"/>
      <c r="J26" s="746"/>
      <c r="K26" s="746"/>
      <c r="L26" s="746"/>
      <c r="M26" s="746"/>
      <c r="N26" s="746"/>
      <c r="O26" s="746"/>
      <c r="P26" s="746"/>
      <c r="Q26" s="746"/>
      <c r="R26" s="746"/>
      <c r="S26" s="746"/>
      <c r="T26" s="746"/>
      <c r="U26" s="746"/>
      <c r="V26" s="746"/>
      <c r="W26" s="746"/>
      <c r="X26" s="746"/>
      <c r="Y26" s="746"/>
      <c r="Z26" s="746"/>
      <c r="AA26" s="746"/>
      <c r="AB26" s="746"/>
      <c r="AC26" s="746"/>
      <c r="AD26" s="130"/>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c r="BC26" s="746"/>
      <c r="BD26" s="746"/>
      <c r="BE26" s="746"/>
      <c r="BF26" s="746"/>
      <c r="BG26" s="746"/>
    </row>
    <row r="27" spans="1:60" s="112" customFormat="1" ht="16.149999999999999" customHeight="1" x14ac:dyDescent="0.4">
      <c r="A27" s="36"/>
      <c r="B27" s="746"/>
      <c r="C27" s="746"/>
      <c r="D27" s="746"/>
      <c r="E27" s="746"/>
      <c r="F27" s="746"/>
      <c r="G27" s="746"/>
      <c r="H27" s="746"/>
      <c r="I27" s="746"/>
      <c r="J27" s="746"/>
      <c r="K27" s="746"/>
      <c r="L27" s="746"/>
      <c r="M27" s="746"/>
      <c r="N27" s="746"/>
      <c r="O27" s="746"/>
      <c r="P27" s="746"/>
      <c r="Q27" s="746"/>
      <c r="R27" s="746"/>
      <c r="S27" s="746"/>
      <c r="T27" s="746"/>
      <c r="U27" s="746"/>
      <c r="V27" s="746"/>
      <c r="W27" s="746"/>
      <c r="X27" s="746"/>
      <c r="Y27" s="746"/>
      <c r="Z27" s="746"/>
      <c r="AA27" s="746"/>
      <c r="AB27" s="746"/>
      <c r="AC27" s="746"/>
      <c r="AD27" s="130"/>
      <c r="AE27" s="127"/>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c r="BC27" s="746"/>
      <c r="BD27" s="746"/>
      <c r="BE27" s="746"/>
      <c r="BF27" s="746"/>
      <c r="BG27" s="746"/>
      <c r="BH27" s="127"/>
    </row>
    <row r="28" spans="1:60" s="111" customFormat="1" ht="16.149999999999999" customHeight="1" x14ac:dyDescent="0.4">
      <c r="A28" s="173"/>
      <c r="B28" s="746"/>
      <c r="C28" s="746"/>
      <c r="D28" s="746"/>
      <c r="E28" s="746"/>
      <c r="F28" s="746"/>
      <c r="G28" s="746"/>
      <c r="H28" s="746"/>
      <c r="I28" s="746"/>
      <c r="J28" s="746"/>
      <c r="K28" s="746"/>
      <c r="L28" s="746"/>
      <c r="M28" s="746"/>
      <c r="N28" s="746"/>
      <c r="O28" s="746"/>
      <c r="P28" s="746"/>
      <c r="Q28" s="746"/>
      <c r="R28" s="746"/>
      <c r="S28" s="746"/>
      <c r="T28" s="746"/>
      <c r="U28" s="746"/>
      <c r="V28" s="746"/>
      <c r="W28" s="746"/>
      <c r="X28" s="746"/>
      <c r="Y28" s="746"/>
      <c r="Z28" s="746"/>
      <c r="AA28" s="746"/>
      <c r="AB28" s="746"/>
      <c r="AC28" s="746"/>
      <c r="AD28" s="175"/>
      <c r="AE28" s="174"/>
      <c r="AF28" s="746"/>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c r="BC28" s="746"/>
      <c r="BD28" s="746"/>
      <c r="BE28" s="746"/>
      <c r="BF28" s="746"/>
      <c r="BG28" s="746"/>
      <c r="BH28" s="174"/>
    </row>
    <row r="29" spans="1:60" s="111" customFormat="1" ht="16.149999999999999" customHeight="1" x14ac:dyDescent="0.4">
      <c r="A29" s="173"/>
      <c r="B29" s="746"/>
      <c r="C29" s="746"/>
      <c r="D29" s="746"/>
      <c r="E29" s="746"/>
      <c r="F29" s="746"/>
      <c r="G29" s="746"/>
      <c r="H29" s="746"/>
      <c r="I29" s="746"/>
      <c r="J29" s="746"/>
      <c r="K29" s="746"/>
      <c r="L29" s="746"/>
      <c r="M29" s="746"/>
      <c r="N29" s="746"/>
      <c r="O29" s="746"/>
      <c r="P29" s="746"/>
      <c r="Q29" s="746"/>
      <c r="R29" s="746"/>
      <c r="S29" s="746"/>
      <c r="T29" s="746"/>
      <c r="U29" s="746"/>
      <c r="V29" s="746"/>
      <c r="W29" s="746"/>
      <c r="X29" s="746"/>
      <c r="Y29" s="746"/>
      <c r="Z29" s="746"/>
      <c r="AA29" s="746"/>
      <c r="AB29" s="746"/>
      <c r="AC29" s="746"/>
      <c r="AD29" s="175"/>
      <c r="AE29" s="174"/>
      <c r="AF29" s="746"/>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c r="BC29" s="746"/>
      <c r="BD29" s="746"/>
      <c r="BE29" s="746"/>
      <c r="BF29" s="746"/>
      <c r="BG29" s="746"/>
      <c r="BH29" s="174"/>
    </row>
    <row r="30" spans="1:60" s="111" customFormat="1" ht="16.149999999999999" customHeight="1" x14ac:dyDescent="0.4">
      <c r="A30" s="173"/>
      <c r="B30" s="746"/>
      <c r="C30" s="746"/>
      <c r="D30" s="746"/>
      <c r="E30" s="746"/>
      <c r="F30" s="746"/>
      <c r="G30" s="746"/>
      <c r="H30" s="746"/>
      <c r="I30" s="746"/>
      <c r="J30" s="746"/>
      <c r="K30" s="746"/>
      <c r="L30" s="746"/>
      <c r="M30" s="746"/>
      <c r="N30" s="746"/>
      <c r="O30" s="746"/>
      <c r="P30" s="746"/>
      <c r="Q30" s="746"/>
      <c r="R30" s="746"/>
      <c r="S30" s="746"/>
      <c r="T30" s="746"/>
      <c r="U30" s="746"/>
      <c r="V30" s="746"/>
      <c r="W30" s="746"/>
      <c r="X30" s="746"/>
      <c r="Y30" s="746"/>
      <c r="Z30" s="746"/>
      <c r="AA30" s="746"/>
      <c r="AB30" s="746"/>
      <c r="AC30" s="746"/>
      <c r="AD30" s="175"/>
      <c r="AE30" s="174"/>
      <c r="AF30" s="746"/>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c r="BC30" s="746"/>
      <c r="BD30" s="746"/>
      <c r="BE30" s="746"/>
      <c r="BF30" s="746"/>
      <c r="BG30" s="746"/>
      <c r="BH30" s="174"/>
    </row>
    <row r="31" spans="1:60" s="111" customFormat="1" ht="16.149999999999999" customHeight="1" x14ac:dyDescent="0.4">
      <c r="A31" s="173"/>
      <c r="B31" s="746"/>
      <c r="C31" s="746"/>
      <c r="D31" s="746"/>
      <c r="E31" s="746"/>
      <c r="F31" s="746"/>
      <c r="G31" s="746"/>
      <c r="H31" s="746"/>
      <c r="I31" s="746"/>
      <c r="J31" s="746"/>
      <c r="K31" s="746"/>
      <c r="L31" s="746"/>
      <c r="M31" s="746"/>
      <c r="N31" s="746"/>
      <c r="O31" s="746"/>
      <c r="P31" s="746"/>
      <c r="Q31" s="746"/>
      <c r="R31" s="746"/>
      <c r="S31" s="746"/>
      <c r="T31" s="746"/>
      <c r="U31" s="746"/>
      <c r="V31" s="746"/>
      <c r="W31" s="746"/>
      <c r="X31" s="746"/>
      <c r="Y31" s="746"/>
      <c r="Z31" s="746"/>
      <c r="AA31" s="746"/>
      <c r="AB31" s="746"/>
      <c r="AC31" s="746"/>
      <c r="AD31" s="175"/>
      <c r="AE31" s="174"/>
      <c r="AF31" s="746"/>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c r="BC31" s="746"/>
      <c r="BD31" s="746"/>
      <c r="BE31" s="746"/>
      <c r="BF31" s="746"/>
      <c r="BG31" s="746"/>
      <c r="BH31" s="174"/>
    </row>
    <row r="32" spans="1:60" s="111" customFormat="1" ht="16.149999999999999" customHeight="1" x14ac:dyDescent="0.4">
      <c r="A32" s="173"/>
      <c r="B32" s="746"/>
      <c r="C32" s="746"/>
      <c r="D32" s="746"/>
      <c r="E32" s="746"/>
      <c r="F32" s="746"/>
      <c r="G32" s="746"/>
      <c r="H32" s="746"/>
      <c r="I32" s="746"/>
      <c r="J32" s="746"/>
      <c r="K32" s="746"/>
      <c r="L32" s="746"/>
      <c r="M32" s="746"/>
      <c r="N32" s="746"/>
      <c r="O32" s="746"/>
      <c r="P32" s="746"/>
      <c r="Q32" s="746"/>
      <c r="R32" s="746"/>
      <c r="S32" s="746"/>
      <c r="T32" s="746"/>
      <c r="U32" s="746"/>
      <c r="V32" s="746"/>
      <c r="W32" s="746"/>
      <c r="X32" s="746"/>
      <c r="Y32" s="746"/>
      <c r="Z32" s="746"/>
      <c r="AA32" s="746"/>
      <c r="AB32" s="746"/>
      <c r="AC32" s="746"/>
      <c r="AD32" s="175"/>
      <c r="AE32" s="174"/>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c r="BC32" s="746"/>
      <c r="BD32" s="746"/>
      <c r="BE32" s="746"/>
      <c r="BF32" s="746"/>
      <c r="BG32" s="746"/>
      <c r="BH32" s="174"/>
    </row>
    <row r="33" spans="1:60" s="111" customFormat="1" ht="16.149999999999999" customHeight="1" x14ac:dyDescent="0.4">
      <c r="A33" s="173"/>
      <c r="B33" s="746"/>
      <c r="C33" s="746"/>
      <c r="D33" s="746"/>
      <c r="E33" s="746"/>
      <c r="F33" s="746"/>
      <c r="G33" s="746"/>
      <c r="H33" s="746"/>
      <c r="I33" s="746"/>
      <c r="J33" s="746"/>
      <c r="K33" s="746"/>
      <c r="L33" s="746"/>
      <c r="M33" s="746"/>
      <c r="N33" s="746"/>
      <c r="O33" s="746"/>
      <c r="P33" s="746"/>
      <c r="Q33" s="746"/>
      <c r="R33" s="746"/>
      <c r="S33" s="746"/>
      <c r="T33" s="746"/>
      <c r="U33" s="746"/>
      <c r="V33" s="746"/>
      <c r="W33" s="746"/>
      <c r="X33" s="746"/>
      <c r="Y33" s="746"/>
      <c r="Z33" s="746"/>
      <c r="AA33" s="746"/>
      <c r="AB33" s="746"/>
      <c r="AC33" s="746"/>
      <c r="AD33" s="175"/>
      <c r="AE33" s="174"/>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c r="BC33" s="746"/>
      <c r="BD33" s="746"/>
      <c r="BE33" s="746"/>
      <c r="BF33" s="746"/>
      <c r="BG33" s="746"/>
      <c r="BH33" s="174"/>
    </row>
    <row r="34" spans="1:60" s="111" customFormat="1" ht="16.149999999999999" customHeight="1" x14ac:dyDescent="0.4">
      <c r="A34" s="173"/>
      <c r="B34" s="746"/>
      <c r="C34" s="746"/>
      <c r="D34" s="746"/>
      <c r="E34" s="746"/>
      <c r="F34" s="746"/>
      <c r="G34" s="746"/>
      <c r="H34" s="746"/>
      <c r="I34" s="746"/>
      <c r="J34" s="746"/>
      <c r="K34" s="746"/>
      <c r="L34" s="746"/>
      <c r="M34" s="746"/>
      <c r="N34" s="746"/>
      <c r="O34" s="746"/>
      <c r="P34" s="746"/>
      <c r="Q34" s="746"/>
      <c r="R34" s="746"/>
      <c r="S34" s="746"/>
      <c r="T34" s="746"/>
      <c r="U34" s="746"/>
      <c r="V34" s="746"/>
      <c r="W34" s="746"/>
      <c r="X34" s="746"/>
      <c r="Y34" s="746"/>
      <c r="Z34" s="746"/>
      <c r="AA34" s="746"/>
      <c r="AB34" s="746"/>
      <c r="AC34" s="746"/>
      <c r="AD34" s="175"/>
      <c r="AE34" s="174"/>
      <c r="AF34" s="746"/>
      <c r="AG34" s="746"/>
      <c r="AH34" s="746"/>
      <c r="AI34" s="746"/>
      <c r="AJ34" s="746"/>
      <c r="AK34" s="746"/>
      <c r="AL34" s="746"/>
      <c r="AM34" s="746"/>
      <c r="AN34" s="746"/>
      <c r="AO34" s="746"/>
      <c r="AP34" s="746"/>
      <c r="AQ34" s="746"/>
      <c r="AR34" s="746"/>
      <c r="AS34" s="746"/>
      <c r="AT34" s="746"/>
      <c r="AU34" s="746"/>
      <c r="AV34" s="746"/>
      <c r="AW34" s="746"/>
      <c r="AX34" s="746"/>
      <c r="AY34" s="746"/>
      <c r="AZ34" s="746"/>
      <c r="BA34" s="746"/>
      <c r="BB34" s="746"/>
      <c r="BC34" s="746"/>
      <c r="BD34" s="746"/>
      <c r="BE34" s="746"/>
      <c r="BF34" s="746"/>
      <c r="BG34" s="746"/>
      <c r="BH34" s="174"/>
    </row>
    <row r="35" spans="1:60" s="111" customFormat="1" ht="16.149999999999999" customHeight="1" x14ac:dyDescent="0.4">
      <c r="A35" s="173"/>
      <c r="B35" s="746"/>
      <c r="C35" s="746"/>
      <c r="D35" s="746"/>
      <c r="E35" s="746"/>
      <c r="F35" s="746"/>
      <c r="G35" s="746"/>
      <c r="H35" s="746"/>
      <c r="I35" s="746"/>
      <c r="J35" s="746"/>
      <c r="K35" s="746"/>
      <c r="L35" s="746"/>
      <c r="M35" s="746"/>
      <c r="N35" s="746"/>
      <c r="O35" s="746"/>
      <c r="P35" s="746"/>
      <c r="Q35" s="746"/>
      <c r="R35" s="746"/>
      <c r="S35" s="746"/>
      <c r="T35" s="746"/>
      <c r="U35" s="746"/>
      <c r="V35" s="746"/>
      <c r="W35" s="746"/>
      <c r="X35" s="746"/>
      <c r="Y35" s="746"/>
      <c r="Z35" s="746"/>
      <c r="AA35" s="746"/>
      <c r="AB35" s="746"/>
      <c r="AC35" s="746"/>
      <c r="AD35" s="175"/>
      <c r="AE35" s="174"/>
      <c r="AF35" s="746"/>
      <c r="AG35" s="746"/>
      <c r="AH35" s="746"/>
      <c r="AI35" s="746"/>
      <c r="AJ35" s="746"/>
      <c r="AK35" s="746"/>
      <c r="AL35" s="746"/>
      <c r="AM35" s="746"/>
      <c r="AN35" s="746"/>
      <c r="AO35" s="746"/>
      <c r="AP35" s="746"/>
      <c r="AQ35" s="746"/>
      <c r="AR35" s="746"/>
      <c r="AS35" s="746"/>
      <c r="AT35" s="746"/>
      <c r="AU35" s="746"/>
      <c r="AV35" s="746"/>
      <c r="AW35" s="746"/>
      <c r="AX35" s="746"/>
      <c r="AY35" s="746"/>
      <c r="AZ35" s="746"/>
      <c r="BA35" s="746"/>
      <c r="BB35" s="746"/>
      <c r="BC35" s="746"/>
      <c r="BD35" s="746"/>
      <c r="BE35" s="746"/>
      <c r="BF35" s="746"/>
      <c r="BG35" s="746"/>
      <c r="BH35" s="174"/>
    </row>
    <row r="36" spans="1:60" s="111" customFormat="1" ht="16.149999999999999" customHeight="1" x14ac:dyDescent="0.4">
      <c r="A36" s="173"/>
      <c r="B36" s="746"/>
      <c r="C36" s="746"/>
      <c r="D36" s="746"/>
      <c r="E36" s="746"/>
      <c r="F36" s="746"/>
      <c r="G36" s="746"/>
      <c r="H36" s="746"/>
      <c r="I36" s="746"/>
      <c r="J36" s="746"/>
      <c r="K36" s="746"/>
      <c r="L36" s="746"/>
      <c r="M36" s="746"/>
      <c r="N36" s="746"/>
      <c r="O36" s="746"/>
      <c r="P36" s="746"/>
      <c r="Q36" s="746"/>
      <c r="R36" s="746"/>
      <c r="S36" s="746"/>
      <c r="T36" s="746"/>
      <c r="U36" s="746"/>
      <c r="V36" s="746"/>
      <c r="W36" s="746"/>
      <c r="X36" s="746"/>
      <c r="Y36" s="746"/>
      <c r="Z36" s="746"/>
      <c r="AA36" s="746"/>
      <c r="AB36" s="746"/>
      <c r="AC36" s="746"/>
      <c r="AD36" s="175"/>
      <c r="AE36" s="174"/>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c r="BC36" s="746"/>
      <c r="BD36" s="746"/>
      <c r="BE36" s="746"/>
      <c r="BF36" s="746"/>
      <c r="BG36" s="746"/>
      <c r="BH36" s="174"/>
    </row>
    <row r="37" spans="1:60" s="111" customFormat="1" ht="16.149999999999999" customHeight="1" x14ac:dyDescent="0.4">
      <c r="A37" s="173"/>
      <c r="B37" s="746"/>
      <c r="C37" s="746"/>
      <c r="D37" s="746"/>
      <c r="E37" s="746"/>
      <c r="F37" s="746"/>
      <c r="G37" s="746"/>
      <c r="H37" s="746"/>
      <c r="I37" s="746"/>
      <c r="J37" s="746"/>
      <c r="K37" s="746"/>
      <c r="L37" s="746"/>
      <c r="M37" s="746"/>
      <c r="N37" s="746"/>
      <c r="O37" s="746"/>
      <c r="P37" s="746"/>
      <c r="Q37" s="746"/>
      <c r="R37" s="746"/>
      <c r="S37" s="746"/>
      <c r="T37" s="746"/>
      <c r="U37" s="746"/>
      <c r="V37" s="746"/>
      <c r="W37" s="746"/>
      <c r="X37" s="746"/>
      <c r="Y37" s="746"/>
      <c r="Z37" s="746"/>
      <c r="AA37" s="746"/>
      <c r="AB37" s="746"/>
      <c r="AC37" s="746"/>
      <c r="AD37" s="175"/>
      <c r="AE37" s="174"/>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c r="BC37" s="746"/>
      <c r="BD37" s="746"/>
      <c r="BE37" s="746"/>
      <c r="BF37" s="746"/>
      <c r="BG37" s="746"/>
      <c r="BH37" s="174"/>
    </row>
    <row r="38" spans="1:60" s="111" customFormat="1" ht="16.149999999999999" customHeight="1" x14ac:dyDescent="0.4">
      <c r="A38" s="173"/>
      <c r="B38" s="108"/>
      <c r="C38" s="108"/>
      <c r="D38" s="108"/>
      <c r="E38" s="108"/>
      <c r="F38" s="108"/>
      <c r="G38" s="108"/>
      <c r="H38" s="108"/>
      <c r="I38" s="108"/>
      <c r="J38" s="108"/>
      <c r="K38" s="108"/>
      <c r="L38" s="108"/>
      <c r="M38" s="108"/>
      <c r="N38" s="108"/>
      <c r="O38" s="108"/>
      <c r="P38" s="108"/>
      <c r="Q38" s="108"/>
      <c r="R38" s="108"/>
      <c r="S38" s="108"/>
      <c r="T38" s="108"/>
      <c r="U38" s="108"/>
      <c r="V38" s="108"/>
      <c r="W38" s="108"/>
      <c r="X38" s="175"/>
      <c r="Y38" s="175"/>
      <c r="Z38" s="175"/>
      <c r="AA38" s="175"/>
      <c r="AB38" s="175"/>
      <c r="AC38" s="175"/>
      <c r="AD38" s="175"/>
      <c r="AE38" s="174"/>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75"/>
      <c r="BC38" s="175"/>
      <c r="BD38" s="175"/>
      <c r="BE38" s="175"/>
      <c r="BF38" s="175"/>
      <c r="BG38" s="175"/>
      <c r="BH38" s="174"/>
    </row>
    <row r="39" spans="1:60" s="111" customFormat="1" ht="16.149999999999999" customHeight="1" x14ac:dyDescent="0.4">
      <c r="A39" s="173"/>
      <c r="B39" s="108"/>
      <c r="C39" s="108"/>
      <c r="D39" s="108"/>
      <c r="E39" s="108"/>
      <c r="F39" s="108"/>
      <c r="G39" s="108"/>
      <c r="H39" s="108"/>
      <c r="I39" s="108"/>
      <c r="J39" s="108"/>
      <c r="K39" s="108"/>
      <c r="L39" s="108"/>
      <c r="M39" s="108"/>
      <c r="N39" s="108"/>
      <c r="O39" s="108"/>
      <c r="P39" s="108"/>
      <c r="Q39" s="108"/>
      <c r="R39" s="108"/>
      <c r="S39" s="108"/>
      <c r="T39" s="108"/>
      <c r="U39" s="108"/>
      <c r="V39" s="108"/>
      <c r="W39" s="108"/>
      <c r="X39" s="175"/>
      <c r="Y39" s="175"/>
      <c r="Z39" s="175"/>
      <c r="AA39" s="175"/>
      <c r="AB39" s="175"/>
      <c r="AC39" s="175"/>
      <c r="AD39" s="175"/>
      <c r="AE39" s="174"/>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75"/>
      <c r="BC39" s="175"/>
      <c r="BD39" s="175"/>
      <c r="BE39" s="175"/>
      <c r="BF39" s="175"/>
      <c r="BG39" s="175"/>
      <c r="BH39" s="174"/>
    </row>
    <row r="40" spans="1:60" s="111" customFormat="1" ht="16.149999999999999" customHeight="1" x14ac:dyDescent="0.4">
      <c r="A40" s="173"/>
      <c r="B40" s="108"/>
      <c r="C40" s="108"/>
      <c r="D40" s="108"/>
      <c r="E40" s="108"/>
      <c r="F40" s="108"/>
      <c r="G40" s="108"/>
      <c r="H40" s="108"/>
      <c r="I40" s="108"/>
      <c r="J40" s="108"/>
      <c r="K40" s="108"/>
      <c r="L40" s="108"/>
      <c r="M40" s="108"/>
      <c r="N40" s="108"/>
      <c r="O40" s="108"/>
      <c r="P40" s="108"/>
      <c r="Q40" s="108"/>
      <c r="R40" s="108"/>
      <c r="S40" s="108"/>
      <c r="T40" s="108"/>
      <c r="U40" s="108"/>
      <c r="V40" s="108"/>
      <c r="W40" s="108"/>
      <c r="X40" s="175"/>
      <c r="Y40" s="175"/>
      <c r="Z40" s="175"/>
      <c r="AA40" s="175"/>
      <c r="AB40" s="175"/>
      <c r="AC40" s="175"/>
      <c r="AD40" s="175"/>
      <c r="AE40" s="174"/>
      <c r="AF40" s="108"/>
      <c r="AG40" s="108"/>
      <c r="AH40" s="108"/>
      <c r="AI40" s="108"/>
      <c r="AJ40" s="108"/>
      <c r="AK40" s="108"/>
      <c r="AL40" s="108"/>
      <c r="AM40" s="108"/>
      <c r="AN40" s="108"/>
      <c r="AO40" s="108"/>
      <c r="AP40" s="108"/>
      <c r="AQ40" s="108"/>
      <c r="AR40" s="108"/>
      <c r="AS40" s="108"/>
      <c r="AT40" s="108"/>
      <c r="AU40" s="108"/>
      <c r="AV40" s="108"/>
      <c r="AW40" s="108"/>
      <c r="AX40" s="108"/>
      <c r="AY40" s="108"/>
      <c r="AZ40" s="108"/>
      <c r="BA40" s="108"/>
      <c r="BB40" s="175"/>
      <c r="BC40" s="175"/>
      <c r="BD40" s="175"/>
      <c r="BE40" s="175"/>
      <c r="BF40" s="175"/>
      <c r="BG40" s="175"/>
      <c r="BH40" s="174"/>
    </row>
    <row r="41" spans="1:60" s="111" customFormat="1" ht="16.149999999999999" customHeight="1" x14ac:dyDescent="0.4">
      <c r="A41" s="173"/>
      <c r="B41" s="108"/>
      <c r="C41" s="108"/>
      <c r="D41" s="108"/>
      <c r="E41" s="108"/>
      <c r="F41" s="108"/>
      <c r="G41" s="108"/>
      <c r="H41" s="108"/>
      <c r="I41" s="108"/>
      <c r="J41" s="108"/>
      <c r="K41" s="108"/>
      <c r="L41" s="108"/>
      <c r="M41" s="108"/>
      <c r="N41" s="108"/>
      <c r="O41" s="108"/>
      <c r="P41" s="108"/>
      <c r="Q41" s="108"/>
      <c r="R41" s="108"/>
      <c r="S41" s="108"/>
      <c r="T41" s="108"/>
      <c r="U41" s="108"/>
      <c r="V41" s="108"/>
      <c r="W41" s="108"/>
      <c r="X41" s="175"/>
      <c r="Y41" s="175"/>
      <c r="Z41" s="175"/>
      <c r="AA41" s="175"/>
      <c r="AB41" s="175"/>
      <c r="AC41" s="175"/>
      <c r="AD41" s="175"/>
      <c r="AE41" s="174"/>
      <c r="AF41" s="108"/>
      <c r="AG41" s="108"/>
      <c r="AH41" s="108"/>
      <c r="AI41" s="108"/>
      <c r="AJ41" s="108"/>
      <c r="AK41" s="108"/>
      <c r="AL41" s="108"/>
      <c r="AM41" s="108"/>
      <c r="AN41" s="108"/>
      <c r="AO41" s="108"/>
      <c r="AP41" s="108"/>
      <c r="AQ41" s="108"/>
      <c r="AR41" s="108"/>
      <c r="AS41" s="108"/>
      <c r="AT41" s="108"/>
      <c r="AU41" s="108"/>
      <c r="AV41" s="108"/>
      <c r="AW41" s="108"/>
      <c r="AX41" s="108"/>
      <c r="AY41" s="108"/>
      <c r="AZ41" s="108"/>
      <c r="BA41" s="108"/>
      <c r="BB41" s="175"/>
      <c r="BC41" s="175"/>
      <c r="BD41" s="175"/>
      <c r="BE41" s="175"/>
      <c r="BF41" s="175"/>
      <c r="BG41" s="175"/>
      <c r="BH41" s="174"/>
    </row>
    <row r="42" spans="1:60" s="111" customFormat="1" ht="16.149999999999999" customHeight="1" x14ac:dyDescent="0.4">
      <c r="A42" s="173"/>
      <c r="B42" s="108"/>
      <c r="C42" s="108"/>
      <c r="D42" s="108"/>
      <c r="E42" s="108"/>
      <c r="F42" s="108"/>
      <c r="G42" s="108"/>
      <c r="H42" s="108"/>
      <c r="I42" s="108"/>
      <c r="J42" s="108"/>
      <c r="K42" s="108"/>
      <c r="L42" s="108"/>
      <c r="M42" s="108"/>
      <c r="N42" s="108"/>
      <c r="O42" s="108"/>
      <c r="P42" s="108"/>
      <c r="Q42" s="108"/>
      <c r="R42" s="108"/>
      <c r="S42" s="108"/>
      <c r="T42" s="108"/>
      <c r="U42" s="108"/>
      <c r="V42" s="108"/>
      <c r="W42" s="108"/>
      <c r="X42" s="175"/>
      <c r="Y42" s="175"/>
      <c r="Z42" s="175"/>
      <c r="AA42" s="175"/>
      <c r="AB42" s="175"/>
      <c r="AC42" s="175"/>
      <c r="AD42" s="175"/>
      <c r="AE42" s="174"/>
      <c r="AF42" s="108"/>
      <c r="AG42" s="108"/>
      <c r="AH42" s="108"/>
      <c r="AI42" s="108"/>
      <c r="AJ42" s="108"/>
      <c r="AK42" s="108"/>
      <c r="AL42" s="108"/>
      <c r="AM42" s="108"/>
      <c r="AN42" s="108"/>
      <c r="AO42" s="108"/>
      <c r="AP42" s="108"/>
      <c r="AQ42" s="108"/>
      <c r="AR42" s="108"/>
      <c r="AS42" s="108"/>
      <c r="AT42" s="108"/>
      <c r="AU42" s="108"/>
      <c r="AV42" s="108"/>
      <c r="AW42" s="108"/>
      <c r="AX42" s="108"/>
      <c r="AY42" s="108"/>
      <c r="AZ42" s="108"/>
      <c r="BA42" s="108"/>
      <c r="BB42" s="175"/>
      <c r="BC42" s="175"/>
      <c r="BD42" s="175"/>
      <c r="BE42" s="175"/>
      <c r="BF42" s="175"/>
      <c r="BG42" s="175"/>
      <c r="BH42" s="174"/>
    </row>
    <row r="43" spans="1:60" s="111" customFormat="1" ht="16.149999999999999" customHeight="1" x14ac:dyDescent="0.4">
      <c r="A43" s="173"/>
      <c r="B43" s="108"/>
      <c r="C43" s="108"/>
      <c r="D43" s="108"/>
      <c r="E43" s="108"/>
      <c r="F43" s="108"/>
      <c r="G43" s="108"/>
      <c r="H43" s="108"/>
      <c r="I43" s="108"/>
      <c r="J43" s="108"/>
      <c r="K43" s="108"/>
      <c r="L43" s="108"/>
      <c r="M43" s="108"/>
      <c r="N43" s="108"/>
      <c r="O43" s="108"/>
      <c r="P43" s="108"/>
      <c r="Q43" s="108"/>
      <c r="R43" s="108"/>
      <c r="S43" s="108"/>
      <c r="T43" s="108"/>
      <c r="U43" s="108"/>
      <c r="V43" s="108"/>
      <c r="W43" s="108"/>
      <c r="X43" s="175"/>
      <c r="Y43" s="175"/>
      <c r="Z43" s="175"/>
      <c r="AA43" s="175"/>
      <c r="AB43" s="175"/>
      <c r="AC43" s="175"/>
      <c r="AD43" s="175"/>
      <c r="AE43" s="174"/>
      <c r="AF43" s="108"/>
      <c r="AG43" s="108"/>
      <c r="AH43" s="108"/>
      <c r="AI43" s="108"/>
      <c r="AJ43" s="108"/>
      <c r="AK43" s="108"/>
      <c r="AL43" s="108"/>
      <c r="AM43" s="108"/>
      <c r="AN43" s="108"/>
      <c r="AO43" s="108"/>
      <c r="AP43" s="108"/>
      <c r="AQ43" s="108"/>
      <c r="AR43" s="108"/>
      <c r="AS43" s="108"/>
      <c r="AT43" s="108"/>
      <c r="AU43" s="108"/>
      <c r="AV43" s="108"/>
      <c r="AW43" s="108"/>
      <c r="AX43" s="108"/>
      <c r="AY43" s="108"/>
      <c r="AZ43" s="108"/>
      <c r="BA43" s="108"/>
      <c r="BB43" s="175"/>
      <c r="BC43" s="175"/>
      <c r="BD43" s="175"/>
      <c r="BE43" s="175"/>
      <c r="BF43" s="175"/>
      <c r="BG43" s="175"/>
      <c r="BH43" s="174"/>
    </row>
    <row r="44" spans="1:60" s="111" customFormat="1" ht="16.149999999999999" customHeight="1" x14ac:dyDescent="0.4">
      <c r="A44" s="173"/>
      <c r="B44" s="108"/>
      <c r="C44" s="108"/>
      <c r="D44" s="108"/>
      <c r="E44" s="108"/>
      <c r="F44" s="108"/>
      <c r="G44" s="108"/>
      <c r="H44" s="108"/>
      <c r="I44" s="108"/>
      <c r="J44" s="108"/>
      <c r="K44" s="108"/>
      <c r="L44" s="108"/>
      <c r="M44" s="108"/>
      <c r="N44" s="108"/>
      <c r="O44" s="108"/>
      <c r="P44" s="108"/>
      <c r="Q44" s="108"/>
      <c r="R44" s="108"/>
      <c r="S44" s="108"/>
      <c r="T44" s="108"/>
      <c r="U44" s="108"/>
      <c r="V44" s="108"/>
      <c r="W44" s="108"/>
      <c r="X44" s="175"/>
      <c r="Y44" s="175"/>
      <c r="Z44" s="175"/>
      <c r="AA44" s="175"/>
      <c r="AB44" s="175"/>
      <c r="AC44" s="175"/>
      <c r="AD44" s="175"/>
      <c r="AE44" s="174"/>
      <c r="AF44" s="108"/>
      <c r="AG44" s="108"/>
      <c r="AH44" s="108"/>
      <c r="AI44" s="108"/>
      <c r="AJ44" s="108"/>
      <c r="AK44" s="108"/>
      <c r="AL44" s="108"/>
      <c r="AM44" s="108"/>
      <c r="AN44" s="108"/>
      <c r="AO44" s="108"/>
      <c r="AP44" s="108"/>
      <c r="AQ44" s="108"/>
      <c r="AR44" s="108"/>
      <c r="AS44" s="108"/>
      <c r="AT44" s="108"/>
      <c r="AU44" s="108"/>
      <c r="AV44" s="108"/>
      <c r="AW44" s="108"/>
      <c r="AX44" s="108"/>
      <c r="AY44" s="108"/>
      <c r="AZ44" s="108"/>
      <c r="BA44" s="108"/>
      <c r="BB44" s="175"/>
      <c r="BC44" s="175"/>
      <c r="BD44" s="175"/>
      <c r="BE44" s="175"/>
      <c r="BF44" s="175"/>
      <c r="BG44" s="175"/>
      <c r="BH44" s="174"/>
    </row>
    <row r="45" spans="1:60" s="111" customFormat="1" ht="16.149999999999999" customHeight="1" x14ac:dyDescent="0.4">
      <c r="A45" s="173"/>
      <c r="B45" s="108"/>
      <c r="C45" s="108"/>
      <c r="D45" s="108"/>
      <c r="E45" s="108"/>
      <c r="F45" s="108"/>
      <c r="G45" s="108"/>
      <c r="H45" s="108"/>
      <c r="I45" s="108"/>
      <c r="J45" s="108"/>
      <c r="K45" s="108"/>
      <c r="L45" s="108"/>
      <c r="M45" s="108"/>
      <c r="N45" s="108"/>
      <c r="O45" s="108"/>
      <c r="P45" s="108"/>
      <c r="Q45" s="108"/>
      <c r="R45" s="108"/>
      <c r="S45" s="108"/>
      <c r="T45" s="108"/>
      <c r="U45" s="108"/>
      <c r="V45" s="108"/>
      <c r="W45" s="108"/>
      <c r="X45" s="175"/>
      <c r="Y45" s="175"/>
      <c r="Z45" s="175"/>
      <c r="AA45" s="175"/>
      <c r="AB45" s="175"/>
      <c r="AC45" s="175"/>
      <c r="AD45" s="175"/>
      <c r="AE45" s="174"/>
      <c r="AF45" s="108"/>
      <c r="AG45" s="108"/>
      <c r="AH45" s="108"/>
      <c r="AI45" s="108"/>
      <c r="AJ45" s="108"/>
      <c r="AK45" s="108"/>
      <c r="AL45" s="108"/>
      <c r="AM45" s="108"/>
      <c r="AN45" s="108"/>
      <c r="AO45" s="108"/>
      <c r="AP45" s="108"/>
      <c r="AQ45" s="108"/>
      <c r="AR45" s="108"/>
      <c r="AS45" s="108"/>
      <c r="AT45" s="108"/>
      <c r="AU45" s="108"/>
      <c r="AV45" s="108"/>
      <c r="AW45" s="108"/>
      <c r="AX45" s="108"/>
      <c r="AY45" s="108"/>
      <c r="AZ45" s="108"/>
      <c r="BA45" s="108"/>
      <c r="BB45" s="175"/>
      <c r="BC45" s="175"/>
      <c r="BD45" s="175"/>
      <c r="BE45" s="175"/>
      <c r="BF45" s="175"/>
      <c r="BG45" s="175"/>
      <c r="BH45" s="174"/>
    </row>
    <row r="46" spans="1:60" s="33" customFormat="1" ht="16.149999999999999" customHeight="1" x14ac:dyDescent="0.4">
      <c r="A46" s="36"/>
      <c r="B46" s="108"/>
      <c r="C46" s="108"/>
      <c r="D46" s="108"/>
      <c r="E46" s="108"/>
      <c r="F46" s="108"/>
      <c r="G46" s="108"/>
      <c r="H46" s="108"/>
      <c r="I46" s="108"/>
      <c r="J46" s="108"/>
      <c r="K46" s="108"/>
      <c r="L46" s="108"/>
      <c r="M46" s="108"/>
      <c r="N46" s="108"/>
      <c r="O46" s="108"/>
      <c r="P46" s="108"/>
      <c r="Q46" s="108"/>
      <c r="R46" s="108"/>
      <c r="S46" s="108"/>
      <c r="T46" s="108"/>
      <c r="U46" s="108"/>
      <c r="V46" s="108"/>
      <c r="W46" s="108"/>
      <c r="X46" s="113"/>
      <c r="Y46" s="113"/>
      <c r="Z46" s="113"/>
      <c r="AA46" s="113"/>
      <c r="AB46" s="113"/>
      <c r="AC46" s="113"/>
      <c r="AD46" s="131"/>
      <c r="AE46" s="127"/>
      <c r="AF46" s="108"/>
      <c r="AG46" s="108"/>
      <c r="AH46" s="108"/>
      <c r="AI46" s="108"/>
      <c r="AJ46" s="108"/>
      <c r="AK46" s="108"/>
      <c r="AL46" s="108"/>
      <c r="AM46" s="108"/>
      <c r="AN46" s="108"/>
      <c r="AO46" s="108"/>
      <c r="AP46" s="108"/>
      <c r="AQ46" s="108"/>
      <c r="AR46" s="108"/>
      <c r="AS46" s="108"/>
      <c r="AT46" s="108"/>
      <c r="AU46" s="108"/>
      <c r="AV46" s="108"/>
      <c r="AW46" s="108"/>
      <c r="AX46" s="108"/>
      <c r="AY46" s="108"/>
      <c r="AZ46" s="108"/>
      <c r="BA46" s="108"/>
      <c r="BB46" s="113"/>
      <c r="BC46" s="113"/>
      <c r="BD46" s="113"/>
      <c r="BE46" s="113"/>
      <c r="BF46" s="113"/>
      <c r="BG46" s="113"/>
      <c r="BH46" s="127"/>
    </row>
    <row r="47" spans="1:60" s="33" customFormat="1" ht="16.149999999999999" customHeight="1" x14ac:dyDescent="0.4">
      <c r="A47" s="36"/>
      <c r="B47" s="108"/>
      <c r="C47" s="108"/>
      <c r="D47" s="108"/>
      <c r="E47" s="108"/>
      <c r="F47" s="108"/>
      <c r="G47" s="108"/>
      <c r="H47" s="108"/>
      <c r="I47" s="108"/>
      <c r="J47" s="108"/>
      <c r="K47" s="108"/>
      <c r="L47" s="108"/>
      <c r="M47" s="108"/>
      <c r="N47" s="108"/>
      <c r="O47" s="108"/>
      <c r="P47" s="108"/>
      <c r="Q47" s="108"/>
      <c r="R47" s="108"/>
      <c r="S47" s="108"/>
      <c r="T47" s="108"/>
      <c r="U47" s="108"/>
      <c r="V47" s="108"/>
      <c r="W47" s="108"/>
      <c r="X47" s="113"/>
      <c r="Y47" s="113"/>
      <c r="Z47" s="113"/>
      <c r="AA47" s="113"/>
      <c r="AB47" s="113"/>
      <c r="AC47" s="113"/>
      <c r="AD47" s="131"/>
      <c r="AE47" s="127"/>
      <c r="AF47" s="108"/>
      <c r="AG47" s="108"/>
      <c r="AH47" s="108"/>
      <c r="AI47" s="108"/>
      <c r="AJ47" s="108"/>
      <c r="AK47" s="108"/>
      <c r="AL47" s="108"/>
      <c r="AM47" s="108"/>
      <c r="AN47" s="108"/>
      <c r="AO47" s="108"/>
      <c r="AP47" s="108"/>
      <c r="AQ47" s="108"/>
      <c r="AR47" s="108"/>
      <c r="AS47" s="108"/>
      <c r="AT47" s="108"/>
      <c r="AU47" s="108"/>
      <c r="AV47" s="108"/>
      <c r="AW47" s="108"/>
      <c r="AX47" s="108"/>
      <c r="AY47" s="108"/>
      <c r="AZ47" s="108"/>
      <c r="BA47" s="108"/>
      <c r="BB47" s="113"/>
      <c r="BC47" s="113"/>
      <c r="BD47" s="113"/>
      <c r="BE47" s="113"/>
      <c r="BF47" s="113"/>
      <c r="BG47" s="113"/>
      <c r="BH47" s="127"/>
    </row>
    <row r="48" spans="1:60" s="33" customFormat="1" ht="16.149999999999999" customHeight="1" x14ac:dyDescent="0.4">
      <c r="A48" s="36"/>
      <c r="B48" s="108"/>
      <c r="C48" s="108"/>
      <c r="D48" s="108"/>
      <c r="E48" s="108"/>
      <c r="F48" s="108"/>
      <c r="G48" s="108"/>
      <c r="H48" s="108"/>
      <c r="I48" s="108"/>
      <c r="J48" s="108"/>
      <c r="K48" s="108"/>
      <c r="L48" s="108"/>
      <c r="M48" s="108"/>
      <c r="N48" s="108"/>
      <c r="O48" s="108"/>
      <c r="P48" s="108"/>
      <c r="Q48" s="108"/>
      <c r="R48" s="108"/>
      <c r="S48" s="108"/>
      <c r="T48" s="108"/>
      <c r="U48" s="108"/>
      <c r="V48" s="108"/>
      <c r="W48" s="108"/>
      <c r="X48" s="113"/>
      <c r="Y48" s="113"/>
      <c r="Z48" s="113"/>
      <c r="AA48" s="113"/>
      <c r="AB48" s="113"/>
      <c r="AC48" s="113"/>
      <c r="AD48" s="131"/>
      <c r="AE48" s="127"/>
      <c r="AF48" s="108"/>
      <c r="AG48" s="108"/>
      <c r="AH48" s="108"/>
      <c r="AI48" s="108"/>
      <c r="AJ48" s="108"/>
      <c r="AK48" s="108"/>
      <c r="AL48" s="108"/>
      <c r="AM48" s="108"/>
      <c r="AN48" s="108"/>
      <c r="AO48" s="108"/>
      <c r="AP48" s="108"/>
      <c r="AQ48" s="108"/>
      <c r="AR48" s="108"/>
      <c r="AS48" s="108"/>
      <c r="AT48" s="108"/>
      <c r="AU48" s="108"/>
      <c r="AV48" s="108"/>
      <c r="AW48" s="108"/>
      <c r="AX48" s="108"/>
      <c r="AY48" s="108"/>
      <c r="AZ48" s="108"/>
      <c r="BA48" s="108"/>
      <c r="BB48" s="113"/>
      <c r="BC48" s="113"/>
      <c r="BD48" s="113"/>
      <c r="BE48" s="113"/>
      <c r="BF48" s="113"/>
      <c r="BG48" s="113"/>
      <c r="BH48" s="127"/>
    </row>
    <row r="49" spans="1:60" s="33" customFormat="1" ht="16.149999999999999" customHeight="1" x14ac:dyDescent="0.4">
      <c r="A49" s="36"/>
      <c r="B49" s="108"/>
      <c r="C49" s="108"/>
      <c r="D49" s="108"/>
      <c r="E49" s="108"/>
      <c r="F49" s="108"/>
      <c r="G49" s="108"/>
      <c r="H49" s="108"/>
      <c r="I49" s="108"/>
      <c r="J49" s="108"/>
      <c r="K49" s="108"/>
      <c r="L49" s="108"/>
      <c r="M49" s="108"/>
      <c r="N49" s="108"/>
      <c r="O49" s="108"/>
      <c r="P49" s="108"/>
      <c r="Q49" s="108"/>
      <c r="R49" s="108"/>
      <c r="S49" s="108"/>
      <c r="T49" s="108"/>
      <c r="U49" s="108"/>
      <c r="V49" s="108"/>
      <c r="W49" s="108"/>
      <c r="X49" s="113"/>
      <c r="Y49" s="113"/>
      <c r="Z49" s="113"/>
      <c r="AA49" s="113"/>
      <c r="AB49" s="113"/>
      <c r="AC49" s="113"/>
      <c r="AD49" s="131"/>
      <c r="AE49" s="127"/>
      <c r="AF49" s="108"/>
      <c r="AG49" s="108"/>
      <c r="AH49" s="108"/>
      <c r="AI49" s="108"/>
      <c r="AJ49" s="108"/>
      <c r="AK49" s="108"/>
      <c r="AL49" s="108"/>
      <c r="AM49" s="108"/>
      <c r="AN49" s="108"/>
      <c r="AO49" s="108"/>
      <c r="AP49" s="108"/>
      <c r="AQ49" s="108"/>
      <c r="AR49" s="108"/>
      <c r="AS49" s="108"/>
      <c r="AT49" s="108"/>
      <c r="AU49" s="108"/>
      <c r="AV49" s="108"/>
      <c r="AW49" s="108"/>
      <c r="AX49" s="108"/>
      <c r="AY49" s="108"/>
      <c r="AZ49" s="108"/>
      <c r="BA49" s="108"/>
      <c r="BB49" s="113"/>
      <c r="BC49" s="113"/>
      <c r="BD49" s="113"/>
      <c r="BE49" s="113"/>
      <c r="BF49" s="113"/>
      <c r="BG49" s="113"/>
      <c r="BH49" s="127"/>
    </row>
    <row r="50" spans="1:60" s="33" customFormat="1" ht="16.149999999999999" customHeight="1" x14ac:dyDescent="0.4">
      <c r="A50" s="36"/>
      <c r="B50" s="108"/>
      <c r="C50" s="108"/>
      <c r="D50" s="108"/>
      <c r="E50" s="108"/>
      <c r="F50" s="108"/>
      <c r="G50" s="108"/>
      <c r="H50" s="108"/>
      <c r="I50" s="108"/>
      <c r="J50" s="108"/>
      <c r="K50" s="108"/>
      <c r="L50" s="108"/>
      <c r="M50" s="108"/>
      <c r="N50" s="108"/>
      <c r="O50" s="108"/>
      <c r="P50" s="108"/>
      <c r="Q50" s="108"/>
      <c r="R50" s="108"/>
      <c r="S50" s="108"/>
      <c r="T50" s="108"/>
      <c r="U50" s="108"/>
      <c r="V50" s="108"/>
      <c r="W50" s="108"/>
      <c r="X50" s="113"/>
      <c r="Y50" s="113"/>
      <c r="Z50" s="113"/>
      <c r="AA50" s="113"/>
      <c r="AB50" s="113"/>
      <c r="AC50" s="113"/>
      <c r="AD50" s="131"/>
      <c r="AE50" s="127"/>
      <c r="AF50" s="108"/>
      <c r="AG50" s="108"/>
      <c r="AH50" s="108"/>
      <c r="AI50" s="108"/>
      <c r="AJ50" s="108"/>
      <c r="AK50" s="108"/>
      <c r="AL50" s="108"/>
      <c r="AM50" s="108"/>
      <c r="AN50" s="108"/>
      <c r="AO50" s="108"/>
      <c r="AP50" s="108"/>
      <c r="AQ50" s="108"/>
      <c r="AR50" s="108"/>
      <c r="AS50" s="108"/>
      <c r="AT50" s="108"/>
      <c r="AU50" s="108"/>
      <c r="AV50" s="108"/>
      <c r="AW50" s="108"/>
      <c r="AX50" s="108"/>
      <c r="AY50" s="108"/>
      <c r="AZ50" s="108"/>
      <c r="BA50" s="108"/>
      <c r="BB50" s="113"/>
      <c r="BC50" s="113"/>
      <c r="BD50" s="113"/>
      <c r="BE50" s="113"/>
      <c r="BF50" s="113"/>
      <c r="BG50" s="113"/>
      <c r="BH50" s="127"/>
    </row>
    <row r="51" spans="1:60" s="33" customFormat="1" ht="16.149999999999999" customHeight="1" x14ac:dyDescent="0.4">
      <c r="A51" s="36"/>
      <c r="B51" s="108"/>
      <c r="C51" s="108"/>
      <c r="D51" s="108"/>
      <c r="E51" s="108"/>
      <c r="F51" s="108"/>
      <c r="G51" s="108"/>
      <c r="H51" s="108"/>
      <c r="I51" s="108"/>
      <c r="J51" s="108"/>
      <c r="K51" s="108"/>
      <c r="L51" s="108"/>
      <c r="M51" s="108"/>
      <c r="N51" s="108"/>
      <c r="O51" s="108"/>
      <c r="P51" s="108"/>
      <c r="Q51" s="108"/>
      <c r="R51" s="108"/>
      <c r="S51" s="108"/>
      <c r="T51" s="108"/>
      <c r="U51" s="108"/>
      <c r="V51" s="108"/>
      <c r="W51" s="108"/>
      <c r="X51" s="113"/>
      <c r="Y51" s="113"/>
      <c r="Z51" s="113"/>
      <c r="AA51" s="113"/>
      <c r="AB51" s="113"/>
      <c r="AC51" s="113"/>
      <c r="AD51" s="131"/>
      <c r="AE51" s="127"/>
      <c r="AF51" s="108"/>
      <c r="AG51" s="108"/>
      <c r="AH51" s="108"/>
      <c r="AI51" s="108"/>
      <c r="AJ51" s="108"/>
      <c r="AK51" s="108"/>
      <c r="AL51" s="108"/>
      <c r="AM51" s="108"/>
      <c r="AN51" s="108"/>
      <c r="AO51" s="108"/>
      <c r="AP51" s="108"/>
      <c r="AQ51" s="108"/>
      <c r="AR51" s="108"/>
      <c r="AS51" s="108"/>
      <c r="AT51" s="108"/>
      <c r="AU51" s="108"/>
      <c r="AV51" s="108"/>
      <c r="AW51" s="108"/>
      <c r="AX51" s="108"/>
      <c r="AY51" s="108"/>
      <c r="AZ51" s="108"/>
      <c r="BA51" s="108"/>
      <c r="BB51" s="113"/>
      <c r="BC51" s="113"/>
      <c r="BD51" s="113"/>
      <c r="BE51" s="113"/>
      <c r="BF51" s="113"/>
      <c r="BG51" s="113"/>
      <c r="BH51" s="127"/>
    </row>
    <row r="52" spans="1:60" s="33" customFormat="1" ht="16.149999999999999" customHeight="1" x14ac:dyDescent="0.4">
      <c r="A52" s="36"/>
      <c r="B52" s="108"/>
      <c r="C52" s="108"/>
      <c r="D52" s="108"/>
      <c r="E52" s="108"/>
      <c r="F52" s="108"/>
      <c r="G52" s="108"/>
      <c r="H52" s="108"/>
      <c r="I52" s="108"/>
      <c r="J52" s="108"/>
      <c r="K52" s="108"/>
      <c r="L52" s="108"/>
      <c r="M52" s="108"/>
      <c r="N52" s="108"/>
      <c r="O52" s="108"/>
      <c r="P52" s="108"/>
      <c r="Q52" s="108"/>
      <c r="R52" s="108"/>
      <c r="S52" s="108"/>
      <c r="T52" s="108"/>
      <c r="U52" s="108"/>
      <c r="V52" s="108"/>
      <c r="W52" s="108"/>
      <c r="X52" s="113"/>
      <c r="Y52" s="113"/>
      <c r="Z52" s="113"/>
      <c r="AA52" s="113"/>
      <c r="AB52" s="113"/>
      <c r="AC52" s="113"/>
      <c r="AD52" s="131"/>
      <c r="AE52" s="127"/>
      <c r="AF52" s="108"/>
      <c r="AG52" s="108"/>
      <c r="AH52" s="108"/>
      <c r="AI52" s="108"/>
      <c r="AJ52" s="108"/>
      <c r="AK52" s="108"/>
      <c r="AL52" s="108"/>
      <c r="AM52" s="108"/>
      <c r="AN52" s="108"/>
      <c r="AO52" s="108"/>
      <c r="AP52" s="108"/>
      <c r="AQ52" s="108"/>
      <c r="AR52" s="108"/>
      <c r="AS52" s="108"/>
      <c r="AT52" s="108"/>
      <c r="AU52" s="108"/>
      <c r="AV52" s="108"/>
      <c r="AW52" s="108"/>
      <c r="AX52" s="108"/>
      <c r="AY52" s="108"/>
      <c r="AZ52" s="108"/>
      <c r="BA52" s="108"/>
      <c r="BB52" s="113"/>
      <c r="BC52" s="113"/>
      <c r="BD52" s="113"/>
      <c r="BE52" s="113"/>
      <c r="BF52" s="113"/>
      <c r="BG52" s="113"/>
      <c r="BH52" s="127"/>
    </row>
    <row r="53" spans="1:60" s="33" customFormat="1" ht="16.149999999999999" customHeight="1" x14ac:dyDescent="0.4">
      <c r="A53" s="36"/>
      <c r="B53" s="108"/>
      <c r="C53" s="108"/>
      <c r="D53" s="108"/>
      <c r="E53" s="108"/>
      <c r="F53" s="108"/>
      <c r="G53" s="108"/>
      <c r="H53" s="108"/>
      <c r="I53" s="108"/>
      <c r="J53" s="108"/>
      <c r="K53" s="108"/>
      <c r="L53" s="108"/>
      <c r="M53" s="108"/>
      <c r="N53" s="108"/>
      <c r="O53" s="108"/>
      <c r="P53" s="108"/>
      <c r="Q53" s="108"/>
      <c r="R53" s="108"/>
      <c r="S53" s="108"/>
      <c r="T53" s="108"/>
      <c r="U53" s="108"/>
      <c r="V53" s="108"/>
      <c r="W53" s="108"/>
      <c r="X53" s="113"/>
      <c r="Y53" s="113"/>
      <c r="Z53" s="113"/>
      <c r="AA53" s="113"/>
      <c r="AB53" s="113"/>
      <c r="AC53" s="113"/>
      <c r="AD53" s="131"/>
      <c r="AE53" s="127"/>
      <c r="AF53" s="108"/>
      <c r="AG53" s="108"/>
      <c r="AH53" s="108"/>
      <c r="AI53" s="108"/>
      <c r="AJ53" s="108"/>
      <c r="AK53" s="108"/>
      <c r="AL53" s="108"/>
      <c r="AM53" s="108"/>
      <c r="AN53" s="108"/>
      <c r="AO53" s="108"/>
      <c r="AP53" s="108"/>
      <c r="AQ53" s="108"/>
      <c r="AR53" s="108"/>
      <c r="AS53" s="108"/>
      <c r="AT53" s="108"/>
      <c r="AU53" s="108"/>
      <c r="AV53" s="108"/>
      <c r="AW53" s="108"/>
      <c r="AX53" s="108"/>
      <c r="AY53" s="108"/>
      <c r="AZ53" s="108"/>
      <c r="BA53" s="108"/>
      <c r="BB53" s="113"/>
      <c r="BC53" s="113"/>
      <c r="BD53" s="113"/>
      <c r="BE53" s="113"/>
      <c r="BF53" s="113"/>
      <c r="BG53" s="113"/>
      <c r="BH53" s="127"/>
    </row>
    <row r="54" spans="1:60" s="33" customFormat="1" ht="16.149999999999999" customHeight="1" x14ac:dyDescent="0.4">
      <c r="A54" s="36"/>
      <c r="B54" s="108"/>
      <c r="C54" s="108"/>
      <c r="D54" s="108"/>
      <c r="E54" s="108"/>
      <c r="F54" s="108"/>
      <c r="G54" s="108"/>
      <c r="H54" s="108"/>
      <c r="I54" s="108"/>
      <c r="J54" s="108"/>
      <c r="K54" s="108"/>
      <c r="L54" s="108"/>
      <c r="M54" s="108"/>
      <c r="N54" s="108"/>
      <c r="O54" s="108"/>
      <c r="P54" s="108"/>
      <c r="Q54" s="108"/>
      <c r="R54" s="108"/>
      <c r="S54" s="108"/>
      <c r="T54" s="108"/>
      <c r="U54" s="108"/>
      <c r="V54" s="108"/>
      <c r="W54" s="108"/>
      <c r="X54" s="113"/>
      <c r="Y54" s="113"/>
      <c r="Z54" s="113"/>
      <c r="AA54" s="113"/>
      <c r="AB54" s="113"/>
      <c r="AC54" s="113"/>
      <c r="AD54" s="131"/>
      <c r="AE54" s="127"/>
      <c r="AF54" s="108"/>
      <c r="AG54" s="108"/>
      <c r="AH54" s="108"/>
      <c r="AI54" s="108"/>
      <c r="AJ54" s="108"/>
      <c r="AK54" s="108"/>
      <c r="AL54" s="108"/>
      <c r="AM54" s="108"/>
      <c r="AN54" s="108"/>
      <c r="AO54" s="108"/>
      <c r="AP54" s="108"/>
      <c r="AQ54" s="108"/>
      <c r="AR54" s="108"/>
      <c r="AS54" s="108"/>
      <c r="AT54" s="108"/>
      <c r="AU54" s="108"/>
      <c r="AV54" s="108"/>
      <c r="AW54" s="108"/>
      <c r="AX54" s="108"/>
      <c r="AY54" s="108"/>
      <c r="AZ54" s="108"/>
      <c r="BA54" s="108"/>
      <c r="BB54" s="113"/>
      <c r="BC54" s="113"/>
      <c r="BD54" s="113"/>
      <c r="BE54" s="113"/>
      <c r="BF54" s="113"/>
      <c r="BG54" s="113"/>
      <c r="BH54" s="127"/>
    </row>
    <row r="55" spans="1:60" s="33" customFormat="1" ht="16.149999999999999" customHeight="1" x14ac:dyDescent="0.4">
      <c r="A55" s="36"/>
      <c r="B55" s="108"/>
      <c r="C55" s="108"/>
      <c r="D55" s="108"/>
      <c r="E55" s="108"/>
      <c r="F55" s="108"/>
      <c r="G55" s="108"/>
      <c r="H55" s="108"/>
      <c r="I55" s="108"/>
      <c r="J55" s="108"/>
      <c r="K55" s="108"/>
      <c r="L55" s="108"/>
      <c r="M55" s="108"/>
      <c r="N55" s="108"/>
      <c r="O55" s="108"/>
      <c r="P55" s="108"/>
      <c r="Q55" s="108"/>
      <c r="R55" s="108"/>
      <c r="S55" s="108"/>
      <c r="T55" s="108"/>
      <c r="U55" s="108"/>
      <c r="V55" s="108"/>
      <c r="W55" s="108"/>
      <c r="X55" s="113"/>
      <c r="Y55" s="113"/>
      <c r="Z55" s="113"/>
      <c r="AA55" s="113"/>
      <c r="AB55" s="113"/>
      <c r="AC55" s="113"/>
      <c r="AD55" s="131"/>
      <c r="AE55" s="127"/>
      <c r="AF55" s="108"/>
      <c r="AG55" s="108"/>
      <c r="AH55" s="108"/>
      <c r="AI55" s="108"/>
      <c r="AJ55" s="108"/>
      <c r="AK55" s="108"/>
      <c r="AL55" s="108"/>
      <c r="AM55" s="108"/>
      <c r="AN55" s="108"/>
      <c r="AO55" s="108"/>
      <c r="AP55" s="108"/>
      <c r="AQ55" s="108"/>
      <c r="AR55" s="108"/>
      <c r="AS55" s="108"/>
      <c r="AT55" s="108"/>
      <c r="AU55" s="108"/>
      <c r="AV55" s="108"/>
      <c r="AW55" s="108"/>
      <c r="AX55" s="108"/>
      <c r="AY55" s="108"/>
      <c r="AZ55" s="108"/>
      <c r="BA55" s="108"/>
      <c r="BB55" s="113"/>
      <c r="BC55" s="113"/>
      <c r="BD55" s="113"/>
      <c r="BE55" s="113"/>
      <c r="BF55" s="113"/>
      <c r="BG55" s="113"/>
      <c r="BH55" s="127"/>
    </row>
    <row r="56" spans="1:60" s="33" customFormat="1" ht="16.149999999999999" customHeight="1" x14ac:dyDescent="0.4">
      <c r="A56" s="36"/>
      <c r="B56" s="108"/>
      <c r="C56" s="108"/>
      <c r="D56" s="108"/>
      <c r="E56" s="108"/>
      <c r="F56" s="108"/>
      <c r="G56" s="108"/>
      <c r="H56" s="108"/>
      <c r="I56" s="108"/>
      <c r="J56" s="108"/>
      <c r="K56" s="108"/>
      <c r="L56" s="108"/>
      <c r="M56" s="108"/>
      <c r="N56" s="108"/>
      <c r="O56" s="108"/>
      <c r="P56" s="108"/>
      <c r="Q56" s="108"/>
      <c r="R56" s="108"/>
      <c r="S56" s="108"/>
      <c r="T56" s="108"/>
      <c r="U56" s="108"/>
      <c r="V56" s="108"/>
      <c r="W56" s="108"/>
      <c r="X56" s="113"/>
      <c r="Y56" s="113"/>
      <c r="Z56" s="113"/>
      <c r="AA56" s="113"/>
      <c r="AB56" s="113"/>
      <c r="AC56" s="113"/>
      <c r="AD56" s="131"/>
      <c r="AE56" s="127"/>
      <c r="AF56" s="108"/>
      <c r="AG56" s="108"/>
      <c r="AH56" s="108"/>
      <c r="AI56" s="108"/>
      <c r="AJ56" s="108"/>
      <c r="AK56" s="108"/>
      <c r="AL56" s="108"/>
      <c r="AM56" s="108"/>
      <c r="AN56" s="108"/>
      <c r="AO56" s="108"/>
      <c r="AP56" s="108"/>
      <c r="AQ56" s="108"/>
      <c r="AR56" s="108"/>
      <c r="AS56" s="108"/>
      <c r="AT56" s="108"/>
      <c r="AU56" s="108"/>
      <c r="AV56" s="108"/>
      <c r="AW56" s="108"/>
      <c r="AX56" s="108"/>
      <c r="AY56" s="108"/>
      <c r="AZ56" s="108"/>
      <c r="BA56" s="108"/>
      <c r="BB56" s="113"/>
      <c r="BC56" s="113"/>
      <c r="BD56" s="113"/>
      <c r="BE56" s="113"/>
      <c r="BF56" s="113"/>
      <c r="BG56" s="113"/>
      <c r="BH56" s="127"/>
    </row>
    <row r="57" spans="1:60" s="33" customFormat="1" ht="16.149999999999999" customHeight="1" x14ac:dyDescent="0.4">
      <c r="A57" s="36"/>
      <c r="B57" s="108"/>
      <c r="C57" s="108"/>
      <c r="D57" s="108"/>
      <c r="E57" s="108"/>
      <c r="F57" s="108"/>
      <c r="G57" s="108"/>
      <c r="H57" s="108"/>
      <c r="I57" s="108"/>
      <c r="J57" s="108"/>
      <c r="K57" s="108"/>
      <c r="L57" s="108"/>
      <c r="M57" s="108"/>
      <c r="N57" s="108"/>
      <c r="O57" s="108"/>
      <c r="P57" s="108"/>
      <c r="Q57" s="108"/>
      <c r="R57" s="108"/>
      <c r="S57" s="108"/>
      <c r="T57" s="108"/>
      <c r="U57" s="108"/>
      <c r="V57" s="108"/>
      <c r="W57" s="108"/>
      <c r="X57" s="113"/>
      <c r="Y57" s="113"/>
      <c r="Z57" s="113"/>
      <c r="AA57" s="113"/>
      <c r="AB57" s="113"/>
      <c r="AC57" s="113"/>
      <c r="AD57" s="131"/>
      <c r="AE57" s="127"/>
      <c r="AF57" s="108"/>
      <c r="AG57" s="108"/>
      <c r="AH57" s="108"/>
      <c r="AI57" s="108"/>
      <c r="AJ57" s="108"/>
      <c r="AK57" s="108"/>
      <c r="AL57" s="108"/>
      <c r="AM57" s="108"/>
      <c r="AN57" s="108"/>
      <c r="AO57" s="108"/>
      <c r="AP57" s="108"/>
      <c r="AQ57" s="108"/>
      <c r="AR57" s="108"/>
      <c r="AS57" s="108"/>
      <c r="AT57" s="108"/>
      <c r="AU57" s="108"/>
      <c r="AV57" s="108"/>
      <c r="AW57" s="108"/>
      <c r="AX57" s="108"/>
      <c r="AY57" s="108"/>
      <c r="AZ57" s="108"/>
      <c r="BA57" s="108"/>
      <c r="BB57" s="113"/>
      <c r="BC57" s="113"/>
      <c r="BD57" s="113"/>
      <c r="BE57" s="113"/>
      <c r="BF57" s="113"/>
      <c r="BG57" s="113"/>
      <c r="BH57" s="127"/>
    </row>
    <row r="58" spans="1:60" s="33" customFormat="1" ht="16.149999999999999" customHeight="1" x14ac:dyDescent="0.4">
      <c r="A58" s="36"/>
      <c r="B58" s="108"/>
      <c r="C58" s="108"/>
      <c r="D58" s="108"/>
      <c r="E58" s="108"/>
      <c r="F58" s="108"/>
      <c r="G58" s="108"/>
      <c r="H58" s="108"/>
      <c r="I58" s="108"/>
      <c r="J58" s="108"/>
      <c r="K58" s="108"/>
      <c r="L58" s="108"/>
      <c r="M58" s="108"/>
      <c r="N58" s="108"/>
      <c r="O58" s="108"/>
      <c r="P58" s="108"/>
      <c r="Q58" s="108"/>
      <c r="R58" s="108"/>
      <c r="S58" s="108"/>
      <c r="T58" s="108"/>
      <c r="U58" s="108"/>
      <c r="V58" s="108"/>
      <c r="W58" s="108"/>
      <c r="X58" s="113"/>
      <c r="Y58" s="113"/>
      <c r="Z58" s="113"/>
      <c r="AA58" s="113"/>
      <c r="AB58" s="113"/>
      <c r="AC58" s="113"/>
      <c r="AD58" s="131"/>
      <c r="AE58" s="127"/>
      <c r="AF58" s="108"/>
      <c r="AG58" s="108"/>
      <c r="AH58" s="108"/>
      <c r="AI58" s="108"/>
      <c r="AJ58" s="108"/>
      <c r="AK58" s="108"/>
      <c r="AL58" s="108"/>
      <c r="AM58" s="108"/>
      <c r="AN58" s="108"/>
      <c r="AO58" s="108"/>
      <c r="AP58" s="108"/>
      <c r="AQ58" s="108"/>
      <c r="AR58" s="108"/>
      <c r="AS58" s="108"/>
      <c r="AT58" s="108"/>
      <c r="AU58" s="108"/>
      <c r="AV58" s="108"/>
      <c r="AW58" s="108"/>
      <c r="AX58" s="108"/>
      <c r="AY58" s="108"/>
      <c r="AZ58" s="108"/>
      <c r="BA58" s="108"/>
      <c r="BB58" s="113"/>
      <c r="BC58" s="113"/>
      <c r="BD58" s="113"/>
      <c r="BE58" s="113"/>
      <c r="BF58" s="113"/>
      <c r="BG58" s="113"/>
      <c r="BH58" s="127"/>
    </row>
    <row r="59" spans="1:60" s="33" customFormat="1" ht="16.149999999999999" customHeight="1" x14ac:dyDescent="0.4">
      <c r="A59" s="36"/>
      <c r="B59" s="108"/>
      <c r="C59" s="108"/>
      <c r="D59" s="108"/>
      <c r="E59" s="108"/>
      <c r="F59" s="108"/>
      <c r="G59" s="108"/>
      <c r="H59" s="108"/>
      <c r="I59" s="108"/>
      <c r="J59" s="108"/>
      <c r="K59" s="108"/>
      <c r="L59" s="108"/>
      <c r="M59" s="108"/>
      <c r="N59" s="108"/>
      <c r="O59" s="108"/>
      <c r="P59" s="108"/>
      <c r="Q59" s="108"/>
      <c r="R59" s="108"/>
      <c r="S59" s="108"/>
      <c r="T59" s="108"/>
      <c r="U59" s="108"/>
      <c r="V59" s="108"/>
      <c r="W59" s="108"/>
      <c r="X59" s="113"/>
      <c r="Y59" s="113"/>
      <c r="Z59" s="113"/>
      <c r="AA59" s="113"/>
      <c r="AB59" s="113"/>
      <c r="AC59" s="113"/>
      <c r="AD59" s="131"/>
      <c r="AE59" s="127"/>
      <c r="AF59" s="108"/>
      <c r="AG59" s="108"/>
      <c r="AH59" s="108"/>
      <c r="AI59" s="108"/>
      <c r="AJ59" s="108"/>
      <c r="AK59" s="108"/>
      <c r="AL59" s="108"/>
      <c r="AM59" s="108"/>
      <c r="AN59" s="108"/>
      <c r="AO59" s="108"/>
      <c r="AP59" s="108"/>
      <c r="AQ59" s="108"/>
      <c r="AR59" s="108"/>
      <c r="AS59" s="108"/>
      <c r="AT59" s="108"/>
      <c r="AU59" s="108"/>
      <c r="AV59" s="108"/>
      <c r="AW59" s="108"/>
      <c r="AX59" s="108"/>
      <c r="AY59" s="108"/>
      <c r="AZ59" s="108"/>
      <c r="BA59" s="108"/>
      <c r="BB59" s="113"/>
      <c r="BC59" s="113"/>
      <c r="BD59" s="113"/>
      <c r="BE59" s="113"/>
      <c r="BF59" s="113"/>
      <c r="BG59" s="113"/>
      <c r="BH59" s="127"/>
    </row>
    <row r="60" spans="1:60" s="33" customFormat="1" ht="16.149999999999999" customHeight="1" x14ac:dyDescent="0.4">
      <c r="A60" s="36"/>
      <c r="B60" s="108"/>
      <c r="C60" s="108"/>
      <c r="D60" s="108"/>
      <c r="E60" s="108"/>
      <c r="F60" s="108"/>
      <c r="G60" s="108"/>
      <c r="H60" s="108"/>
      <c r="I60" s="108"/>
      <c r="J60" s="108"/>
      <c r="K60" s="108"/>
      <c r="L60" s="108"/>
      <c r="M60" s="108"/>
      <c r="N60" s="108"/>
      <c r="O60" s="108"/>
      <c r="P60" s="108"/>
      <c r="Q60" s="108"/>
      <c r="R60" s="108"/>
      <c r="S60" s="108"/>
      <c r="T60" s="108"/>
      <c r="U60" s="108"/>
      <c r="V60" s="108"/>
      <c r="W60" s="108"/>
      <c r="X60" s="113"/>
      <c r="Y60" s="113"/>
      <c r="Z60" s="113"/>
      <c r="AA60" s="113"/>
      <c r="AB60" s="113"/>
      <c r="AC60" s="113"/>
      <c r="AD60" s="131"/>
      <c r="AE60" s="127"/>
      <c r="AF60" s="108"/>
      <c r="AG60" s="108"/>
      <c r="AH60" s="108"/>
      <c r="AI60" s="108"/>
      <c r="AJ60" s="108"/>
      <c r="AK60" s="108"/>
      <c r="AL60" s="108"/>
      <c r="AM60" s="108"/>
      <c r="AN60" s="108"/>
      <c r="AO60" s="108"/>
      <c r="AP60" s="108"/>
      <c r="AQ60" s="108"/>
      <c r="AR60" s="108"/>
      <c r="AS60" s="108"/>
      <c r="AT60" s="108"/>
      <c r="AU60" s="108"/>
      <c r="AV60" s="108"/>
      <c r="AW60" s="108"/>
      <c r="AX60" s="108"/>
      <c r="AY60" s="108"/>
      <c r="AZ60" s="108"/>
      <c r="BA60" s="108"/>
      <c r="BB60" s="113"/>
      <c r="BC60" s="113"/>
      <c r="BD60" s="113"/>
      <c r="BE60" s="113"/>
      <c r="BF60" s="113"/>
      <c r="BG60" s="113"/>
      <c r="BH60" s="127"/>
    </row>
    <row r="61" spans="1:60" s="33" customFormat="1" ht="16.149999999999999" customHeight="1" x14ac:dyDescent="0.4">
      <c r="A61" s="36"/>
      <c r="B61" s="108"/>
      <c r="C61" s="108"/>
      <c r="D61" s="108"/>
      <c r="E61" s="108"/>
      <c r="F61" s="108"/>
      <c r="G61" s="108"/>
      <c r="H61" s="108"/>
      <c r="I61" s="108"/>
      <c r="J61" s="108"/>
      <c r="K61" s="108"/>
      <c r="L61" s="108"/>
      <c r="M61" s="108"/>
      <c r="N61" s="108"/>
      <c r="O61" s="108"/>
      <c r="P61" s="108"/>
      <c r="Q61" s="108"/>
      <c r="R61" s="108"/>
      <c r="S61" s="108"/>
      <c r="T61" s="108"/>
      <c r="U61" s="108"/>
      <c r="V61" s="108"/>
      <c r="W61" s="108"/>
      <c r="X61" s="113"/>
      <c r="Y61" s="113"/>
      <c r="Z61" s="113"/>
      <c r="AA61" s="113"/>
      <c r="AB61" s="113"/>
      <c r="AC61" s="113"/>
      <c r="AD61" s="131"/>
      <c r="AE61" s="127"/>
      <c r="AF61" s="108"/>
      <c r="AG61" s="108"/>
      <c r="AH61" s="108"/>
      <c r="AI61" s="108"/>
      <c r="AJ61" s="108"/>
      <c r="AK61" s="108"/>
      <c r="AL61" s="108"/>
      <c r="AM61" s="108"/>
      <c r="AN61" s="108"/>
      <c r="AO61" s="108"/>
      <c r="AP61" s="108"/>
      <c r="AQ61" s="108"/>
      <c r="AR61" s="108"/>
      <c r="AS61" s="108"/>
      <c r="AT61" s="108"/>
      <c r="AU61" s="108"/>
      <c r="AV61" s="108"/>
      <c r="AW61" s="108"/>
      <c r="AX61" s="108"/>
      <c r="AY61" s="108"/>
      <c r="AZ61" s="108"/>
      <c r="BA61" s="108"/>
      <c r="BB61" s="113"/>
      <c r="BC61" s="113"/>
      <c r="BD61" s="113"/>
      <c r="BE61" s="113"/>
      <c r="BF61" s="113"/>
      <c r="BG61" s="113"/>
      <c r="BH61" s="127"/>
    </row>
    <row r="62" spans="1:60" s="33" customFormat="1" ht="16.149999999999999" customHeight="1" x14ac:dyDescent="0.4">
      <c r="A62" s="36"/>
      <c r="B62" s="108"/>
      <c r="C62" s="108"/>
      <c r="D62" s="108"/>
      <c r="E62" s="108"/>
      <c r="F62" s="108"/>
      <c r="G62" s="108"/>
      <c r="H62" s="108"/>
      <c r="I62" s="108"/>
      <c r="J62" s="108"/>
      <c r="K62" s="108"/>
      <c r="L62" s="108"/>
      <c r="M62" s="108"/>
      <c r="N62" s="108"/>
      <c r="O62" s="108"/>
      <c r="P62" s="108"/>
      <c r="Q62" s="108"/>
      <c r="R62" s="108"/>
      <c r="S62" s="108"/>
      <c r="T62" s="108"/>
      <c r="U62" s="108"/>
      <c r="V62" s="108"/>
      <c r="W62" s="108"/>
      <c r="X62" s="113"/>
      <c r="Y62" s="113"/>
      <c r="Z62" s="113"/>
      <c r="AA62" s="113"/>
      <c r="AB62" s="113"/>
      <c r="AC62" s="113"/>
      <c r="AD62" s="131"/>
      <c r="AE62" s="127"/>
      <c r="AF62" s="108"/>
      <c r="AG62" s="108"/>
      <c r="AH62" s="108"/>
      <c r="AI62" s="108"/>
      <c r="AJ62" s="108"/>
      <c r="AK62" s="108"/>
      <c r="AL62" s="108"/>
      <c r="AM62" s="108"/>
      <c r="AN62" s="108"/>
      <c r="AO62" s="108"/>
      <c r="AP62" s="108"/>
      <c r="AQ62" s="108"/>
      <c r="AR62" s="108"/>
      <c r="AS62" s="108"/>
      <c r="AT62" s="108"/>
      <c r="AU62" s="108"/>
      <c r="AV62" s="108"/>
      <c r="AW62" s="108"/>
      <c r="AX62" s="108"/>
      <c r="AY62" s="108"/>
      <c r="AZ62" s="108"/>
      <c r="BA62" s="108"/>
      <c r="BB62" s="113"/>
      <c r="BC62" s="113"/>
      <c r="BD62" s="113"/>
      <c r="BE62" s="113"/>
      <c r="BF62" s="113"/>
      <c r="BG62" s="113"/>
      <c r="BH62" s="127"/>
    </row>
    <row r="63" spans="1:60" s="33" customFormat="1" ht="16.149999999999999" customHeight="1" x14ac:dyDescent="0.4">
      <c r="A63" s="36"/>
      <c r="B63" s="108"/>
      <c r="C63" s="108"/>
      <c r="D63" s="108"/>
      <c r="E63" s="108"/>
      <c r="F63" s="108"/>
      <c r="G63" s="108"/>
      <c r="H63" s="108"/>
      <c r="I63" s="108"/>
      <c r="J63" s="108"/>
      <c r="K63" s="108"/>
      <c r="L63" s="108"/>
      <c r="M63" s="108"/>
      <c r="N63" s="108"/>
      <c r="O63" s="108"/>
      <c r="P63" s="108"/>
      <c r="Q63" s="108"/>
      <c r="R63" s="108"/>
      <c r="S63" s="108"/>
      <c r="T63" s="108"/>
      <c r="U63" s="108"/>
      <c r="V63" s="108"/>
      <c r="W63" s="108"/>
      <c r="X63" s="113"/>
      <c r="Y63" s="113"/>
      <c r="Z63" s="113"/>
      <c r="AA63" s="113"/>
      <c r="AB63" s="113"/>
      <c r="AC63" s="113"/>
      <c r="AD63" s="131"/>
      <c r="AE63" s="127"/>
      <c r="AF63" s="108"/>
      <c r="AG63" s="108"/>
      <c r="AH63" s="108"/>
      <c r="AI63" s="108"/>
      <c r="AJ63" s="108"/>
      <c r="AK63" s="108"/>
      <c r="AL63" s="108"/>
      <c r="AM63" s="108"/>
      <c r="AN63" s="108"/>
      <c r="AO63" s="108"/>
      <c r="AP63" s="108"/>
      <c r="AQ63" s="108"/>
      <c r="AR63" s="108"/>
      <c r="AS63" s="108"/>
      <c r="AT63" s="108"/>
      <c r="AU63" s="108"/>
      <c r="AV63" s="108"/>
      <c r="AW63" s="108"/>
      <c r="AX63" s="108"/>
      <c r="AY63" s="108"/>
      <c r="AZ63" s="108"/>
      <c r="BA63" s="108"/>
      <c r="BB63" s="113"/>
      <c r="BC63" s="113"/>
      <c r="BD63" s="113"/>
      <c r="BE63" s="113"/>
      <c r="BF63" s="113"/>
      <c r="BG63" s="113"/>
      <c r="BH63" s="127"/>
    </row>
    <row r="64" spans="1:60" s="33" customFormat="1" ht="16.149999999999999" customHeight="1" x14ac:dyDescent="0.4">
      <c r="A64" s="36"/>
      <c r="B64" s="108"/>
      <c r="C64" s="108"/>
      <c r="D64" s="108"/>
      <c r="E64" s="108"/>
      <c r="F64" s="108"/>
      <c r="G64" s="108"/>
      <c r="H64" s="108"/>
      <c r="I64" s="108"/>
      <c r="J64" s="108"/>
      <c r="K64" s="108"/>
      <c r="L64" s="108"/>
      <c r="M64" s="108"/>
      <c r="N64" s="108"/>
      <c r="O64" s="108"/>
      <c r="P64" s="108"/>
      <c r="Q64" s="108"/>
      <c r="R64" s="108"/>
      <c r="S64" s="108"/>
      <c r="T64" s="108"/>
      <c r="U64" s="108"/>
      <c r="V64" s="108"/>
      <c r="W64" s="108"/>
      <c r="X64" s="113"/>
      <c r="Y64" s="113"/>
      <c r="Z64" s="113"/>
      <c r="AA64" s="113"/>
      <c r="AB64" s="113"/>
      <c r="AC64" s="113"/>
      <c r="AD64" s="131"/>
      <c r="AE64" s="127"/>
      <c r="AF64" s="108"/>
      <c r="AG64" s="108"/>
      <c r="AH64" s="108"/>
      <c r="AI64" s="108"/>
      <c r="AJ64" s="108"/>
      <c r="AK64" s="108"/>
      <c r="AL64" s="108"/>
      <c r="AM64" s="108"/>
      <c r="AN64" s="108"/>
      <c r="AO64" s="108"/>
      <c r="AP64" s="108"/>
      <c r="AQ64" s="108"/>
      <c r="AR64" s="108"/>
      <c r="AS64" s="108"/>
      <c r="AT64" s="108"/>
      <c r="AU64" s="108"/>
      <c r="AV64" s="108"/>
      <c r="AW64" s="108"/>
      <c r="AX64" s="108"/>
      <c r="AY64" s="108"/>
      <c r="AZ64" s="108"/>
      <c r="BA64" s="108"/>
      <c r="BB64" s="113"/>
      <c r="BC64" s="113"/>
      <c r="BD64" s="113"/>
      <c r="BE64" s="113"/>
      <c r="BF64" s="113"/>
      <c r="BG64" s="113"/>
      <c r="BH64" s="127"/>
    </row>
    <row r="65" spans="1:60" s="33" customFormat="1" ht="16.149999999999999" customHeight="1" x14ac:dyDescent="0.4">
      <c r="A65" s="36"/>
      <c r="B65" s="108"/>
      <c r="C65" s="108"/>
      <c r="D65" s="108"/>
      <c r="E65" s="108"/>
      <c r="F65" s="108"/>
      <c r="G65" s="108"/>
      <c r="H65" s="108"/>
      <c r="I65" s="108"/>
      <c r="J65" s="108"/>
      <c r="K65" s="108"/>
      <c r="L65" s="108"/>
      <c r="M65" s="108"/>
      <c r="N65" s="108"/>
      <c r="O65" s="108"/>
      <c r="P65" s="108"/>
      <c r="Q65" s="108"/>
      <c r="R65" s="108"/>
      <c r="S65" s="108"/>
      <c r="T65" s="108"/>
      <c r="U65" s="108"/>
      <c r="V65" s="108"/>
      <c r="W65" s="108"/>
      <c r="X65" s="113"/>
      <c r="Y65" s="113"/>
      <c r="Z65" s="113"/>
      <c r="AA65" s="113"/>
      <c r="AB65" s="113"/>
      <c r="AC65" s="113"/>
      <c r="AD65" s="131"/>
      <c r="AE65" s="127"/>
      <c r="AF65" s="108"/>
      <c r="AG65" s="108"/>
      <c r="AH65" s="108"/>
      <c r="AI65" s="108"/>
      <c r="AJ65" s="108"/>
      <c r="AK65" s="108"/>
      <c r="AL65" s="108"/>
      <c r="AM65" s="108"/>
      <c r="AN65" s="108"/>
      <c r="AO65" s="108"/>
      <c r="AP65" s="108"/>
      <c r="AQ65" s="108"/>
      <c r="AR65" s="108"/>
      <c r="AS65" s="108"/>
      <c r="AT65" s="108"/>
      <c r="AU65" s="108"/>
      <c r="AV65" s="108"/>
      <c r="AW65" s="108"/>
      <c r="AX65" s="108"/>
      <c r="AY65" s="108"/>
      <c r="AZ65" s="108"/>
      <c r="BA65" s="108"/>
      <c r="BB65" s="113"/>
      <c r="BC65" s="113"/>
      <c r="BD65" s="113"/>
      <c r="BE65" s="113"/>
      <c r="BF65" s="113"/>
      <c r="BG65" s="113"/>
      <c r="BH65" s="127"/>
    </row>
    <row r="66" spans="1:60" s="33" customFormat="1" ht="16.149999999999999" customHeight="1" x14ac:dyDescent="0.4">
      <c r="A66" s="36"/>
      <c r="B66" s="108"/>
      <c r="C66" s="108"/>
      <c r="D66" s="108"/>
      <c r="E66" s="108"/>
      <c r="F66" s="108"/>
      <c r="G66" s="108"/>
      <c r="H66" s="108"/>
      <c r="I66" s="108"/>
      <c r="J66" s="108"/>
      <c r="K66" s="108"/>
      <c r="L66" s="108"/>
      <c r="M66" s="108"/>
      <c r="N66" s="108"/>
      <c r="O66" s="108"/>
      <c r="P66" s="108"/>
      <c r="Q66" s="108"/>
      <c r="R66" s="108"/>
      <c r="S66" s="108"/>
      <c r="T66" s="108"/>
      <c r="U66" s="108"/>
      <c r="V66" s="108"/>
      <c r="W66" s="108"/>
      <c r="X66" s="113"/>
      <c r="Y66" s="113"/>
      <c r="Z66" s="113"/>
      <c r="AA66" s="113"/>
      <c r="AB66" s="113"/>
      <c r="AC66" s="113"/>
      <c r="AD66" s="131"/>
      <c r="AE66" s="127"/>
      <c r="AF66" s="108"/>
      <c r="AG66" s="108"/>
      <c r="AH66" s="108"/>
      <c r="AI66" s="108"/>
      <c r="AJ66" s="108"/>
      <c r="AK66" s="108"/>
      <c r="AL66" s="108"/>
      <c r="AM66" s="108"/>
      <c r="AN66" s="108"/>
      <c r="AO66" s="108"/>
      <c r="AP66" s="108"/>
      <c r="AQ66" s="108"/>
      <c r="AR66" s="108"/>
      <c r="AS66" s="108"/>
      <c r="AT66" s="108"/>
      <c r="AU66" s="108"/>
      <c r="AV66" s="108"/>
      <c r="AW66" s="108"/>
      <c r="AX66" s="108"/>
      <c r="AY66" s="108"/>
      <c r="AZ66" s="108"/>
      <c r="BA66" s="108"/>
      <c r="BB66" s="113"/>
      <c r="BC66" s="113"/>
      <c r="BD66" s="113"/>
      <c r="BE66" s="113"/>
      <c r="BF66" s="113"/>
      <c r="BG66" s="113"/>
      <c r="BH66" s="127"/>
    </row>
    <row r="67" spans="1:60" s="33" customFormat="1" ht="16.149999999999999" customHeight="1" x14ac:dyDescent="0.4">
      <c r="A67" s="36"/>
      <c r="B67" s="108"/>
      <c r="C67" s="108"/>
      <c r="D67" s="108"/>
      <c r="E67" s="108"/>
      <c r="F67" s="108"/>
      <c r="G67" s="108"/>
      <c r="H67" s="108"/>
      <c r="I67" s="108"/>
      <c r="J67" s="108"/>
      <c r="K67" s="108"/>
      <c r="L67" s="108"/>
      <c r="M67" s="108"/>
      <c r="N67" s="108"/>
      <c r="O67" s="108"/>
      <c r="P67" s="108"/>
      <c r="Q67" s="108"/>
      <c r="R67" s="108"/>
      <c r="S67" s="108"/>
      <c r="T67" s="108"/>
      <c r="U67" s="108"/>
      <c r="V67" s="108"/>
      <c r="W67" s="108"/>
      <c r="X67" s="113"/>
      <c r="Y67" s="113"/>
      <c r="Z67" s="113"/>
      <c r="AA67" s="113"/>
      <c r="AB67" s="113"/>
      <c r="AC67" s="113"/>
      <c r="AD67" s="131"/>
      <c r="AE67" s="127"/>
      <c r="AF67" s="108"/>
      <c r="AG67" s="108"/>
      <c r="AH67" s="108"/>
      <c r="AI67" s="108"/>
      <c r="AJ67" s="108"/>
      <c r="AK67" s="108"/>
      <c r="AL67" s="108"/>
      <c r="AM67" s="108"/>
      <c r="AN67" s="108"/>
      <c r="AO67" s="108"/>
      <c r="AP67" s="108"/>
      <c r="AQ67" s="108"/>
      <c r="AR67" s="108"/>
      <c r="AS67" s="108"/>
      <c r="AT67" s="108"/>
      <c r="AU67" s="108"/>
      <c r="AV67" s="108"/>
      <c r="AW67" s="108"/>
      <c r="AX67" s="108"/>
      <c r="AY67" s="108"/>
      <c r="AZ67" s="108"/>
      <c r="BA67" s="108"/>
      <c r="BB67" s="113"/>
      <c r="BC67" s="113"/>
      <c r="BD67" s="113"/>
      <c r="BE67" s="113"/>
      <c r="BF67" s="113"/>
      <c r="BG67" s="113"/>
      <c r="BH67" s="127"/>
    </row>
    <row r="68" spans="1:60" s="33" customFormat="1" ht="16.149999999999999" customHeight="1" x14ac:dyDescent="0.4">
      <c r="A68" s="36"/>
      <c r="B68" s="108"/>
      <c r="C68" s="108"/>
      <c r="D68" s="108"/>
      <c r="E68" s="108"/>
      <c r="F68" s="108"/>
      <c r="G68" s="108"/>
      <c r="H68" s="108"/>
      <c r="I68" s="108"/>
      <c r="J68" s="108"/>
      <c r="K68" s="108"/>
      <c r="L68" s="108"/>
      <c r="M68" s="108"/>
      <c r="N68" s="108"/>
      <c r="O68" s="108"/>
      <c r="P68" s="108"/>
      <c r="Q68" s="108"/>
      <c r="R68" s="108"/>
      <c r="S68" s="108"/>
      <c r="T68" s="108"/>
      <c r="U68" s="108"/>
      <c r="V68" s="108"/>
      <c r="W68" s="108"/>
      <c r="X68" s="113"/>
      <c r="Y68" s="113"/>
      <c r="Z68" s="113"/>
      <c r="AA68" s="113"/>
      <c r="AB68" s="113"/>
      <c r="AC68" s="113"/>
      <c r="AD68" s="131"/>
      <c r="AE68" s="127"/>
      <c r="AF68" s="108"/>
      <c r="AG68" s="108"/>
      <c r="AH68" s="108"/>
      <c r="AI68" s="108"/>
      <c r="AJ68" s="108"/>
      <c r="AK68" s="108"/>
      <c r="AL68" s="108"/>
      <c r="AM68" s="108"/>
      <c r="AN68" s="108"/>
      <c r="AO68" s="108"/>
      <c r="AP68" s="108"/>
      <c r="AQ68" s="108"/>
      <c r="AR68" s="108"/>
      <c r="AS68" s="108"/>
      <c r="AT68" s="108"/>
      <c r="AU68" s="108"/>
      <c r="AV68" s="108"/>
      <c r="AW68" s="108"/>
      <c r="AX68" s="108"/>
      <c r="AY68" s="108"/>
      <c r="AZ68" s="108"/>
      <c r="BA68" s="108"/>
      <c r="BB68" s="113"/>
      <c r="BC68" s="113"/>
      <c r="BD68" s="113"/>
      <c r="BE68" s="113"/>
      <c r="BF68" s="113"/>
      <c r="BG68" s="113"/>
      <c r="BH68" s="127"/>
    </row>
    <row r="69" spans="1:60" s="33" customFormat="1" ht="16.149999999999999" customHeight="1" x14ac:dyDescent="0.4">
      <c r="A69" s="36"/>
      <c r="B69" s="108"/>
      <c r="C69" s="108"/>
      <c r="D69" s="108"/>
      <c r="E69" s="108"/>
      <c r="F69" s="108"/>
      <c r="G69" s="108"/>
      <c r="H69" s="108"/>
      <c r="I69" s="108"/>
      <c r="J69" s="108"/>
      <c r="K69" s="108"/>
      <c r="L69" s="108"/>
      <c r="M69" s="108"/>
      <c r="N69" s="108"/>
      <c r="O69" s="108"/>
      <c r="P69" s="108"/>
      <c r="Q69" s="108"/>
      <c r="R69" s="108"/>
      <c r="S69" s="108"/>
      <c r="T69" s="108"/>
      <c r="U69" s="108"/>
      <c r="V69" s="108"/>
      <c r="W69" s="108"/>
      <c r="X69" s="113"/>
      <c r="Y69" s="113"/>
      <c r="Z69" s="113"/>
      <c r="AA69" s="113"/>
      <c r="AB69" s="113"/>
      <c r="AC69" s="113"/>
      <c r="AD69" s="131"/>
      <c r="AE69" s="127"/>
      <c r="AF69" s="108"/>
      <c r="AG69" s="108"/>
      <c r="AH69" s="108"/>
      <c r="AI69" s="108"/>
      <c r="AJ69" s="108"/>
      <c r="AK69" s="108"/>
      <c r="AL69" s="108"/>
      <c r="AM69" s="108"/>
      <c r="AN69" s="108"/>
      <c r="AO69" s="108"/>
      <c r="AP69" s="108"/>
      <c r="AQ69" s="108"/>
      <c r="AR69" s="108"/>
      <c r="AS69" s="108"/>
      <c r="AT69" s="108"/>
      <c r="AU69" s="108"/>
      <c r="AV69" s="108"/>
      <c r="AW69" s="108"/>
      <c r="AX69" s="108"/>
      <c r="AY69" s="108"/>
      <c r="AZ69" s="108"/>
      <c r="BA69" s="108"/>
      <c r="BB69" s="113"/>
      <c r="BC69" s="113"/>
      <c r="BD69" s="113"/>
      <c r="BE69" s="113"/>
      <c r="BF69" s="113"/>
      <c r="BG69" s="113"/>
      <c r="BH69" s="127"/>
    </row>
    <row r="70" spans="1:60" s="33" customFormat="1" ht="16.149999999999999" customHeight="1" x14ac:dyDescent="0.4">
      <c r="A70" s="36"/>
      <c r="B70" s="108"/>
      <c r="C70" s="108"/>
      <c r="D70" s="108"/>
      <c r="E70" s="108"/>
      <c r="F70" s="108"/>
      <c r="G70" s="108"/>
      <c r="H70" s="108"/>
      <c r="I70" s="108"/>
      <c r="J70" s="108"/>
      <c r="K70" s="108"/>
      <c r="L70" s="108"/>
      <c r="M70" s="108"/>
      <c r="N70" s="108"/>
      <c r="O70" s="108"/>
      <c r="P70" s="108"/>
      <c r="Q70" s="108"/>
      <c r="R70" s="108"/>
      <c r="S70" s="108"/>
      <c r="T70" s="108"/>
      <c r="U70" s="108"/>
      <c r="V70" s="108"/>
      <c r="W70" s="108"/>
      <c r="X70" s="113"/>
      <c r="Y70" s="113"/>
      <c r="Z70" s="113"/>
      <c r="AA70" s="113"/>
      <c r="AB70" s="113"/>
      <c r="AC70" s="113"/>
      <c r="AD70" s="131"/>
      <c r="AE70" s="127"/>
      <c r="AF70" s="108"/>
      <c r="AG70" s="108"/>
      <c r="AH70" s="108"/>
      <c r="AI70" s="108"/>
      <c r="AJ70" s="108"/>
      <c r="AK70" s="108"/>
      <c r="AL70" s="108"/>
      <c r="AM70" s="108"/>
      <c r="AN70" s="108"/>
      <c r="AO70" s="108"/>
      <c r="AP70" s="108"/>
      <c r="AQ70" s="108"/>
      <c r="AR70" s="108"/>
      <c r="AS70" s="108"/>
      <c r="AT70" s="108"/>
      <c r="AU70" s="108"/>
      <c r="AV70" s="108"/>
      <c r="AW70" s="108"/>
      <c r="AX70" s="108"/>
      <c r="AY70" s="108"/>
      <c r="AZ70" s="108"/>
      <c r="BA70" s="108"/>
      <c r="BB70" s="113"/>
      <c r="BC70" s="113"/>
      <c r="BD70" s="113"/>
      <c r="BE70" s="113"/>
      <c r="BF70" s="113"/>
      <c r="BG70" s="113"/>
      <c r="BH70" s="127"/>
    </row>
    <row r="71" spans="1:60" s="33" customFormat="1" ht="16.149999999999999" customHeight="1" x14ac:dyDescent="0.4">
      <c r="A71" s="36"/>
      <c r="B71" s="108"/>
      <c r="C71" s="108"/>
      <c r="D71" s="108"/>
      <c r="E71" s="108"/>
      <c r="F71" s="108"/>
      <c r="G71" s="108"/>
      <c r="H71" s="108"/>
      <c r="I71" s="108"/>
      <c r="J71" s="108"/>
      <c r="K71" s="108"/>
      <c r="L71" s="108"/>
      <c r="M71" s="108"/>
      <c r="N71" s="108"/>
      <c r="O71" s="108"/>
      <c r="P71" s="108"/>
      <c r="Q71" s="108"/>
      <c r="R71" s="108"/>
      <c r="S71" s="108"/>
      <c r="T71" s="108"/>
      <c r="U71" s="108"/>
      <c r="V71" s="108"/>
      <c r="W71" s="108"/>
      <c r="X71" s="113"/>
      <c r="Y71" s="113"/>
      <c r="Z71" s="113"/>
      <c r="AA71" s="113"/>
      <c r="AB71" s="113"/>
      <c r="AC71" s="113"/>
      <c r="AD71" s="131"/>
      <c r="AE71" s="127"/>
      <c r="AF71" s="108"/>
      <c r="AG71" s="108"/>
      <c r="AH71" s="108"/>
      <c r="AI71" s="108"/>
      <c r="AJ71" s="108"/>
      <c r="AK71" s="108"/>
      <c r="AL71" s="108"/>
      <c r="AM71" s="108"/>
      <c r="AN71" s="108"/>
      <c r="AO71" s="108"/>
      <c r="AP71" s="108"/>
      <c r="AQ71" s="108"/>
      <c r="AR71" s="108"/>
      <c r="AS71" s="108"/>
      <c r="AT71" s="108"/>
      <c r="AU71" s="108"/>
      <c r="AV71" s="108"/>
      <c r="AW71" s="108"/>
      <c r="AX71" s="108"/>
      <c r="AY71" s="108"/>
      <c r="AZ71" s="108"/>
      <c r="BA71" s="108"/>
      <c r="BB71" s="113"/>
      <c r="BC71" s="113"/>
      <c r="BD71" s="113"/>
      <c r="BE71" s="113"/>
      <c r="BF71" s="113"/>
      <c r="BG71" s="113"/>
      <c r="BH71" s="127"/>
    </row>
    <row r="72" spans="1:60" s="33" customFormat="1" ht="16.149999999999999" customHeight="1" x14ac:dyDescent="0.4">
      <c r="A72" s="36"/>
      <c r="B72" s="108"/>
      <c r="C72" s="108"/>
      <c r="D72" s="108"/>
      <c r="E72" s="108"/>
      <c r="F72" s="108"/>
      <c r="G72" s="108"/>
      <c r="H72" s="108"/>
      <c r="I72" s="108"/>
      <c r="J72" s="108"/>
      <c r="K72" s="108"/>
      <c r="L72" s="108"/>
      <c r="M72" s="108"/>
      <c r="N72" s="108"/>
      <c r="O72" s="108"/>
      <c r="P72" s="108"/>
      <c r="Q72" s="108"/>
      <c r="R72" s="108"/>
      <c r="S72" s="108"/>
      <c r="T72" s="108"/>
      <c r="U72" s="108"/>
      <c r="V72" s="108"/>
      <c r="W72" s="108"/>
      <c r="X72" s="113"/>
      <c r="Y72" s="113"/>
      <c r="Z72" s="113"/>
      <c r="AA72" s="113"/>
      <c r="AB72" s="113"/>
      <c r="AC72" s="113"/>
      <c r="AD72" s="131"/>
      <c r="AE72" s="127"/>
      <c r="AF72" s="108"/>
      <c r="AG72" s="108"/>
      <c r="AH72" s="108"/>
      <c r="AI72" s="108"/>
      <c r="AJ72" s="108"/>
      <c r="AK72" s="108"/>
      <c r="AL72" s="108"/>
      <c r="AM72" s="108"/>
      <c r="AN72" s="108"/>
      <c r="AO72" s="108"/>
      <c r="AP72" s="108"/>
      <c r="AQ72" s="108"/>
      <c r="AR72" s="108"/>
      <c r="AS72" s="108"/>
      <c r="AT72" s="108"/>
      <c r="AU72" s="108"/>
      <c r="AV72" s="108"/>
      <c r="AW72" s="108"/>
      <c r="AX72" s="108"/>
      <c r="AY72" s="108"/>
      <c r="AZ72" s="108"/>
      <c r="BA72" s="108"/>
      <c r="BB72" s="113"/>
      <c r="BC72" s="113"/>
      <c r="BD72" s="113"/>
      <c r="BE72" s="113"/>
      <c r="BF72" s="113"/>
      <c r="BG72" s="113"/>
      <c r="BH72" s="127"/>
    </row>
    <row r="73" spans="1:60" s="33" customFormat="1" ht="16.149999999999999" customHeight="1" x14ac:dyDescent="0.4">
      <c r="A73" s="36"/>
      <c r="B73" s="108"/>
      <c r="C73" s="108"/>
      <c r="D73" s="108"/>
      <c r="E73" s="108"/>
      <c r="F73" s="108"/>
      <c r="G73" s="108"/>
      <c r="H73" s="108"/>
      <c r="I73" s="108"/>
      <c r="J73" s="108"/>
      <c r="K73" s="108"/>
      <c r="L73" s="108"/>
      <c r="M73" s="108"/>
      <c r="N73" s="108"/>
      <c r="O73" s="108"/>
      <c r="P73" s="108"/>
      <c r="Q73" s="108"/>
      <c r="R73" s="108"/>
      <c r="S73" s="108"/>
      <c r="T73" s="108"/>
      <c r="U73" s="108"/>
      <c r="V73" s="108"/>
      <c r="W73" s="108"/>
      <c r="X73" s="113"/>
      <c r="Y73" s="113"/>
      <c r="Z73" s="113"/>
      <c r="AA73" s="113"/>
      <c r="AB73" s="113"/>
      <c r="AC73" s="113"/>
      <c r="AD73" s="131"/>
      <c r="AE73" s="127"/>
      <c r="AF73" s="108"/>
      <c r="AG73" s="108"/>
      <c r="AH73" s="108"/>
      <c r="AI73" s="108"/>
      <c r="AJ73" s="108"/>
      <c r="AK73" s="108"/>
      <c r="AL73" s="108"/>
      <c r="AM73" s="108"/>
      <c r="AN73" s="108"/>
      <c r="AO73" s="108"/>
      <c r="AP73" s="108"/>
      <c r="AQ73" s="108"/>
      <c r="AR73" s="108"/>
      <c r="AS73" s="108"/>
      <c r="AT73" s="108"/>
      <c r="AU73" s="108"/>
      <c r="AV73" s="108"/>
      <c r="AW73" s="108"/>
      <c r="AX73" s="108"/>
      <c r="AY73" s="108"/>
      <c r="AZ73" s="108"/>
      <c r="BA73" s="108"/>
      <c r="BB73" s="113"/>
      <c r="BC73" s="113"/>
      <c r="BD73" s="113"/>
      <c r="BE73" s="113"/>
      <c r="BF73" s="113"/>
      <c r="BG73" s="113"/>
      <c r="BH73" s="127"/>
    </row>
    <row r="74" spans="1:60" s="33" customFormat="1" ht="16.149999999999999" customHeight="1" x14ac:dyDescent="0.4">
      <c r="A74" s="36"/>
      <c r="B74" s="108"/>
      <c r="C74" s="108"/>
      <c r="D74" s="108"/>
      <c r="E74" s="108"/>
      <c r="F74" s="108"/>
      <c r="G74" s="108"/>
      <c r="H74" s="108"/>
      <c r="I74" s="108"/>
      <c r="J74" s="108"/>
      <c r="K74" s="108"/>
      <c r="L74" s="108"/>
      <c r="M74" s="108"/>
      <c r="N74" s="108"/>
      <c r="O74" s="108"/>
      <c r="P74" s="108"/>
      <c r="Q74" s="108"/>
      <c r="R74" s="108"/>
      <c r="S74" s="108"/>
      <c r="T74" s="108"/>
      <c r="U74" s="108"/>
      <c r="V74" s="108"/>
      <c r="W74" s="108"/>
      <c r="X74" s="113"/>
      <c r="Y74" s="113"/>
      <c r="Z74" s="113"/>
      <c r="AA74" s="113"/>
      <c r="AB74" s="113"/>
      <c r="AC74" s="113"/>
      <c r="AD74" s="131"/>
      <c r="AE74" s="127"/>
      <c r="AF74" s="108"/>
      <c r="AG74" s="108"/>
      <c r="AH74" s="108"/>
      <c r="AI74" s="108"/>
      <c r="AJ74" s="108"/>
      <c r="AK74" s="108"/>
      <c r="AL74" s="108"/>
      <c r="AM74" s="108"/>
      <c r="AN74" s="108"/>
      <c r="AO74" s="108"/>
      <c r="AP74" s="108"/>
      <c r="AQ74" s="108"/>
      <c r="AR74" s="108"/>
      <c r="AS74" s="108"/>
      <c r="AT74" s="108"/>
      <c r="AU74" s="108"/>
      <c r="AV74" s="108"/>
      <c r="AW74" s="108"/>
      <c r="AX74" s="108"/>
      <c r="AY74" s="108"/>
      <c r="AZ74" s="108"/>
      <c r="BA74" s="108"/>
      <c r="BB74" s="113"/>
      <c r="BC74" s="113"/>
      <c r="BD74" s="113"/>
      <c r="BE74" s="113"/>
      <c r="BF74" s="113"/>
      <c r="BG74" s="113"/>
      <c r="BH74" s="127"/>
    </row>
    <row r="75" spans="1:60" s="33" customFormat="1" ht="16.149999999999999" customHeight="1" x14ac:dyDescent="0.4">
      <c r="A75" s="36"/>
      <c r="B75" s="108"/>
      <c r="C75" s="108"/>
      <c r="D75" s="108"/>
      <c r="E75" s="108"/>
      <c r="F75" s="108"/>
      <c r="G75" s="108"/>
      <c r="H75" s="108"/>
      <c r="I75" s="108"/>
      <c r="J75" s="108"/>
      <c r="K75" s="108"/>
      <c r="L75" s="108"/>
      <c r="M75" s="108"/>
      <c r="N75" s="108"/>
      <c r="O75" s="108"/>
      <c r="P75" s="108"/>
      <c r="Q75" s="108"/>
      <c r="R75" s="108"/>
      <c r="S75" s="108"/>
      <c r="T75" s="108"/>
      <c r="U75" s="108"/>
      <c r="V75" s="108"/>
      <c r="W75" s="108"/>
      <c r="X75" s="113"/>
      <c r="Y75" s="113"/>
      <c r="Z75" s="113"/>
      <c r="AA75" s="113"/>
      <c r="AB75" s="113"/>
      <c r="AC75" s="113"/>
      <c r="AD75" s="131"/>
      <c r="AE75" s="127"/>
      <c r="AF75" s="108"/>
      <c r="AG75" s="108"/>
      <c r="AH75" s="108"/>
      <c r="AI75" s="108"/>
      <c r="AJ75" s="108"/>
      <c r="AK75" s="108"/>
      <c r="AL75" s="108"/>
      <c r="AM75" s="108"/>
      <c r="AN75" s="108"/>
      <c r="AO75" s="108"/>
      <c r="AP75" s="108"/>
      <c r="AQ75" s="108"/>
      <c r="AR75" s="108"/>
      <c r="AS75" s="108"/>
      <c r="AT75" s="108"/>
      <c r="AU75" s="108"/>
      <c r="AV75" s="108"/>
      <c r="AW75" s="108"/>
      <c r="AX75" s="108"/>
      <c r="AY75" s="108"/>
      <c r="AZ75" s="108"/>
      <c r="BA75" s="108"/>
      <c r="BB75" s="113"/>
      <c r="BC75" s="113"/>
      <c r="BD75" s="113"/>
      <c r="BE75" s="113"/>
      <c r="BF75" s="113"/>
      <c r="BG75" s="113"/>
      <c r="BH75" s="127"/>
    </row>
    <row r="76" spans="1:60" s="33" customFormat="1" ht="16.149999999999999" customHeight="1" x14ac:dyDescent="0.4">
      <c r="A76" s="36"/>
      <c r="B76" s="108"/>
      <c r="C76" s="108"/>
      <c r="D76" s="108"/>
      <c r="E76" s="108"/>
      <c r="F76" s="108"/>
      <c r="G76" s="108"/>
      <c r="H76" s="108"/>
      <c r="I76" s="108"/>
      <c r="J76" s="108"/>
      <c r="K76" s="108"/>
      <c r="L76" s="108"/>
      <c r="M76" s="108"/>
      <c r="N76" s="108"/>
      <c r="O76" s="108"/>
      <c r="P76" s="108"/>
      <c r="Q76" s="108"/>
      <c r="R76" s="108"/>
      <c r="S76" s="108"/>
      <c r="T76" s="108"/>
      <c r="U76" s="108"/>
      <c r="V76" s="108"/>
      <c r="W76" s="108"/>
      <c r="X76" s="113"/>
      <c r="Y76" s="113"/>
      <c r="Z76" s="113"/>
      <c r="AA76" s="113"/>
      <c r="AB76" s="113"/>
      <c r="AC76" s="113"/>
      <c r="AD76" s="131"/>
      <c r="AE76" s="127"/>
      <c r="AF76" s="108"/>
      <c r="AG76" s="108"/>
      <c r="AH76" s="108"/>
      <c r="AI76" s="108"/>
      <c r="AJ76" s="108"/>
      <c r="AK76" s="108"/>
      <c r="AL76" s="108"/>
      <c r="AM76" s="108"/>
      <c r="AN76" s="108"/>
      <c r="AO76" s="108"/>
      <c r="AP76" s="108"/>
      <c r="AQ76" s="108"/>
      <c r="AR76" s="108"/>
      <c r="AS76" s="108"/>
      <c r="AT76" s="108"/>
      <c r="AU76" s="108"/>
      <c r="AV76" s="108"/>
      <c r="AW76" s="108"/>
      <c r="AX76" s="108"/>
      <c r="AY76" s="108"/>
      <c r="AZ76" s="108"/>
      <c r="BA76" s="108"/>
      <c r="BB76" s="113"/>
      <c r="BC76" s="113"/>
      <c r="BD76" s="113"/>
      <c r="BE76" s="113"/>
      <c r="BF76" s="113"/>
      <c r="BG76" s="113"/>
      <c r="BH76" s="127"/>
    </row>
    <row r="77" spans="1:60" s="33" customFormat="1" ht="16.149999999999999" customHeight="1" x14ac:dyDescent="0.4">
      <c r="A77" s="36"/>
      <c r="B77" s="108"/>
      <c r="C77" s="108"/>
      <c r="D77" s="108"/>
      <c r="E77" s="108"/>
      <c r="F77" s="108"/>
      <c r="G77" s="108"/>
      <c r="H77" s="108"/>
      <c r="I77" s="108"/>
      <c r="J77" s="108"/>
      <c r="K77" s="108"/>
      <c r="L77" s="108"/>
      <c r="M77" s="108"/>
      <c r="N77" s="108"/>
      <c r="O77" s="108"/>
      <c r="P77" s="108"/>
      <c r="Q77" s="108"/>
      <c r="R77" s="108"/>
      <c r="S77" s="108"/>
      <c r="T77" s="108"/>
      <c r="U77" s="108"/>
      <c r="V77" s="108"/>
      <c r="W77" s="108"/>
      <c r="X77" s="113"/>
      <c r="Y77" s="113"/>
      <c r="Z77" s="113"/>
      <c r="AA77" s="113"/>
      <c r="AB77" s="113"/>
      <c r="AC77" s="113"/>
      <c r="AD77" s="131"/>
      <c r="AE77" s="127"/>
      <c r="AF77" s="108"/>
      <c r="AG77" s="108"/>
      <c r="AH77" s="108"/>
      <c r="AI77" s="108"/>
      <c r="AJ77" s="108"/>
      <c r="AK77" s="108"/>
      <c r="AL77" s="108"/>
      <c r="AM77" s="108"/>
      <c r="AN77" s="108"/>
      <c r="AO77" s="108"/>
      <c r="AP77" s="108"/>
      <c r="AQ77" s="108"/>
      <c r="AR77" s="108"/>
      <c r="AS77" s="108"/>
      <c r="AT77" s="108"/>
      <c r="AU77" s="108"/>
      <c r="AV77" s="108"/>
      <c r="AW77" s="108"/>
      <c r="AX77" s="108"/>
      <c r="AY77" s="108"/>
      <c r="AZ77" s="108"/>
      <c r="BA77" s="108"/>
      <c r="BB77" s="113"/>
      <c r="BC77" s="113"/>
      <c r="BD77" s="113"/>
      <c r="BE77" s="113"/>
      <c r="BF77" s="113"/>
      <c r="BG77" s="113"/>
      <c r="BH77" s="127"/>
    </row>
    <row r="78" spans="1:60" s="33" customFormat="1" ht="16.149999999999999" customHeight="1" x14ac:dyDescent="0.4">
      <c r="A78" s="36"/>
      <c r="B78" s="108"/>
      <c r="C78" s="108"/>
      <c r="D78" s="108"/>
      <c r="E78" s="108"/>
      <c r="F78" s="108"/>
      <c r="G78" s="108"/>
      <c r="H78" s="108"/>
      <c r="I78" s="108"/>
      <c r="J78" s="108"/>
      <c r="K78" s="108"/>
      <c r="L78" s="108"/>
      <c r="M78" s="108"/>
      <c r="N78" s="108"/>
      <c r="O78" s="108"/>
      <c r="P78" s="108"/>
      <c r="Q78" s="108"/>
      <c r="R78" s="108"/>
      <c r="S78" s="108"/>
      <c r="T78" s="108"/>
      <c r="U78" s="108"/>
      <c r="V78" s="108"/>
      <c r="W78" s="108"/>
      <c r="X78" s="113"/>
      <c r="Y78" s="113"/>
      <c r="Z78" s="113"/>
      <c r="AA78" s="113"/>
      <c r="AB78" s="113"/>
      <c r="AC78" s="113"/>
      <c r="AD78" s="131"/>
      <c r="AE78" s="127"/>
      <c r="AF78" s="108"/>
      <c r="AG78" s="108"/>
      <c r="AH78" s="108"/>
      <c r="AI78" s="108"/>
      <c r="AJ78" s="108"/>
      <c r="AK78" s="108"/>
      <c r="AL78" s="108"/>
      <c r="AM78" s="108"/>
      <c r="AN78" s="108"/>
      <c r="AO78" s="108"/>
      <c r="AP78" s="108"/>
      <c r="AQ78" s="108"/>
      <c r="AR78" s="108"/>
      <c r="AS78" s="108"/>
      <c r="AT78" s="108"/>
      <c r="AU78" s="108"/>
      <c r="AV78" s="108"/>
      <c r="AW78" s="108"/>
      <c r="AX78" s="108"/>
      <c r="AY78" s="108"/>
      <c r="AZ78" s="108"/>
      <c r="BA78" s="108"/>
      <c r="BB78" s="113"/>
      <c r="BC78" s="113"/>
      <c r="BD78" s="113"/>
      <c r="BE78" s="113"/>
      <c r="BF78" s="113"/>
      <c r="BG78" s="113"/>
      <c r="BH78" s="127"/>
    </row>
    <row r="79" spans="1:60" s="33" customFormat="1" ht="16.149999999999999" customHeight="1" x14ac:dyDescent="0.4">
      <c r="A79" s="36"/>
      <c r="B79" s="108"/>
      <c r="C79" s="108"/>
      <c r="D79" s="108"/>
      <c r="E79" s="108"/>
      <c r="F79" s="108"/>
      <c r="G79" s="108"/>
      <c r="H79" s="108"/>
      <c r="I79" s="108"/>
      <c r="J79" s="108"/>
      <c r="K79" s="108"/>
      <c r="L79" s="108"/>
      <c r="M79" s="108"/>
      <c r="N79" s="108"/>
      <c r="O79" s="108"/>
      <c r="P79" s="108"/>
      <c r="Q79" s="108"/>
      <c r="R79" s="108"/>
      <c r="S79" s="108"/>
      <c r="T79" s="108"/>
      <c r="U79" s="108"/>
      <c r="V79" s="108"/>
      <c r="W79" s="108"/>
      <c r="X79" s="113"/>
      <c r="Y79" s="113"/>
      <c r="Z79" s="113"/>
      <c r="AA79" s="113"/>
      <c r="AB79" s="113"/>
      <c r="AC79" s="113"/>
      <c r="AD79" s="131"/>
      <c r="AE79" s="127"/>
      <c r="AF79" s="108"/>
      <c r="AG79" s="108"/>
      <c r="AH79" s="108"/>
      <c r="AI79" s="108"/>
      <c r="AJ79" s="108"/>
      <c r="AK79" s="108"/>
      <c r="AL79" s="108"/>
      <c r="AM79" s="108"/>
      <c r="AN79" s="108"/>
      <c r="AO79" s="108"/>
      <c r="AP79" s="108"/>
      <c r="AQ79" s="108"/>
      <c r="AR79" s="108"/>
      <c r="AS79" s="108"/>
      <c r="AT79" s="108"/>
      <c r="AU79" s="108"/>
      <c r="AV79" s="108"/>
      <c r="AW79" s="108"/>
      <c r="AX79" s="108"/>
      <c r="AY79" s="108"/>
      <c r="AZ79" s="108"/>
      <c r="BA79" s="108"/>
      <c r="BB79" s="113"/>
      <c r="BC79" s="113"/>
      <c r="BD79" s="113"/>
      <c r="BE79" s="113"/>
      <c r="BF79" s="113"/>
      <c r="BG79" s="113"/>
      <c r="BH79" s="127"/>
    </row>
    <row r="80" spans="1:60" s="33" customFormat="1" ht="16.149999999999999" customHeight="1" x14ac:dyDescent="0.4">
      <c r="A80" s="36"/>
      <c r="B80" s="108"/>
      <c r="C80" s="108"/>
      <c r="D80" s="108"/>
      <c r="E80" s="108"/>
      <c r="F80" s="108"/>
      <c r="G80" s="108"/>
      <c r="H80" s="108"/>
      <c r="I80" s="108"/>
      <c r="J80" s="108"/>
      <c r="K80" s="108"/>
      <c r="L80" s="108"/>
      <c r="M80" s="108"/>
      <c r="N80" s="108"/>
      <c r="O80" s="108"/>
      <c r="P80" s="108"/>
      <c r="Q80" s="108"/>
      <c r="R80" s="108"/>
      <c r="S80" s="108"/>
      <c r="T80" s="108"/>
      <c r="U80" s="108"/>
      <c r="V80" s="108"/>
      <c r="W80" s="108"/>
      <c r="X80" s="113"/>
      <c r="Y80" s="113"/>
      <c r="Z80" s="113"/>
      <c r="AA80" s="113"/>
      <c r="AB80" s="113"/>
      <c r="AC80" s="113"/>
      <c r="AD80" s="131"/>
      <c r="AE80" s="127"/>
      <c r="AF80" s="108"/>
      <c r="AG80" s="108"/>
      <c r="AH80" s="108"/>
      <c r="AI80" s="108"/>
      <c r="AJ80" s="108"/>
      <c r="AK80" s="108"/>
      <c r="AL80" s="108"/>
      <c r="AM80" s="108"/>
      <c r="AN80" s="108"/>
      <c r="AO80" s="108"/>
      <c r="AP80" s="108"/>
      <c r="AQ80" s="108"/>
      <c r="AR80" s="108"/>
      <c r="AS80" s="108"/>
      <c r="AT80" s="108"/>
      <c r="AU80" s="108"/>
      <c r="AV80" s="108"/>
      <c r="AW80" s="108"/>
      <c r="AX80" s="108"/>
      <c r="AY80" s="108"/>
      <c r="AZ80" s="108"/>
      <c r="BA80" s="108"/>
      <c r="BB80" s="113"/>
      <c r="BC80" s="113"/>
      <c r="BD80" s="113"/>
      <c r="BE80" s="113"/>
      <c r="BF80" s="113"/>
      <c r="BG80" s="113"/>
      <c r="BH80" s="127"/>
    </row>
    <row r="81" spans="1:60" s="33" customFormat="1" ht="16.149999999999999" customHeight="1" x14ac:dyDescent="0.4">
      <c r="A81" s="36"/>
      <c r="B81" s="108"/>
      <c r="C81" s="108"/>
      <c r="D81" s="108"/>
      <c r="E81" s="108"/>
      <c r="F81" s="108"/>
      <c r="G81" s="108"/>
      <c r="H81" s="108"/>
      <c r="I81" s="108"/>
      <c r="J81" s="108"/>
      <c r="K81" s="108"/>
      <c r="L81" s="108"/>
      <c r="M81" s="108"/>
      <c r="N81" s="108"/>
      <c r="O81" s="108"/>
      <c r="P81" s="108"/>
      <c r="Q81" s="108"/>
      <c r="R81" s="108"/>
      <c r="S81" s="108"/>
      <c r="T81" s="108"/>
      <c r="U81" s="108"/>
      <c r="V81" s="108"/>
      <c r="W81" s="108"/>
      <c r="X81" s="113"/>
      <c r="Y81" s="113"/>
      <c r="Z81" s="113"/>
      <c r="AA81" s="113"/>
      <c r="AB81" s="113"/>
      <c r="AC81" s="113"/>
      <c r="AD81" s="131"/>
      <c r="AE81" s="127"/>
      <c r="AF81" s="108"/>
      <c r="AG81" s="108"/>
      <c r="AH81" s="108"/>
      <c r="AI81" s="108"/>
      <c r="AJ81" s="108"/>
      <c r="AK81" s="108"/>
      <c r="AL81" s="108"/>
      <c r="AM81" s="108"/>
      <c r="AN81" s="108"/>
      <c r="AO81" s="108"/>
      <c r="AP81" s="108"/>
      <c r="AQ81" s="108"/>
      <c r="AR81" s="108"/>
      <c r="AS81" s="108"/>
      <c r="AT81" s="108"/>
      <c r="AU81" s="108"/>
      <c r="AV81" s="108"/>
      <c r="AW81" s="108"/>
      <c r="AX81" s="108"/>
      <c r="AY81" s="108"/>
      <c r="AZ81" s="108"/>
      <c r="BA81" s="108"/>
      <c r="BB81" s="113"/>
      <c r="BC81" s="113"/>
      <c r="BD81" s="113"/>
      <c r="BE81" s="113"/>
      <c r="BF81" s="113"/>
      <c r="BG81" s="113"/>
      <c r="BH81" s="127"/>
    </row>
    <row r="82" spans="1:60" s="33" customFormat="1" ht="16.149999999999999" customHeight="1" x14ac:dyDescent="0.4">
      <c r="A82" s="36"/>
      <c r="B82" s="108"/>
      <c r="C82" s="108"/>
      <c r="D82" s="108"/>
      <c r="E82" s="108"/>
      <c r="F82" s="108"/>
      <c r="G82" s="108"/>
      <c r="H82" s="108"/>
      <c r="I82" s="108"/>
      <c r="J82" s="108"/>
      <c r="K82" s="108"/>
      <c r="L82" s="108"/>
      <c r="M82" s="108"/>
      <c r="N82" s="108"/>
      <c r="O82" s="108"/>
      <c r="P82" s="108"/>
      <c r="Q82" s="108"/>
      <c r="R82" s="108"/>
      <c r="S82" s="108"/>
      <c r="T82" s="108"/>
      <c r="U82" s="108"/>
      <c r="V82" s="108"/>
      <c r="W82" s="108"/>
      <c r="X82" s="113"/>
      <c r="Y82" s="113"/>
      <c r="Z82" s="113"/>
      <c r="AA82" s="113"/>
      <c r="AB82" s="113"/>
      <c r="AC82" s="113"/>
      <c r="AD82" s="131"/>
      <c r="AE82" s="127"/>
      <c r="AF82" s="108"/>
      <c r="AG82" s="108"/>
      <c r="AH82" s="108"/>
      <c r="AI82" s="108"/>
      <c r="AJ82" s="108"/>
      <c r="AK82" s="108"/>
      <c r="AL82" s="108"/>
      <c r="AM82" s="108"/>
      <c r="AN82" s="108"/>
      <c r="AO82" s="108"/>
      <c r="AP82" s="108"/>
      <c r="AQ82" s="108"/>
      <c r="AR82" s="108"/>
      <c r="AS82" s="108"/>
      <c r="AT82" s="108"/>
      <c r="AU82" s="108"/>
      <c r="AV82" s="108"/>
      <c r="AW82" s="108"/>
      <c r="AX82" s="108"/>
      <c r="AY82" s="108"/>
      <c r="AZ82" s="108"/>
      <c r="BA82" s="108"/>
      <c r="BB82" s="113"/>
      <c r="BC82" s="113"/>
      <c r="BD82" s="113"/>
      <c r="BE82" s="113"/>
      <c r="BF82" s="113"/>
      <c r="BG82" s="113"/>
      <c r="BH82" s="127"/>
    </row>
    <row r="83" spans="1:60" s="33" customFormat="1" ht="16.149999999999999" customHeight="1" x14ac:dyDescent="0.4">
      <c r="A83" s="36"/>
      <c r="B83" s="108"/>
      <c r="C83" s="108"/>
      <c r="D83" s="108"/>
      <c r="E83" s="108"/>
      <c r="F83" s="108"/>
      <c r="G83" s="108"/>
      <c r="H83" s="108"/>
      <c r="I83" s="108"/>
      <c r="J83" s="108"/>
      <c r="K83" s="108"/>
      <c r="L83" s="108"/>
      <c r="M83" s="108"/>
      <c r="N83" s="108"/>
      <c r="O83" s="108"/>
      <c r="P83" s="108"/>
      <c r="Q83" s="108"/>
      <c r="R83" s="108"/>
      <c r="S83" s="108"/>
      <c r="T83" s="108"/>
      <c r="U83" s="108"/>
      <c r="V83" s="108"/>
      <c r="W83" s="108"/>
      <c r="X83" s="113"/>
      <c r="Y83" s="113"/>
      <c r="Z83" s="113"/>
      <c r="AA83" s="113"/>
      <c r="AB83" s="113"/>
      <c r="AC83" s="113"/>
      <c r="AD83" s="131"/>
      <c r="AE83" s="127"/>
      <c r="AF83" s="108"/>
      <c r="AG83" s="108"/>
      <c r="AH83" s="108"/>
      <c r="AI83" s="108"/>
      <c r="AJ83" s="108"/>
      <c r="AK83" s="108"/>
      <c r="AL83" s="108"/>
      <c r="AM83" s="108"/>
      <c r="AN83" s="108"/>
      <c r="AO83" s="108"/>
      <c r="AP83" s="108"/>
      <c r="AQ83" s="108"/>
      <c r="AR83" s="108"/>
      <c r="AS83" s="108"/>
      <c r="AT83" s="108"/>
      <c r="AU83" s="108"/>
      <c r="AV83" s="108"/>
      <c r="AW83" s="108"/>
      <c r="AX83" s="108"/>
      <c r="AY83" s="108"/>
      <c r="AZ83" s="108"/>
      <c r="BA83" s="108"/>
      <c r="BB83" s="113"/>
      <c r="BC83" s="113"/>
      <c r="BD83" s="113"/>
      <c r="BE83" s="113"/>
      <c r="BF83" s="113"/>
      <c r="BG83" s="113"/>
      <c r="BH83" s="127"/>
    </row>
    <row r="84" spans="1:60" s="33" customFormat="1" ht="16.149999999999999" customHeight="1" x14ac:dyDescent="0.4">
      <c r="A84" s="36"/>
      <c r="B84" s="108"/>
      <c r="C84" s="108"/>
      <c r="D84" s="108"/>
      <c r="E84" s="108"/>
      <c r="F84" s="108"/>
      <c r="G84" s="108"/>
      <c r="H84" s="108"/>
      <c r="I84" s="108"/>
      <c r="J84" s="108"/>
      <c r="K84" s="108"/>
      <c r="L84" s="108"/>
      <c r="M84" s="108"/>
      <c r="N84" s="108"/>
      <c r="O84" s="108"/>
      <c r="P84" s="108"/>
      <c r="Q84" s="108"/>
      <c r="R84" s="108"/>
      <c r="S84" s="108"/>
      <c r="T84" s="108"/>
      <c r="U84" s="108"/>
      <c r="V84" s="108"/>
      <c r="W84" s="108"/>
      <c r="X84" s="113"/>
      <c r="Y84" s="113"/>
      <c r="Z84" s="113"/>
      <c r="AA84" s="113"/>
      <c r="AB84" s="113"/>
      <c r="AC84" s="113"/>
      <c r="AD84" s="131"/>
      <c r="AE84" s="127"/>
      <c r="AF84" s="108"/>
      <c r="AG84" s="108"/>
      <c r="AH84" s="108"/>
      <c r="AI84" s="108"/>
      <c r="AJ84" s="108"/>
      <c r="AK84" s="108"/>
      <c r="AL84" s="108"/>
      <c r="AM84" s="108"/>
      <c r="AN84" s="108"/>
      <c r="AO84" s="108"/>
      <c r="AP84" s="108"/>
      <c r="AQ84" s="108"/>
      <c r="AR84" s="108"/>
      <c r="AS84" s="108"/>
      <c r="AT84" s="108"/>
      <c r="AU84" s="108"/>
      <c r="AV84" s="108"/>
      <c r="AW84" s="108"/>
      <c r="AX84" s="108"/>
      <c r="AY84" s="108"/>
      <c r="AZ84" s="108"/>
      <c r="BA84" s="108"/>
      <c r="BB84" s="113"/>
      <c r="BC84" s="113"/>
      <c r="BD84" s="113"/>
      <c r="BE84" s="113"/>
      <c r="BF84" s="113"/>
      <c r="BG84" s="113"/>
      <c r="BH84" s="127"/>
    </row>
    <row r="85" spans="1:60" s="33" customFormat="1" ht="16.149999999999999" customHeight="1" x14ac:dyDescent="0.4">
      <c r="A85" s="36"/>
      <c r="B85" s="108"/>
      <c r="C85" s="108"/>
      <c r="D85" s="108"/>
      <c r="E85" s="108"/>
      <c r="F85" s="108"/>
      <c r="G85" s="108"/>
      <c r="H85" s="108"/>
      <c r="I85" s="108"/>
      <c r="J85" s="108"/>
      <c r="K85" s="108"/>
      <c r="L85" s="108"/>
      <c r="M85" s="108"/>
      <c r="N85" s="108"/>
      <c r="O85" s="108"/>
      <c r="P85" s="108"/>
      <c r="Q85" s="108"/>
      <c r="R85" s="108"/>
      <c r="S85" s="108"/>
      <c r="T85" s="108"/>
      <c r="U85" s="108"/>
      <c r="V85" s="108"/>
      <c r="W85" s="108"/>
      <c r="X85" s="113"/>
      <c r="Y85" s="113"/>
      <c r="Z85" s="113"/>
      <c r="AA85" s="113"/>
      <c r="AB85" s="113"/>
      <c r="AC85" s="113"/>
      <c r="AD85" s="131"/>
      <c r="AE85" s="127"/>
      <c r="AF85" s="108"/>
      <c r="AG85" s="108"/>
      <c r="AH85" s="108"/>
      <c r="AI85" s="108"/>
      <c r="AJ85" s="108"/>
      <c r="AK85" s="108"/>
      <c r="AL85" s="108"/>
      <c r="AM85" s="108"/>
      <c r="AN85" s="108"/>
      <c r="AO85" s="108"/>
      <c r="AP85" s="108"/>
      <c r="AQ85" s="108"/>
      <c r="AR85" s="108"/>
      <c r="AS85" s="108"/>
      <c r="AT85" s="108"/>
      <c r="AU85" s="108"/>
      <c r="AV85" s="108"/>
      <c r="AW85" s="108"/>
      <c r="AX85" s="108"/>
      <c r="AY85" s="108"/>
      <c r="AZ85" s="108"/>
      <c r="BA85" s="108"/>
      <c r="BB85" s="113"/>
      <c r="BC85" s="113"/>
      <c r="BD85" s="113"/>
      <c r="BE85" s="113"/>
      <c r="BF85" s="113"/>
      <c r="BG85" s="113"/>
      <c r="BH85" s="127"/>
    </row>
    <row r="86" spans="1:60" s="33" customFormat="1" ht="16.149999999999999" customHeight="1" x14ac:dyDescent="0.4">
      <c r="A86" s="36"/>
      <c r="B86" s="108"/>
      <c r="C86" s="108"/>
      <c r="D86" s="108"/>
      <c r="E86" s="108"/>
      <c r="F86" s="108"/>
      <c r="G86" s="108"/>
      <c r="H86" s="108"/>
      <c r="I86" s="108"/>
      <c r="J86" s="108"/>
      <c r="K86" s="108"/>
      <c r="L86" s="108"/>
      <c r="M86" s="108"/>
      <c r="N86" s="108"/>
      <c r="O86" s="108"/>
      <c r="P86" s="108"/>
      <c r="Q86" s="108"/>
      <c r="R86" s="108"/>
      <c r="S86" s="108"/>
      <c r="T86" s="108"/>
      <c r="U86" s="108"/>
      <c r="V86" s="108"/>
      <c r="W86" s="108"/>
      <c r="X86" s="113"/>
      <c r="Y86" s="113"/>
      <c r="Z86" s="113"/>
      <c r="AA86" s="113"/>
      <c r="AB86" s="113"/>
      <c r="AC86" s="113"/>
      <c r="AD86" s="131"/>
      <c r="AE86" s="127"/>
      <c r="AF86" s="108"/>
      <c r="AG86" s="108"/>
      <c r="AH86" s="108"/>
      <c r="AI86" s="108"/>
      <c r="AJ86" s="108"/>
      <c r="AK86" s="108"/>
      <c r="AL86" s="108"/>
      <c r="AM86" s="108"/>
      <c r="AN86" s="108"/>
      <c r="AO86" s="108"/>
      <c r="AP86" s="108"/>
      <c r="AQ86" s="108"/>
      <c r="AR86" s="108"/>
      <c r="AS86" s="108"/>
      <c r="AT86" s="108"/>
      <c r="AU86" s="108"/>
      <c r="AV86" s="108"/>
      <c r="AW86" s="108"/>
      <c r="AX86" s="108"/>
      <c r="AY86" s="108"/>
      <c r="AZ86" s="108"/>
      <c r="BA86" s="108"/>
      <c r="BB86" s="113"/>
      <c r="BC86" s="113"/>
      <c r="BD86" s="113"/>
      <c r="BE86" s="113"/>
      <c r="BF86" s="113"/>
      <c r="BG86" s="113"/>
      <c r="BH86" s="127"/>
    </row>
    <row r="87" spans="1:60" s="33" customFormat="1" ht="16.149999999999999" customHeight="1" x14ac:dyDescent="0.4">
      <c r="A87" s="36"/>
      <c r="B87" s="108"/>
      <c r="C87" s="108"/>
      <c r="D87" s="108"/>
      <c r="E87" s="108"/>
      <c r="F87" s="108"/>
      <c r="G87" s="108"/>
      <c r="H87" s="108"/>
      <c r="I87" s="108"/>
      <c r="J87" s="108"/>
      <c r="K87" s="108"/>
      <c r="L87" s="108"/>
      <c r="M87" s="108"/>
      <c r="N87" s="108"/>
      <c r="O87" s="108"/>
      <c r="P87" s="108"/>
      <c r="Q87" s="108"/>
      <c r="R87" s="108"/>
      <c r="S87" s="108"/>
      <c r="T87" s="108"/>
      <c r="U87" s="108"/>
      <c r="V87" s="108"/>
      <c r="W87" s="108"/>
      <c r="X87" s="113"/>
      <c r="Y87" s="113"/>
      <c r="Z87" s="113"/>
      <c r="AA87" s="113"/>
      <c r="AB87" s="113"/>
      <c r="AC87" s="113"/>
      <c r="AD87" s="131"/>
      <c r="AE87" s="127"/>
      <c r="AF87" s="108"/>
      <c r="AG87" s="108"/>
      <c r="AH87" s="108"/>
      <c r="AI87" s="108"/>
      <c r="AJ87" s="108"/>
      <c r="AK87" s="108"/>
      <c r="AL87" s="108"/>
      <c r="AM87" s="108"/>
      <c r="AN87" s="108"/>
      <c r="AO87" s="108"/>
      <c r="AP87" s="108"/>
      <c r="AQ87" s="108"/>
      <c r="AR87" s="108"/>
      <c r="AS87" s="108"/>
      <c r="AT87" s="108"/>
      <c r="AU87" s="108"/>
      <c r="AV87" s="108"/>
      <c r="AW87" s="108"/>
      <c r="AX87" s="108"/>
      <c r="AY87" s="108"/>
      <c r="AZ87" s="108"/>
      <c r="BA87" s="108"/>
      <c r="BB87" s="113"/>
      <c r="BC87" s="113"/>
      <c r="BD87" s="113"/>
      <c r="BE87" s="113"/>
      <c r="BF87" s="113"/>
      <c r="BG87" s="113"/>
      <c r="BH87" s="127"/>
    </row>
    <row r="88" spans="1:60" s="33" customFormat="1" ht="16.149999999999999" customHeight="1" x14ac:dyDescent="0.4">
      <c r="A88" s="36"/>
      <c r="B88" s="108"/>
      <c r="C88" s="108"/>
      <c r="D88" s="108"/>
      <c r="E88" s="108"/>
      <c r="F88" s="108"/>
      <c r="G88" s="108"/>
      <c r="H88" s="108"/>
      <c r="I88" s="108"/>
      <c r="J88" s="108"/>
      <c r="K88" s="108"/>
      <c r="L88" s="108"/>
      <c r="M88" s="108"/>
      <c r="N88" s="108"/>
      <c r="O88" s="108"/>
      <c r="P88" s="108"/>
      <c r="Q88" s="108"/>
      <c r="R88" s="108"/>
      <c r="S88" s="108"/>
      <c r="T88" s="108"/>
      <c r="U88" s="108"/>
      <c r="V88" s="108"/>
      <c r="W88" s="108"/>
      <c r="X88" s="113"/>
      <c r="Y88" s="113"/>
      <c r="Z88" s="113"/>
      <c r="AA88" s="113"/>
      <c r="AB88" s="113"/>
      <c r="AC88" s="113"/>
      <c r="AD88" s="131"/>
      <c r="AE88" s="127"/>
      <c r="AF88" s="108"/>
      <c r="AG88" s="108"/>
      <c r="AH88" s="108"/>
      <c r="AI88" s="108"/>
      <c r="AJ88" s="108"/>
      <c r="AK88" s="108"/>
      <c r="AL88" s="108"/>
      <c r="AM88" s="108"/>
      <c r="AN88" s="108"/>
      <c r="AO88" s="108"/>
      <c r="AP88" s="108"/>
      <c r="AQ88" s="108"/>
      <c r="AR88" s="108"/>
      <c r="AS88" s="108"/>
      <c r="AT88" s="108"/>
      <c r="AU88" s="108"/>
      <c r="AV88" s="108"/>
      <c r="AW88" s="108"/>
      <c r="AX88" s="108"/>
      <c r="AY88" s="108"/>
      <c r="AZ88" s="108"/>
      <c r="BA88" s="108"/>
      <c r="BB88" s="113"/>
      <c r="BC88" s="113"/>
      <c r="BD88" s="113"/>
      <c r="BE88" s="113"/>
      <c r="BF88" s="113"/>
      <c r="BG88" s="113"/>
      <c r="BH88" s="127"/>
    </row>
    <row r="89" spans="1:60" s="33" customFormat="1" ht="16.149999999999999" customHeight="1" x14ac:dyDescent="0.4">
      <c r="A89" s="36"/>
      <c r="B89" s="108"/>
      <c r="C89" s="108"/>
      <c r="D89" s="108"/>
      <c r="E89" s="108"/>
      <c r="F89" s="108"/>
      <c r="G89" s="108"/>
      <c r="H89" s="108"/>
      <c r="I89" s="108"/>
      <c r="J89" s="108"/>
      <c r="K89" s="108"/>
      <c r="L89" s="108"/>
      <c r="M89" s="108"/>
      <c r="N89" s="108"/>
      <c r="O89" s="108"/>
      <c r="P89" s="108"/>
      <c r="Q89" s="108"/>
      <c r="R89" s="108"/>
      <c r="S89" s="108"/>
      <c r="T89" s="108"/>
      <c r="U89" s="108"/>
      <c r="V89" s="108"/>
      <c r="W89" s="108"/>
      <c r="X89" s="113"/>
      <c r="Y89" s="113"/>
      <c r="Z89" s="113"/>
      <c r="AA89" s="113"/>
      <c r="AB89" s="113"/>
      <c r="AC89" s="113"/>
      <c r="AD89" s="131"/>
      <c r="AE89" s="127"/>
      <c r="AF89" s="108"/>
      <c r="AG89" s="108"/>
      <c r="AH89" s="108"/>
      <c r="AI89" s="108"/>
      <c r="AJ89" s="108"/>
      <c r="AK89" s="108"/>
      <c r="AL89" s="108"/>
      <c r="AM89" s="108"/>
      <c r="AN89" s="108"/>
      <c r="AO89" s="108"/>
      <c r="AP89" s="108"/>
      <c r="AQ89" s="108"/>
      <c r="AR89" s="108"/>
      <c r="AS89" s="108"/>
      <c r="AT89" s="108"/>
      <c r="AU89" s="108"/>
      <c r="AV89" s="108"/>
      <c r="AW89" s="108"/>
      <c r="AX89" s="108"/>
      <c r="AY89" s="108"/>
      <c r="AZ89" s="108"/>
      <c r="BA89" s="108"/>
      <c r="BB89" s="113"/>
      <c r="BC89" s="113"/>
      <c r="BD89" s="113"/>
      <c r="BE89" s="113"/>
      <c r="BF89" s="113"/>
      <c r="BG89" s="113"/>
      <c r="BH89" s="127"/>
    </row>
    <row r="90" spans="1:60" s="33" customFormat="1" ht="16.149999999999999" customHeight="1" x14ac:dyDescent="0.4">
      <c r="A90" s="36"/>
      <c r="B90" s="108"/>
      <c r="C90" s="108"/>
      <c r="D90" s="108"/>
      <c r="E90" s="108"/>
      <c r="F90" s="108"/>
      <c r="G90" s="108"/>
      <c r="H90" s="108"/>
      <c r="I90" s="108"/>
      <c r="J90" s="108"/>
      <c r="K90" s="108"/>
      <c r="L90" s="108"/>
      <c r="M90" s="108"/>
      <c r="N90" s="108"/>
      <c r="O90" s="108"/>
      <c r="P90" s="108"/>
      <c r="Q90" s="108"/>
      <c r="R90" s="108"/>
      <c r="S90" s="108"/>
      <c r="T90" s="108"/>
      <c r="U90" s="108"/>
      <c r="V90" s="108"/>
      <c r="W90" s="108"/>
      <c r="X90" s="113"/>
      <c r="Y90" s="113"/>
      <c r="Z90" s="113"/>
      <c r="AA90" s="113"/>
      <c r="AB90" s="113"/>
      <c r="AC90" s="113"/>
      <c r="AD90" s="131"/>
      <c r="AE90" s="127"/>
      <c r="AF90" s="108"/>
      <c r="AG90" s="108"/>
      <c r="AH90" s="108"/>
      <c r="AI90" s="108"/>
      <c r="AJ90" s="108"/>
      <c r="AK90" s="108"/>
      <c r="AL90" s="108"/>
      <c r="AM90" s="108"/>
      <c r="AN90" s="108"/>
      <c r="AO90" s="108"/>
      <c r="AP90" s="108"/>
      <c r="AQ90" s="108"/>
      <c r="AR90" s="108"/>
      <c r="AS90" s="108"/>
      <c r="AT90" s="108"/>
      <c r="AU90" s="108"/>
      <c r="AV90" s="108"/>
      <c r="AW90" s="108"/>
      <c r="AX90" s="108"/>
      <c r="AY90" s="108"/>
      <c r="AZ90" s="108"/>
      <c r="BA90" s="108"/>
      <c r="BB90" s="113"/>
      <c r="BC90" s="113"/>
      <c r="BD90" s="113"/>
      <c r="BE90" s="113"/>
      <c r="BF90" s="113"/>
      <c r="BG90" s="113"/>
      <c r="BH90" s="127"/>
    </row>
    <row r="91" spans="1:60" s="33" customFormat="1" ht="16.149999999999999" customHeight="1" x14ac:dyDescent="0.4">
      <c r="A91" s="36"/>
      <c r="B91" s="108"/>
      <c r="C91" s="108"/>
      <c r="D91" s="108"/>
      <c r="E91" s="108"/>
      <c r="F91" s="108"/>
      <c r="G91" s="108"/>
      <c r="H91" s="108"/>
      <c r="I91" s="108"/>
      <c r="J91" s="108"/>
      <c r="K91" s="108"/>
      <c r="L91" s="108"/>
      <c r="M91" s="108"/>
      <c r="N91" s="108"/>
      <c r="O91" s="108"/>
      <c r="P91" s="108"/>
      <c r="Q91" s="108"/>
      <c r="R91" s="108"/>
      <c r="S91" s="108"/>
      <c r="T91" s="108"/>
      <c r="U91" s="108"/>
      <c r="V91" s="108"/>
      <c r="W91" s="108"/>
      <c r="X91" s="113"/>
      <c r="Y91" s="113"/>
      <c r="Z91" s="113"/>
      <c r="AA91" s="113"/>
      <c r="AB91" s="113"/>
      <c r="AC91" s="113"/>
      <c r="AD91" s="131"/>
      <c r="AE91" s="127"/>
      <c r="AF91" s="108"/>
      <c r="AG91" s="108"/>
      <c r="AH91" s="108"/>
      <c r="AI91" s="108"/>
      <c r="AJ91" s="108"/>
      <c r="AK91" s="108"/>
      <c r="AL91" s="108"/>
      <c r="AM91" s="108"/>
      <c r="AN91" s="108"/>
      <c r="AO91" s="108"/>
      <c r="AP91" s="108"/>
      <c r="AQ91" s="108"/>
      <c r="AR91" s="108"/>
      <c r="AS91" s="108"/>
      <c r="AT91" s="108"/>
      <c r="AU91" s="108"/>
      <c r="AV91" s="108"/>
      <c r="AW91" s="108"/>
      <c r="AX91" s="108"/>
      <c r="AY91" s="108"/>
      <c r="AZ91" s="108"/>
      <c r="BA91" s="108"/>
      <c r="BB91" s="113"/>
      <c r="BC91" s="113"/>
      <c r="BD91" s="113"/>
      <c r="BE91" s="113"/>
      <c r="BF91" s="113"/>
      <c r="BG91" s="113"/>
      <c r="BH91" s="127"/>
    </row>
    <row r="92" spans="1:60" s="33" customFormat="1" ht="16.149999999999999" customHeight="1" x14ac:dyDescent="0.4">
      <c r="A92" s="36"/>
      <c r="B92" s="108"/>
      <c r="C92" s="108"/>
      <c r="D92" s="108"/>
      <c r="E92" s="108"/>
      <c r="F92" s="108"/>
      <c r="G92" s="108"/>
      <c r="H92" s="108"/>
      <c r="I92" s="108"/>
      <c r="J92" s="108"/>
      <c r="K92" s="108"/>
      <c r="L92" s="108"/>
      <c r="M92" s="108"/>
      <c r="N92" s="108"/>
      <c r="O92" s="108"/>
      <c r="P92" s="108"/>
      <c r="Q92" s="108"/>
      <c r="R92" s="108"/>
      <c r="S92" s="108"/>
      <c r="T92" s="108"/>
      <c r="U92" s="108"/>
      <c r="V92" s="108"/>
      <c r="W92" s="108"/>
      <c r="X92" s="113"/>
      <c r="Y92" s="113"/>
      <c r="Z92" s="113"/>
      <c r="AA92" s="113"/>
      <c r="AB92" s="113"/>
      <c r="AC92" s="113"/>
      <c r="AD92" s="131"/>
      <c r="AE92" s="127"/>
      <c r="AF92" s="108"/>
      <c r="AG92" s="108"/>
      <c r="AH92" s="108"/>
      <c r="AI92" s="108"/>
      <c r="AJ92" s="108"/>
      <c r="AK92" s="108"/>
      <c r="AL92" s="108"/>
      <c r="AM92" s="108"/>
      <c r="AN92" s="108"/>
      <c r="AO92" s="108"/>
      <c r="AP92" s="108"/>
      <c r="AQ92" s="108"/>
      <c r="AR92" s="108"/>
      <c r="AS92" s="108"/>
      <c r="AT92" s="108"/>
      <c r="AU92" s="108"/>
      <c r="AV92" s="108"/>
      <c r="AW92" s="108"/>
      <c r="AX92" s="108"/>
      <c r="AY92" s="108"/>
      <c r="AZ92" s="108"/>
      <c r="BA92" s="108"/>
      <c r="BB92" s="113"/>
      <c r="BC92" s="113"/>
      <c r="BD92" s="113"/>
      <c r="BE92" s="113"/>
      <c r="BF92" s="113"/>
      <c r="BG92" s="113"/>
      <c r="BH92" s="127"/>
    </row>
    <row r="93" spans="1:60" s="33" customFormat="1" ht="16.149999999999999" customHeight="1" x14ac:dyDescent="0.4">
      <c r="A93" s="36"/>
      <c r="B93" s="108"/>
      <c r="C93" s="108"/>
      <c r="D93" s="108"/>
      <c r="E93" s="108"/>
      <c r="F93" s="108"/>
      <c r="G93" s="108"/>
      <c r="H93" s="108"/>
      <c r="I93" s="108"/>
      <c r="J93" s="108"/>
      <c r="K93" s="108"/>
      <c r="L93" s="108"/>
      <c r="M93" s="108"/>
      <c r="N93" s="108"/>
      <c r="O93" s="108"/>
      <c r="P93" s="108"/>
      <c r="Q93" s="108"/>
      <c r="R93" s="108"/>
      <c r="S93" s="108"/>
      <c r="T93" s="108"/>
      <c r="U93" s="108"/>
      <c r="V93" s="108"/>
      <c r="W93" s="108"/>
      <c r="X93" s="113"/>
      <c r="Y93" s="113"/>
      <c r="Z93" s="113"/>
      <c r="AA93" s="113"/>
      <c r="AB93" s="113"/>
      <c r="AC93" s="113"/>
      <c r="AD93" s="131"/>
      <c r="AE93" s="127"/>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113"/>
      <c r="BC93" s="113"/>
      <c r="BD93" s="113"/>
      <c r="BE93" s="113"/>
      <c r="BF93" s="113"/>
      <c r="BG93" s="113"/>
      <c r="BH93" s="127"/>
    </row>
    <row r="94" spans="1:60" s="33" customFormat="1" ht="16.149999999999999" customHeight="1" x14ac:dyDescent="0.4">
      <c r="A94" s="36"/>
      <c r="B94" s="108"/>
      <c r="C94" s="108"/>
      <c r="D94" s="108"/>
      <c r="E94" s="108"/>
      <c r="F94" s="108"/>
      <c r="G94" s="108"/>
      <c r="H94" s="108"/>
      <c r="I94" s="108"/>
      <c r="J94" s="108"/>
      <c r="K94" s="108"/>
      <c r="L94" s="108"/>
      <c r="M94" s="108"/>
      <c r="N94" s="108"/>
      <c r="O94" s="108"/>
      <c r="P94" s="108"/>
      <c r="Q94" s="108"/>
      <c r="R94" s="108"/>
      <c r="S94" s="108"/>
      <c r="T94" s="108"/>
      <c r="U94" s="108"/>
      <c r="V94" s="108"/>
      <c r="W94" s="108"/>
      <c r="X94" s="113"/>
      <c r="Y94" s="113"/>
      <c r="Z94" s="113"/>
      <c r="AA94" s="113"/>
      <c r="AB94" s="113"/>
      <c r="AC94" s="113"/>
      <c r="AD94" s="131"/>
      <c r="AE94" s="127"/>
      <c r="AF94" s="108"/>
      <c r="AG94" s="108"/>
      <c r="AH94" s="108"/>
      <c r="AI94" s="108"/>
      <c r="AJ94" s="108"/>
      <c r="AK94" s="108"/>
      <c r="AL94" s="108"/>
      <c r="AM94" s="108"/>
      <c r="AN94" s="108"/>
      <c r="AO94" s="108"/>
      <c r="AP94" s="108"/>
      <c r="AQ94" s="108"/>
      <c r="AR94" s="108"/>
      <c r="AS94" s="108"/>
      <c r="AT94" s="108"/>
      <c r="AU94" s="108"/>
      <c r="AV94" s="108"/>
      <c r="AW94" s="108"/>
      <c r="AX94" s="108"/>
      <c r="AY94" s="108"/>
      <c r="AZ94" s="108"/>
      <c r="BA94" s="108"/>
      <c r="BB94" s="113"/>
      <c r="BC94" s="113"/>
      <c r="BD94" s="113"/>
      <c r="BE94" s="113"/>
      <c r="BF94" s="113"/>
      <c r="BG94" s="113"/>
      <c r="BH94" s="127"/>
    </row>
    <row r="95" spans="1:60" s="33" customFormat="1" ht="16.149999999999999" customHeight="1" x14ac:dyDescent="0.4">
      <c r="A95" s="36"/>
      <c r="B95" s="108"/>
      <c r="C95" s="108"/>
      <c r="D95" s="108"/>
      <c r="E95" s="108"/>
      <c r="F95" s="108"/>
      <c r="G95" s="108"/>
      <c r="H95" s="108"/>
      <c r="I95" s="108"/>
      <c r="J95" s="108"/>
      <c r="K95" s="108"/>
      <c r="L95" s="108"/>
      <c r="M95" s="108"/>
      <c r="N95" s="108"/>
      <c r="O95" s="108"/>
      <c r="P95" s="108"/>
      <c r="Q95" s="108"/>
      <c r="R95" s="108"/>
      <c r="S95" s="108"/>
      <c r="T95" s="108"/>
      <c r="U95" s="108"/>
      <c r="V95" s="108"/>
      <c r="W95" s="108"/>
      <c r="X95" s="113"/>
      <c r="Y95" s="113"/>
      <c r="Z95" s="113"/>
      <c r="AA95" s="113"/>
      <c r="AB95" s="113"/>
      <c r="AC95" s="113"/>
      <c r="AD95" s="131"/>
      <c r="AE95" s="127"/>
      <c r="AF95" s="108"/>
      <c r="AG95" s="108"/>
      <c r="AH95" s="108"/>
      <c r="AI95" s="108"/>
      <c r="AJ95" s="108"/>
      <c r="AK95" s="108"/>
      <c r="AL95" s="108"/>
      <c r="AM95" s="108"/>
      <c r="AN95" s="108"/>
      <c r="AO95" s="108"/>
      <c r="AP95" s="108"/>
      <c r="AQ95" s="108"/>
      <c r="AR95" s="108"/>
      <c r="AS95" s="108"/>
      <c r="AT95" s="108"/>
      <c r="AU95" s="108"/>
      <c r="AV95" s="108"/>
      <c r="AW95" s="108"/>
      <c r="AX95" s="108"/>
      <c r="AY95" s="108"/>
      <c r="AZ95" s="108"/>
      <c r="BA95" s="108"/>
      <c r="BB95" s="113"/>
      <c r="BC95" s="113"/>
      <c r="BD95" s="113"/>
      <c r="BE95" s="113"/>
      <c r="BF95" s="113"/>
      <c r="BG95" s="113"/>
      <c r="BH95" s="127"/>
    </row>
    <row r="96" spans="1:60" s="33" customFormat="1" ht="16.149999999999999" customHeight="1" x14ac:dyDescent="0.4">
      <c r="A96" s="36"/>
      <c r="B96" s="108"/>
      <c r="C96" s="108"/>
      <c r="D96" s="108"/>
      <c r="E96" s="108"/>
      <c r="F96" s="108"/>
      <c r="G96" s="108"/>
      <c r="H96" s="108"/>
      <c r="I96" s="108"/>
      <c r="J96" s="108"/>
      <c r="K96" s="108"/>
      <c r="L96" s="108"/>
      <c r="M96" s="108"/>
      <c r="N96" s="108"/>
      <c r="O96" s="108"/>
      <c r="P96" s="108"/>
      <c r="Q96" s="108"/>
      <c r="R96" s="108"/>
      <c r="S96" s="108"/>
      <c r="T96" s="108"/>
      <c r="U96" s="108"/>
      <c r="V96" s="108"/>
      <c r="W96" s="108"/>
      <c r="X96" s="113"/>
      <c r="Y96" s="113"/>
      <c r="Z96" s="113"/>
      <c r="AA96" s="113"/>
      <c r="AB96" s="113"/>
      <c r="AC96" s="113"/>
      <c r="AD96" s="131"/>
      <c r="AE96" s="127"/>
      <c r="AF96" s="108"/>
      <c r="AG96" s="108"/>
      <c r="AH96" s="108"/>
      <c r="AI96" s="108"/>
      <c r="AJ96" s="108"/>
      <c r="AK96" s="108"/>
      <c r="AL96" s="108"/>
      <c r="AM96" s="108"/>
      <c r="AN96" s="108"/>
      <c r="AO96" s="108"/>
      <c r="AP96" s="108"/>
      <c r="AQ96" s="108"/>
      <c r="AR96" s="108"/>
      <c r="AS96" s="108"/>
      <c r="AT96" s="108"/>
      <c r="AU96" s="108"/>
      <c r="AV96" s="108"/>
      <c r="AW96" s="108"/>
      <c r="AX96" s="108"/>
      <c r="AY96" s="108"/>
      <c r="AZ96" s="108"/>
      <c r="BA96" s="108"/>
      <c r="BB96" s="113"/>
      <c r="BC96" s="113"/>
      <c r="BD96" s="113"/>
      <c r="BE96" s="113"/>
      <c r="BF96" s="113"/>
      <c r="BG96" s="113"/>
      <c r="BH96" s="127"/>
    </row>
    <row r="97" spans="1:60" s="33" customFormat="1" ht="16.149999999999999" customHeight="1" x14ac:dyDescent="0.4">
      <c r="A97" s="36"/>
      <c r="B97" s="108"/>
      <c r="C97" s="108"/>
      <c r="D97" s="108"/>
      <c r="E97" s="108"/>
      <c r="F97" s="108"/>
      <c r="G97" s="108"/>
      <c r="H97" s="108"/>
      <c r="I97" s="108"/>
      <c r="J97" s="108"/>
      <c r="K97" s="108"/>
      <c r="L97" s="108"/>
      <c r="M97" s="108"/>
      <c r="N97" s="108"/>
      <c r="O97" s="108"/>
      <c r="P97" s="108"/>
      <c r="Q97" s="108"/>
      <c r="R97" s="108"/>
      <c r="S97" s="108"/>
      <c r="T97" s="108"/>
      <c r="U97" s="108"/>
      <c r="V97" s="108"/>
      <c r="W97" s="108"/>
      <c r="X97" s="113"/>
      <c r="Y97" s="113"/>
      <c r="Z97" s="113"/>
      <c r="AA97" s="113"/>
      <c r="AB97" s="113"/>
      <c r="AC97" s="113"/>
      <c r="AD97" s="131"/>
      <c r="AE97" s="127"/>
      <c r="AF97" s="108"/>
      <c r="AG97" s="108"/>
      <c r="AH97" s="108"/>
      <c r="AI97" s="108"/>
      <c r="AJ97" s="108"/>
      <c r="AK97" s="108"/>
      <c r="AL97" s="108"/>
      <c r="AM97" s="108"/>
      <c r="AN97" s="108"/>
      <c r="AO97" s="108"/>
      <c r="AP97" s="108"/>
      <c r="AQ97" s="108"/>
      <c r="AR97" s="108"/>
      <c r="AS97" s="108"/>
      <c r="AT97" s="108"/>
      <c r="AU97" s="108"/>
      <c r="AV97" s="108"/>
      <c r="AW97" s="108"/>
      <c r="AX97" s="108"/>
      <c r="AY97" s="108"/>
      <c r="AZ97" s="108"/>
      <c r="BA97" s="108"/>
      <c r="BB97" s="113"/>
      <c r="BC97" s="113"/>
      <c r="BD97" s="113"/>
      <c r="BE97" s="113"/>
      <c r="BF97" s="113"/>
      <c r="BG97" s="113"/>
      <c r="BH97" s="127"/>
    </row>
    <row r="98" spans="1:60" s="33" customFormat="1" ht="16.149999999999999" customHeight="1" x14ac:dyDescent="0.4">
      <c r="A98" s="36"/>
      <c r="B98" s="108"/>
      <c r="C98" s="108"/>
      <c r="D98" s="108"/>
      <c r="E98" s="108"/>
      <c r="F98" s="108"/>
      <c r="G98" s="108"/>
      <c r="H98" s="108"/>
      <c r="I98" s="108"/>
      <c r="J98" s="108"/>
      <c r="K98" s="108"/>
      <c r="L98" s="108"/>
      <c r="M98" s="108"/>
      <c r="N98" s="108"/>
      <c r="O98" s="108"/>
      <c r="P98" s="108"/>
      <c r="Q98" s="108"/>
      <c r="R98" s="108"/>
      <c r="S98" s="108"/>
      <c r="T98" s="108"/>
      <c r="U98" s="108"/>
      <c r="V98" s="108"/>
      <c r="W98" s="108"/>
      <c r="X98" s="113"/>
      <c r="Y98" s="113"/>
      <c r="Z98" s="113"/>
      <c r="AA98" s="113"/>
      <c r="AB98" s="113"/>
      <c r="AC98" s="113"/>
      <c r="AD98" s="131"/>
      <c r="AE98" s="127"/>
      <c r="AF98" s="108"/>
      <c r="AG98" s="108"/>
      <c r="AH98" s="108"/>
      <c r="AI98" s="108"/>
      <c r="AJ98" s="108"/>
      <c r="AK98" s="108"/>
      <c r="AL98" s="108"/>
      <c r="AM98" s="108"/>
      <c r="AN98" s="108"/>
      <c r="AO98" s="108"/>
      <c r="AP98" s="108"/>
      <c r="AQ98" s="108"/>
      <c r="AR98" s="108"/>
      <c r="AS98" s="108"/>
      <c r="AT98" s="108"/>
      <c r="AU98" s="108"/>
      <c r="AV98" s="108"/>
      <c r="AW98" s="108"/>
      <c r="AX98" s="108"/>
      <c r="AY98" s="108"/>
      <c r="AZ98" s="108"/>
      <c r="BA98" s="108"/>
      <c r="BB98" s="113"/>
      <c r="BC98" s="113"/>
      <c r="BD98" s="113"/>
      <c r="BE98" s="113"/>
      <c r="BF98" s="113"/>
      <c r="BG98" s="113"/>
      <c r="BH98" s="127"/>
    </row>
    <row r="99" spans="1:60" s="33" customFormat="1" ht="16.149999999999999" customHeight="1" x14ac:dyDescent="0.4">
      <c r="A99" s="36"/>
      <c r="B99" s="108"/>
      <c r="C99" s="108"/>
      <c r="D99" s="108"/>
      <c r="E99" s="108"/>
      <c r="F99" s="108"/>
      <c r="G99" s="108"/>
      <c r="H99" s="108"/>
      <c r="I99" s="108"/>
      <c r="J99" s="108"/>
      <c r="K99" s="108"/>
      <c r="L99" s="108"/>
      <c r="M99" s="108"/>
      <c r="N99" s="108"/>
      <c r="O99" s="108"/>
      <c r="P99" s="108"/>
      <c r="Q99" s="108"/>
      <c r="R99" s="108"/>
      <c r="S99" s="108"/>
      <c r="T99" s="108"/>
      <c r="U99" s="108"/>
      <c r="V99" s="108"/>
      <c r="W99" s="108"/>
      <c r="X99" s="113"/>
      <c r="Y99" s="113"/>
      <c r="Z99" s="113"/>
      <c r="AA99" s="113"/>
      <c r="AB99" s="113"/>
      <c r="AC99" s="113"/>
      <c r="AD99" s="131"/>
      <c r="AE99" s="127"/>
      <c r="AF99" s="108"/>
      <c r="AG99" s="108"/>
      <c r="AH99" s="108"/>
      <c r="AI99" s="108"/>
      <c r="AJ99" s="108"/>
      <c r="AK99" s="108"/>
      <c r="AL99" s="108"/>
      <c r="AM99" s="108"/>
      <c r="AN99" s="108"/>
      <c r="AO99" s="108"/>
      <c r="AP99" s="108"/>
      <c r="AQ99" s="108"/>
      <c r="AR99" s="108"/>
      <c r="AS99" s="108"/>
      <c r="AT99" s="108"/>
      <c r="AU99" s="108"/>
      <c r="AV99" s="108"/>
      <c r="AW99" s="108"/>
      <c r="AX99" s="108"/>
      <c r="AY99" s="108"/>
      <c r="AZ99" s="108"/>
      <c r="BA99" s="108"/>
      <c r="BB99" s="113"/>
      <c r="BC99" s="113"/>
      <c r="BD99" s="113"/>
      <c r="BE99" s="113"/>
      <c r="BF99" s="113"/>
      <c r="BG99" s="113"/>
      <c r="BH99" s="127"/>
    </row>
    <row r="100" spans="1:60" s="33" customFormat="1" ht="16.149999999999999" customHeight="1" x14ac:dyDescent="0.4">
      <c r="A100" s="36"/>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13"/>
      <c r="Y100" s="113"/>
      <c r="Z100" s="113"/>
      <c r="AA100" s="113"/>
      <c r="AB100" s="113"/>
      <c r="AC100" s="113"/>
      <c r="AD100" s="131"/>
      <c r="AE100" s="127"/>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c r="AZ100" s="108"/>
      <c r="BA100" s="108"/>
      <c r="BB100" s="113"/>
      <c r="BC100" s="113"/>
      <c r="BD100" s="113"/>
      <c r="BE100" s="113"/>
      <c r="BF100" s="113"/>
      <c r="BG100" s="113"/>
      <c r="BH100" s="127"/>
    </row>
    <row r="101" spans="1:60" s="33" customFormat="1" ht="16.149999999999999" customHeight="1" x14ac:dyDescent="0.4">
      <c r="A101" s="36"/>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13"/>
      <c r="Y101" s="113"/>
      <c r="Z101" s="113"/>
      <c r="AA101" s="113"/>
      <c r="AB101" s="113"/>
      <c r="AC101" s="113"/>
      <c r="AD101" s="131"/>
      <c r="AE101" s="127"/>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c r="AZ101" s="108"/>
      <c r="BA101" s="108"/>
      <c r="BB101" s="113"/>
      <c r="BC101" s="113"/>
      <c r="BD101" s="113"/>
      <c r="BE101" s="113"/>
      <c r="BF101" s="113"/>
      <c r="BG101" s="113"/>
      <c r="BH101" s="127"/>
    </row>
    <row r="102" spans="1:60" s="33" customFormat="1" ht="16.149999999999999" customHeight="1" x14ac:dyDescent="0.4">
      <c r="A102" s="36"/>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13"/>
      <c r="Y102" s="113"/>
      <c r="Z102" s="113"/>
      <c r="AA102" s="113"/>
      <c r="AB102" s="113"/>
      <c r="AC102" s="113"/>
      <c r="AD102" s="131"/>
      <c r="AE102" s="127"/>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c r="AZ102" s="108"/>
      <c r="BA102" s="108"/>
      <c r="BB102" s="113"/>
      <c r="BC102" s="113"/>
      <c r="BD102" s="113"/>
      <c r="BE102" s="113"/>
      <c r="BF102" s="113"/>
      <c r="BG102" s="113"/>
      <c r="BH102" s="127"/>
    </row>
    <row r="103" spans="1:60" s="33" customFormat="1" ht="16.149999999999999" customHeight="1" x14ac:dyDescent="0.4">
      <c r="A103" s="36"/>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13"/>
      <c r="Y103" s="113"/>
      <c r="Z103" s="113"/>
      <c r="AA103" s="113"/>
      <c r="AB103" s="113"/>
      <c r="AC103" s="113"/>
      <c r="AD103" s="131"/>
      <c r="AE103" s="127"/>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c r="AZ103" s="108"/>
      <c r="BA103" s="108"/>
      <c r="BB103" s="113"/>
      <c r="BC103" s="113"/>
      <c r="BD103" s="113"/>
      <c r="BE103" s="113"/>
      <c r="BF103" s="113"/>
      <c r="BG103" s="113"/>
      <c r="BH103" s="127"/>
    </row>
    <row r="104" spans="1:60" s="33" customFormat="1" ht="16.149999999999999" customHeight="1" x14ac:dyDescent="0.4">
      <c r="A104" s="36"/>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13"/>
      <c r="Y104" s="113"/>
      <c r="Z104" s="113"/>
      <c r="AA104" s="113"/>
      <c r="AB104" s="113"/>
      <c r="AC104" s="113"/>
      <c r="AD104" s="131"/>
      <c r="AE104" s="127"/>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c r="AZ104" s="108"/>
      <c r="BA104" s="108"/>
      <c r="BB104" s="113"/>
      <c r="BC104" s="113"/>
      <c r="BD104" s="113"/>
      <c r="BE104" s="113"/>
      <c r="BF104" s="113"/>
      <c r="BG104" s="113"/>
      <c r="BH104" s="127"/>
    </row>
    <row r="105" spans="1:60" s="33" customFormat="1" ht="16.149999999999999" customHeight="1" x14ac:dyDescent="0.4">
      <c r="A105" s="36"/>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13"/>
      <c r="Y105" s="113"/>
      <c r="Z105" s="113"/>
      <c r="AA105" s="113"/>
      <c r="AB105" s="113"/>
      <c r="AC105" s="113"/>
      <c r="AD105" s="131"/>
      <c r="AE105" s="127"/>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c r="AZ105" s="108"/>
      <c r="BA105" s="108"/>
      <c r="BB105" s="113"/>
      <c r="BC105" s="113"/>
      <c r="BD105" s="113"/>
      <c r="BE105" s="113"/>
      <c r="BF105" s="113"/>
      <c r="BG105" s="113"/>
      <c r="BH105" s="127"/>
    </row>
    <row r="106" spans="1:60" s="33" customFormat="1" ht="16.149999999999999" customHeight="1" x14ac:dyDescent="0.4">
      <c r="A106" s="36"/>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13"/>
      <c r="Y106" s="113"/>
      <c r="Z106" s="113"/>
      <c r="AA106" s="113"/>
      <c r="AB106" s="113"/>
      <c r="AC106" s="113"/>
      <c r="AD106" s="131"/>
      <c r="AE106" s="127"/>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c r="AZ106" s="108"/>
      <c r="BA106" s="108"/>
      <c r="BB106" s="113"/>
      <c r="BC106" s="113"/>
      <c r="BD106" s="113"/>
      <c r="BE106" s="113"/>
      <c r="BF106" s="113"/>
      <c r="BG106" s="113"/>
      <c r="BH106" s="127"/>
    </row>
    <row r="107" spans="1:60" s="33" customFormat="1" ht="16.149999999999999" customHeight="1" x14ac:dyDescent="0.4">
      <c r="A107" s="36"/>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13"/>
      <c r="Y107" s="113"/>
      <c r="Z107" s="113"/>
      <c r="AA107" s="113"/>
      <c r="AB107" s="113"/>
      <c r="AC107" s="113"/>
      <c r="AD107" s="131"/>
      <c r="AE107" s="127"/>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c r="AZ107" s="108"/>
      <c r="BA107" s="108"/>
      <c r="BB107" s="113"/>
      <c r="BC107" s="113"/>
      <c r="BD107" s="113"/>
      <c r="BE107" s="113"/>
      <c r="BF107" s="113"/>
      <c r="BG107" s="113"/>
      <c r="BH107" s="127"/>
    </row>
    <row r="108" spans="1:60" s="33" customFormat="1" ht="16.149999999999999" customHeight="1" x14ac:dyDescent="0.4">
      <c r="A108" s="36"/>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13"/>
      <c r="Y108" s="113"/>
      <c r="Z108" s="113"/>
      <c r="AA108" s="113"/>
      <c r="AB108" s="113"/>
      <c r="AC108" s="113"/>
      <c r="AD108" s="131"/>
      <c r="AE108" s="127"/>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c r="AZ108" s="108"/>
      <c r="BA108" s="108"/>
      <c r="BB108" s="113"/>
      <c r="BC108" s="113"/>
      <c r="BD108" s="113"/>
      <c r="BE108" s="113"/>
      <c r="BF108" s="113"/>
      <c r="BG108" s="113"/>
      <c r="BH108" s="127"/>
    </row>
    <row r="109" spans="1:60" s="33" customFormat="1" ht="16.149999999999999" customHeight="1" x14ac:dyDescent="0.4">
      <c r="A109" s="36"/>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13"/>
      <c r="Y109" s="113"/>
      <c r="Z109" s="113"/>
      <c r="AA109" s="113"/>
      <c r="AB109" s="113"/>
      <c r="AC109" s="113"/>
      <c r="AD109" s="131"/>
      <c r="AE109" s="127"/>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c r="AZ109" s="108"/>
      <c r="BA109" s="108"/>
      <c r="BB109" s="113"/>
      <c r="BC109" s="113"/>
      <c r="BD109" s="113"/>
      <c r="BE109" s="113"/>
      <c r="BF109" s="113"/>
      <c r="BG109" s="113"/>
      <c r="BH109" s="127"/>
    </row>
    <row r="110" spans="1:60" s="33" customFormat="1" ht="16.149999999999999" customHeight="1" x14ac:dyDescent="0.4">
      <c r="A110" s="36"/>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13"/>
      <c r="Y110" s="113"/>
      <c r="Z110" s="113"/>
      <c r="AA110" s="113"/>
      <c r="AB110" s="113"/>
      <c r="AC110" s="113"/>
      <c r="AD110" s="131"/>
      <c r="AE110" s="127"/>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c r="AZ110" s="108"/>
      <c r="BA110" s="108"/>
      <c r="BB110" s="113"/>
      <c r="BC110" s="113"/>
      <c r="BD110" s="113"/>
      <c r="BE110" s="113"/>
      <c r="BF110" s="113"/>
      <c r="BG110" s="113"/>
      <c r="BH110" s="127"/>
    </row>
    <row r="111" spans="1:60" s="33" customFormat="1" ht="16.149999999999999" customHeight="1" x14ac:dyDescent="0.4">
      <c r="A111" s="36"/>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13"/>
      <c r="Y111" s="113"/>
      <c r="Z111" s="113"/>
      <c r="AA111" s="113"/>
      <c r="AB111" s="113"/>
      <c r="AC111" s="113"/>
      <c r="AD111" s="131"/>
      <c r="AE111" s="127"/>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c r="AZ111" s="108"/>
      <c r="BA111" s="108"/>
      <c r="BB111" s="113"/>
      <c r="BC111" s="113"/>
      <c r="BD111" s="113"/>
      <c r="BE111" s="113"/>
      <c r="BF111" s="113"/>
      <c r="BG111" s="113"/>
      <c r="BH111" s="127"/>
    </row>
    <row r="112" spans="1:60" s="33" customFormat="1" ht="16.149999999999999" customHeight="1" x14ac:dyDescent="0.4">
      <c r="A112" s="36"/>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13"/>
      <c r="Y112" s="113"/>
      <c r="Z112" s="113"/>
      <c r="AA112" s="113"/>
      <c r="AB112" s="113"/>
      <c r="AC112" s="113"/>
      <c r="AD112" s="131"/>
      <c r="AE112" s="127"/>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13"/>
      <c r="BC112" s="113"/>
      <c r="BD112" s="113"/>
      <c r="BE112" s="113"/>
      <c r="BF112" s="113"/>
      <c r="BG112" s="113"/>
      <c r="BH112" s="127"/>
    </row>
    <row r="113" spans="1:60" s="33" customFormat="1" ht="16.149999999999999" customHeight="1" x14ac:dyDescent="0.4">
      <c r="A113" s="36"/>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13"/>
      <c r="Y113" s="113"/>
      <c r="Z113" s="113"/>
      <c r="AA113" s="113"/>
      <c r="AB113" s="113"/>
      <c r="AC113" s="113"/>
      <c r="AD113" s="131"/>
      <c r="AE113" s="127"/>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c r="AZ113" s="108"/>
      <c r="BA113" s="108"/>
      <c r="BB113" s="113"/>
      <c r="BC113" s="113"/>
      <c r="BD113" s="113"/>
      <c r="BE113" s="113"/>
      <c r="BF113" s="113"/>
      <c r="BG113" s="113"/>
      <c r="BH113" s="127"/>
    </row>
    <row r="114" spans="1:60" s="33" customFormat="1" ht="16.149999999999999" customHeight="1" x14ac:dyDescent="0.4">
      <c r="A114" s="36"/>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13"/>
      <c r="Y114" s="113"/>
      <c r="Z114" s="113"/>
      <c r="AA114" s="113"/>
      <c r="AB114" s="113"/>
      <c r="AC114" s="113"/>
      <c r="AD114" s="131"/>
      <c r="AE114" s="127"/>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c r="AZ114" s="108"/>
      <c r="BA114" s="108"/>
      <c r="BB114" s="113"/>
      <c r="BC114" s="113"/>
      <c r="BD114" s="113"/>
      <c r="BE114" s="113"/>
      <c r="BF114" s="113"/>
      <c r="BG114" s="113"/>
      <c r="BH114" s="127"/>
    </row>
    <row r="115" spans="1:60" s="33" customFormat="1" ht="16.149999999999999" customHeight="1" x14ac:dyDescent="0.4">
      <c r="A115" s="36"/>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13"/>
      <c r="Y115" s="113"/>
      <c r="Z115" s="113"/>
      <c r="AA115" s="113"/>
      <c r="AB115" s="113"/>
      <c r="AC115" s="113"/>
      <c r="AD115" s="131"/>
      <c r="AE115" s="127"/>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c r="AZ115" s="108"/>
      <c r="BA115" s="108"/>
      <c r="BB115" s="113"/>
      <c r="BC115" s="113"/>
      <c r="BD115" s="113"/>
      <c r="BE115" s="113"/>
      <c r="BF115" s="113"/>
      <c r="BG115" s="113"/>
      <c r="BH115" s="127"/>
    </row>
    <row r="116" spans="1:60" s="33" customFormat="1" ht="16.149999999999999" customHeight="1" x14ac:dyDescent="0.4">
      <c r="A116" s="36"/>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13"/>
      <c r="Y116" s="113"/>
      <c r="Z116" s="113"/>
      <c r="AA116" s="113"/>
      <c r="AB116" s="113"/>
      <c r="AC116" s="113"/>
      <c r="AD116" s="131"/>
      <c r="AE116" s="127"/>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c r="AZ116" s="108"/>
      <c r="BA116" s="108"/>
      <c r="BB116" s="113"/>
      <c r="BC116" s="113"/>
      <c r="BD116" s="113"/>
      <c r="BE116" s="113"/>
      <c r="BF116" s="113"/>
      <c r="BG116" s="113"/>
      <c r="BH116" s="127"/>
    </row>
    <row r="117" spans="1:60" s="33" customFormat="1" ht="16.149999999999999" customHeight="1" x14ac:dyDescent="0.4">
      <c r="A117" s="36"/>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13"/>
      <c r="Y117" s="113"/>
      <c r="Z117" s="113"/>
      <c r="AA117" s="113"/>
      <c r="AB117" s="113"/>
      <c r="AC117" s="113"/>
      <c r="AD117" s="131"/>
      <c r="AE117" s="127"/>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c r="AZ117" s="108"/>
      <c r="BA117" s="108"/>
      <c r="BB117" s="113"/>
      <c r="BC117" s="113"/>
      <c r="BD117" s="113"/>
      <c r="BE117" s="113"/>
      <c r="BF117" s="113"/>
      <c r="BG117" s="113"/>
      <c r="BH117" s="127"/>
    </row>
    <row r="118" spans="1:60" s="33" customFormat="1" ht="16.149999999999999" customHeight="1" x14ac:dyDescent="0.4">
      <c r="A118" s="36"/>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13"/>
      <c r="Y118" s="113"/>
      <c r="Z118" s="113"/>
      <c r="AA118" s="113"/>
      <c r="AB118" s="113"/>
      <c r="AC118" s="113"/>
      <c r="AD118" s="131"/>
      <c r="AE118" s="127"/>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c r="AZ118" s="108"/>
      <c r="BA118" s="108"/>
      <c r="BB118" s="113"/>
      <c r="BC118" s="113"/>
      <c r="BD118" s="113"/>
      <c r="BE118" s="113"/>
      <c r="BF118" s="113"/>
      <c r="BG118" s="113"/>
      <c r="BH118" s="127"/>
    </row>
    <row r="119" spans="1:60" s="33" customFormat="1" ht="16.149999999999999" customHeight="1" x14ac:dyDescent="0.4">
      <c r="A119" s="36"/>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13"/>
      <c r="Y119" s="113"/>
      <c r="Z119" s="113"/>
      <c r="AA119" s="113"/>
      <c r="AB119" s="113"/>
      <c r="AC119" s="113"/>
      <c r="AD119" s="131"/>
      <c r="AE119" s="127"/>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c r="AZ119" s="108"/>
      <c r="BA119" s="108"/>
      <c r="BB119" s="113"/>
      <c r="BC119" s="113"/>
      <c r="BD119" s="113"/>
      <c r="BE119" s="113"/>
      <c r="BF119" s="113"/>
      <c r="BG119" s="113"/>
      <c r="BH119" s="127"/>
    </row>
    <row r="120" spans="1:60" s="33" customFormat="1" ht="16.149999999999999" customHeight="1" x14ac:dyDescent="0.4">
      <c r="A120" s="36"/>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13"/>
      <c r="Y120" s="113"/>
      <c r="Z120" s="113"/>
      <c r="AA120" s="113"/>
      <c r="AB120" s="113"/>
      <c r="AC120" s="113"/>
      <c r="AD120" s="131"/>
      <c r="AE120" s="127"/>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c r="AZ120" s="108"/>
      <c r="BA120" s="108"/>
      <c r="BB120" s="113"/>
      <c r="BC120" s="113"/>
      <c r="BD120" s="113"/>
      <c r="BE120" s="113"/>
      <c r="BF120" s="113"/>
      <c r="BG120" s="113"/>
      <c r="BH120" s="127"/>
    </row>
    <row r="121" spans="1:60" s="33" customFormat="1" ht="16.149999999999999" customHeight="1" x14ac:dyDescent="0.4">
      <c r="A121" s="36"/>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13"/>
      <c r="Y121" s="113"/>
      <c r="Z121" s="113"/>
      <c r="AA121" s="113"/>
      <c r="AB121" s="113"/>
      <c r="AC121" s="113"/>
      <c r="AD121" s="131"/>
      <c r="AE121" s="127"/>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c r="AZ121" s="108"/>
      <c r="BA121" s="108"/>
      <c r="BB121" s="113"/>
      <c r="BC121" s="113"/>
      <c r="BD121" s="113"/>
      <c r="BE121" s="113"/>
      <c r="BF121" s="113"/>
      <c r="BG121" s="113"/>
      <c r="BH121" s="127"/>
    </row>
    <row r="122" spans="1:60" s="33" customFormat="1" ht="16.149999999999999" customHeight="1" x14ac:dyDescent="0.4">
      <c r="A122" s="36"/>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13"/>
      <c r="Y122" s="113"/>
      <c r="Z122" s="113"/>
      <c r="AA122" s="113"/>
      <c r="AB122" s="113"/>
      <c r="AC122" s="113"/>
      <c r="AD122" s="131"/>
      <c r="AE122" s="127"/>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c r="AZ122" s="108"/>
      <c r="BA122" s="108"/>
      <c r="BB122" s="113"/>
      <c r="BC122" s="113"/>
      <c r="BD122" s="113"/>
      <c r="BE122" s="113"/>
      <c r="BF122" s="113"/>
      <c r="BG122" s="113"/>
      <c r="BH122" s="127"/>
    </row>
    <row r="123" spans="1:60" s="33" customFormat="1" ht="16.149999999999999" customHeight="1" x14ac:dyDescent="0.4">
      <c r="A123" s="36"/>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13"/>
      <c r="Y123" s="113"/>
      <c r="Z123" s="113"/>
      <c r="AA123" s="113"/>
      <c r="AB123" s="113"/>
      <c r="AC123" s="113"/>
      <c r="AD123" s="131"/>
      <c r="AE123" s="127"/>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c r="AZ123" s="108"/>
      <c r="BA123" s="108"/>
      <c r="BB123" s="113"/>
      <c r="BC123" s="113"/>
      <c r="BD123" s="113"/>
      <c r="BE123" s="113"/>
      <c r="BF123" s="113"/>
      <c r="BG123" s="113"/>
      <c r="BH123" s="127"/>
    </row>
    <row r="124" spans="1:60" s="33" customFormat="1" ht="16.149999999999999" customHeight="1" x14ac:dyDescent="0.4">
      <c r="A124" s="36"/>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13"/>
      <c r="Y124" s="113"/>
      <c r="Z124" s="113"/>
      <c r="AA124" s="113"/>
      <c r="AB124" s="113"/>
      <c r="AC124" s="113"/>
      <c r="AD124" s="131"/>
      <c r="AE124" s="127"/>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c r="AZ124" s="108"/>
      <c r="BA124" s="108"/>
      <c r="BB124" s="113"/>
      <c r="BC124" s="113"/>
      <c r="BD124" s="113"/>
      <c r="BE124" s="113"/>
      <c r="BF124" s="113"/>
      <c r="BG124" s="113"/>
      <c r="BH124" s="127"/>
    </row>
    <row r="125" spans="1:60" s="33" customFormat="1" ht="16.149999999999999" customHeight="1" x14ac:dyDescent="0.4">
      <c r="A125" s="36"/>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13"/>
      <c r="Y125" s="113"/>
      <c r="Z125" s="113"/>
      <c r="AA125" s="113"/>
      <c r="AB125" s="113"/>
      <c r="AC125" s="113"/>
      <c r="AD125" s="131"/>
      <c r="AE125" s="127"/>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c r="AZ125" s="108"/>
      <c r="BA125" s="108"/>
      <c r="BB125" s="113"/>
      <c r="BC125" s="113"/>
      <c r="BD125" s="113"/>
      <c r="BE125" s="113"/>
      <c r="BF125" s="113"/>
      <c r="BG125" s="113"/>
      <c r="BH125" s="127"/>
    </row>
    <row r="126" spans="1:60" s="33" customFormat="1" ht="16.149999999999999" customHeight="1" x14ac:dyDescent="0.4">
      <c r="A126" s="36"/>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13"/>
      <c r="Y126" s="113"/>
      <c r="Z126" s="113"/>
      <c r="AA126" s="113"/>
      <c r="AB126" s="113"/>
      <c r="AC126" s="113"/>
      <c r="AD126" s="131"/>
      <c r="AE126" s="127"/>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c r="AZ126" s="108"/>
      <c r="BA126" s="108"/>
      <c r="BB126" s="113"/>
      <c r="BC126" s="113"/>
      <c r="BD126" s="113"/>
      <c r="BE126" s="113"/>
      <c r="BF126" s="113"/>
      <c r="BG126" s="113"/>
      <c r="BH126" s="127"/>
    </row>
    <row r="127" spans="1:60" s="33" customFormat="1" ht="16.149999999999999" customHeight="1" x14ac:dyDescent="0.4">
      <c r="A127" s="36"/>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13"/>
      <c r="Y127" s="113"/>
      <c r="Z127" s="113"/>
      <c r="AA127" s="113"/>
      <c r="AB127" s="113"/>
      <c r="AC127" s="113"/>
      <c r="AD127" s="131"/>
      <c r="AE127" s="127"/>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c r="AZ127" s="108"/>
      <c r="BA127" s="108"/>
      <c r="BB127" s="113"/>
      <c r="BC127" s="113"/>
      <c r="BD127" s="113"/>
      <c r="BE127" s="113"/>
      <c r="BF127" s="113"/>
      <c r="BG127" s="113"/>
      <c r="BH127" s="127"/>
    </row>
    <row r="128" spans="1:60" s="33" customFormat="1" ht="16.149999999999999" customHeight="1" x14ac:dyDescent="0.4">
      <c r="A128" s="36"/>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13"/>
      <c r="Y128" s="113"/>
      <c r="Z128" s="113"/>
      <c r="AA128" s="113"/>
      <c r="AB128" s="113"/>
      <c r="AC128" s="113"/>
      <c r="AD128" s="131"/>
      <c r="AE128" s="127"/>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c r="AZ128" s="108"/>
      <c r="BA128" s="108"/>
      <c r="BB128" s="113"/>
      <c r="BC128" s="113"/>
      <c r="BD128" s="113"/>
      <c r="BE128" s="113"/>
      <c r="BF128" s="113"/>
      <c r="BG128" s="113"/>
      <c r="BH128" s="127"/>
    </row>
    <row r="129" spans="1:60" s="33" customFormat="1" ht="16.149999999999999" customHeight="1" x14ac:dyDescent="0.4">
      <c r="A129" s="36"/>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13"/>
      <c r="Y129" s="113"/>
      <c r="Z129" s="113"/>
      <c r="AA129" s="113"/>
      <c r="AB129" s="113"/>
      <c r="AC129" s="113"/>
      <c r="AD129" s="131"/>
      <c r="AE129" s="127"/>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c r="AZ129" s="108"/>
      <c r="BA129" s="108"/>
      <c r="BB129" s="113"/>
      <c r="BC129" s="113"/>
      <c r="BD129" s="113"/>
      <c r="BE129" s="113"/>
      <c r="BF129" s="113"/>
      <c r="BG129" s="113"/>
      <c r="BH129" s="127"/>
    </row>
    <row r="130" spans="1:60" s="33" customFormat="1" ht="16.149999999999999" customHeight="1" x14ac:dyDescent="0.4">
      <c r="A130" s="36"/>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13"/>
      <c r="Y130" s="113"/>
      <c r="Z130" s="113"/>
      <c r="AA130" s="113"/>
      <c r="AB130" s="113"/>
      <c r="AC130" s="113"/>
      <c r="AD130" s="131"/>
      <c r="AE130" s="127"/>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c r="AZ130" s="108"/>
      <c r="BA130" s="108"/>
      <c r="BB130" s="113"/>
      <c r="BC130" s="113"/>
      <c r="BD130" s="113"/>
      <c r="BE130" s="113"/>
      <c r="BF130" s="113"/>
      <c r="BG130" s="113"/>
      <c r="BH130" s="127"/>
    </row>
    <row r="131" spans="1:60" s="33" customFormat="1" ht="16.149999999999999" customHeight="1" x14ac:dyDescent="0.4">
      <c r="A131" s="36"/>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13"/>
      <c r="Y131" s="113"/>
      <c r="Z131" s="113"/>
      <c r="AA131" s="113"/>
      <c r="AB131" s="113"/>
      <c r="AC131" s="113"/>
      <c r="AD131" s="131"/>
      <c r="AE131" s="127"/>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c r="AZ131" s="108"/>
      <c r="BA131" s="108"/>
      <c r="BB131" s="113"/>
      <c r="BC131" s="113"/>
      <c r="BD131" s="113"/>
      <c r="BE131" s="113"/>
      <c r="BF131" s="113"/>
      <c r="BG131" s="113"/>
      <c r="BH131" s="127"/>
    </row>
    <row r="132" spans="1:60" s="33" customFormat="1" ht="16.149999999999999" customHeight="1" x14ac:dyDescent="0.4">
      <c r="A132" s="36"/>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13"/>
      <c r="Y132" s="113"/>
      <c r="Z132" s="113"/>
      <c r="AA132" s="113"/>
      <c r="AB132" s="113"/>
      <c r="AC132" s="113"/>
      <c r="AD132" s="131"/>
      <c r="AE132" s="127"/>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c r="AZ132" s="108"/>
      <c r="BA132" s="108"/>
      <c r="BB132" s="113"/>
      <c r="BC132" s="113"/>
      <c r="BD132" s="113"/>
      <c r="BE132" s="113"/>
      <c r="BF132" s="113"/>
      <c r="BG132" s="113"/>
      <c r="BH132" s="127"/>
    </row>
    <row r="133" spans="1:60" s="33" customFormat="1" ht="16.149999999999999" customHeight="1" x14ac:dyDescent="0.4">
      <c r="A133" s="36"/>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13"/>
      <c r="Y133" s="113"/>
      <c r="Z133" s="113"/>
      <c r="AA133" s="113"/>
      <c r="AB133" s="113"/>
      <c r="AC133" s="113"/>
      <c r="AD133" s="131"/>
      <c r="AE133" s="127"/>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c r="AZ133" s="108"/>
      <c r="BA133" s="108"/>
      <c r="BB133" s="113"/>
      <c r="BC133" s="113"/>
      <c r="BD133" s="113"/>
      <c r="BE133" s="113"/>
      <c r="BF133" s="113"/>
      <c r="BG133" s="113"/>
      <c r="BH133" s="127"/>
    </row>
    <row r="134" spans="1:60" s="33" customFormat="1" ht="16.149999999999999" customHeight="1" x14ac:dyDescent="0.4">
      <c r="A134" s="36"/>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13"/>
      <c r="Y134" s="113"/>
      <c r="Z134" s="113"/>
      <c r="AA134" s="113"/>
      <c r="AB134" s="113"/>
      <c r="AC134" s="113"/>
      <c r="AD134" s="131"/>
      <c r="AE134" s="127"/>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c r="AZ134" s="108"/>
      <c r="BA134" s="108"/>
      <c r="BB134" s="113"/>
      <c r="BC134" s="113"/>
      <c r="BD134" s="113"/>
      <c r="BE134" s="113"/>
      <c r="BF134" s="113"/>
      <c r="BG134" s="113"/>
      <c r="BH134" s="127"/>
    </row>
    <row r="135" spans="1:60" s="33" customFormat="1" ht="16.149999999999999" customHeight="1" x14ac:dyDescent="0.4">
      <c r="A135" s="36"/>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13"/>
      <c r="Y135" s="113"/>
      <c r="Z135" s="113"/>
      <c r="AA135" s="113"/>
      <c r="AB135" s="113"/>
      <c r="AC135" s="113"/>
      <c r="AD135" s="131"/>
      <c r="AE135" s="127"/>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c r="AZ135" s="108"/>
      <c r="BA135" s="108"/>
      <c r="BB135" s="113"/>
      <c r="BC135" s="113"/>
      <c r="BD135" s="113"/>
      <c r="BE135" s="113"/>
      <c r="BF135" s="113"/>
      <c r="BG135" s="113"/>
      <c r="BH135" s="127"/>
    </row>
    <row r="136" spans="1:60" s="33" customFormat="1" ht="16.149999999999999" customHeight="1" x14ac:dyDescent="0.4">
      <c r="A136" s="36"/>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13"/>
      <c r="Y136" s="113"/>
      <c r="Z136" s="113"/>
      <c r="AA136" s="113"/>
      <c r="AB136" s="113"/>
      <c r="AC136" s="113"/>
      <c r="AD136" s="131"/>
      <c r="AE136" s="127"/>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c r="AZ136" s="108"/>
      <c r="BA136" s="108"/>
      <c r="BB136" s="113"/>
      <c r="BC136" s="113"/>
      <c r="BD136" s="113"/>
      <c r="BE136" s="113"/>
      <c r="BF136" s="113"/>
      <c r="BG136" s="113"/>
      <c r="BH136" s="127"/>
    </row>
    <row r="137" spans="1:60" s="33" customFormat="1" ht="16.149999999999999" customHeight="1" x14ac:dyDescent="0.4">
      <c r="A137" s="36"/>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13"/>
      <c r="Y137" s="113"/>
      <c r="Z137" s="113"/>
      <c r="AA137" s="113"/>
      <c r="AB137" s="113"/>
      <c r="AC137" s="113"/>
      <c r="AD137" s="131"/>
      <c r="AE137" s="127"/>
      <c r="AF137" s="108"/>
      <c r="AG137" s="108"/>
      <c r="AH137" s="108"/>
      <c r="AI137" s="108"/>
      <c r="AJ137" s="108"/>
      <c r="AK137" s="108"/>
      <c r="AL137" s="108"/>
      <c r="AM137" s="108"/>
      <c r="AN137" s="108"/>
      <c r="AO137" s="108"/>
      <c r="AP137" s="108"/>
      <c r="AQ137" s="108"/>
      <c r="AR137" s="108"/>
      <c r="AS137" s="108"/>
      <c r="AT137" s="108"/>
      <c r="AU137" s="108"/>
      <c r="AV137" s="108"/>
      <c r="AW137" s="108"/>
      <c r="AX137" s="108"/>
      <c r="AY137" s="108"/>
      <c r="AZ137" s="108"/>
      <c r="BA137" s="108"/>
      <c r="BB137" s="113"/>
      <c r="BC137" s="113"/>
      <c r="BD137" s="113"/>
      <c r="BE137" s="113"/>
      <c r="BF137" s="113"/>
      <c r="BG137" s="113"/>
      <c r="BH137" s="127"/>
    </row>
    <row r="138" spans="1:60" s="33" customFormat="1" ht="16.149999999999999" customHeight="1" x14ac:dyDescent="0.4">
      <c r="A138" s="36"/>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13"/>
      <c r="Y138" s="113"/>
      <c r="Z138" s="113"/>
      <c r="AA138" s="113"/>
      <c r="AB138" s="113"/>
      <c r="AC138" s="113"/>
      <c r="AD138" s="131"/>
      <c r="AE138" s="127"/>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c r="AZ138" s="108"/>
      <c r="BA138" s="108"/>
      <c r="BB138" s="113"/>
      <c r="BC138" s="113"/>
      <c r="BD138" s="113"/>
      <c r="BE138" s="113"/>
      <c r="BF138" s="113"/>
      <c r="BG138" s="113"/>
      <c r="BH138" s="127"/>
    </row>
    <row r="139" spans="1:60" s="33" customFormat="1" ht="16.149999999999999" customHeight="1" x14ac:dyDescent="0.4">
      <c r="A139" s="36"/>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13"/>
      <c r="Y139" s="113"/>
      <c r="Z139" s="113"/>
      <c r="AA139" s="113"/>
      <c r="AB139" s="113"/>
      <c r="AC139" s="113"/>
      <c r="AD139" s="131"/>
      <c r="AE139" s="127"/>
      <c r="AF139" s="108"/>
      <c r="AG139" s="108"/>
      <c r="AH139" s="108"/>
      <c r="AI139" s="108"/>
      <c r="AJ139" s="108"/>
      <c r="AK139" s="108"/>
      <c r="AL139" s="108"/>
      <c r="AM139" s="108"/>
      <c r="AN139" s="108"/>
      <c r="AO139" s="108"/>
      <c r="AP139" s="108"/>
      <c r="AQ139" s="108"/>
      <c r="AR139" s="108"/>
      <c r="AS139" s="108"/>
      <c r="AT139" s="108"/>
      <c r="AU139" s="108"/>
      <c r="AV139" s="108"/>
      <c r="AW139" s="108"/>
      <c r="AX139" s="108"/>
      <c r="AY139" s="108"/>
      <c r="AZ139" s="108"/>
      <c r="BA139" s="108"/>
      <c r="BB139" s="113"/>
      <c r="BC139" s="113"/>
      <c r="BD139" s="113"/>
      <c r="BE139" s="113"/>
      <c r="BF139" s="113"/>
      <c r="BG139" s="113"/>
      <c r="BH139" s="127"/>
    </row>
    <row r="140" spans="1:60" s="33" customFormat="1" ht="16.149999999999999" customHeight="1" x14ac:dyDescent="0.4">
      <c r="A140" s="36"/>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13"/>
      <c r="Y140" s="113"/>
      <c r="Z140" s="113"/>
      <c r="AA140" s="113"/>
      <c r="AB140" s="113"/>
      <c r="AC140" s="113"/>
      <c r="AD140" s="131"/>
      <c r="AE140" s="127"/>
      <c r="AF140" s="108"/>
      <c r="AG140" s="108"/>
      <c r="AH140" s="108"/>
      <c r="AI140" s="108"/>
      <c r="AJ140" s="108"/>
      <c r="AK140" s="108"/>
      <c r="AL140" s="108"/>
      <c r="AM140" s="108"/>
      <c r="AN140" s="108"/>
      <c r="AO140" s="108"/>
      <c r="AP140" s="108"/>
      <c r="AQ140" s="108"/>
      <c r="AR140" s="108"/>
      <c r="AS140" s="108"/>
      <c r="AT140" s="108"/>
      <c r="AU140" s="108"/>
      <c r="AV140" s="108"/>
      <c r="AW140" s="108"/>
      <c r="AX140" s="108"/>
      <c r="AY140" s="108"/>
      <c r="AZ140" s="108"/>
      <c r="BA140" s="108"/>
      <c r="BB140" s="113"/>
      <c r="BC140" s="113"/>
      <c r="BD140" s="113"/>
      <c r="BE140" s="113"/>
      <c r="BF140" s="113"/>
      <c r="BG140" s="113"/>
      <c r="BH140" s="127"/>
    </row>
    <row r="141" spans="1:60" s="33" customFormat="1" ht="16.149999999999999" customHeight="1" x14ac:dyDescent="0.4">
      <c r="A141" s="36"/>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13"/>
      <c r="Y141" s="113"/>
      <c r="Z141" s="113"/>
      <c r="AA141" s="113"/>
      <c r="AB141" s="113"/>
      <c r="AC141" s="113"/>
      <c r="AD141" s="131"/>
      <c r="AE141" s="127"/>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c r="AZ141" s="108"/>
      <c r="BA141" s="108"/>
      <c r="BB141" s="113"/>
      <c r="BC141" s="113"/>
      <c r="BD141" s="113"/>
      <c r="BE141" s="113"/>
      <c r="BF141" s="113"/>
      <c r="BG141" s="113"/>
      <c r="BH141" s="127"/>
    </row>
    <row r="142" spans="1:60" s="33" customFormat="1" ht="16.149999999999999" customHeight="1" x14ac:dyDescent="0.4">
      <c r="A142" s="36"/>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13"/>
      <c r="Y142" s="113"/>
      <c r="Z142" s="113"/>
      <c r="AA142" s="113"/>
      <c r="AB142" s="113"/>
      <c r="AC142" s="113"/>
      <c r="AD142" s="131"/>
      <c r="AE142" s="127"/>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c r="AZ142" s="108"/>
      <c r="BA142" s="108"/>
      <c r="BB142" s="113"/>
      <c r="BC142" s="113"/>
      <c r="BD142" s="113"/>
      <c r="BE142" s="113"/>
      <c r="BF142" s="113"/>
      <c r="BG142" s="113"/>
      <c r="BH142" s="127"/>
    </row>
    <row r="143" spans="1:60" s="33" customFormat="1" ht="16.149999999999999" customHeight="1" x14ac:dyDescent="0.4">
      <c r="A143" s="36"/>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13"/>
      <c r="Y143" s="113"/>
      <c r="Z143" s="113"/>
      <c r="AA143" s="113"/>
      <c r="AB143" s="113"/>
      <c r="AC143" s="113"/>
      <c r="AD143" s="131"/>
      <c r="AE143" s="127"/>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c r="AZ143" s="108"/>
      <c r="BA143" s="108"/>
      <c r="BB143" s="113"/>
      <c r="BC143" s="113"/>
      <c r="BD143" s="113"/>
      <c r="BE143" s="113"/>
      <c r="BF143" s="113"/>
      <c r="BG143" s="113"/>
      <c r="BH143" s="127"/>
    </row>
    <row r="144" spans="1:60" s="33" customFormat="1" ht="16.149999999999999" customHeight="1" x14ac:dyDescent="0.4">
      <c r="A144" s="36"/>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13"/>
      <c r="Y144" s="113"/>
      <c r="Z144" s="113"/>
      <c r="AA144" s="113"/>
      <c r="AB144" s="113"/>
      <c r="AC144" s="113"/>
      <c r="AD144" s="131"/>
      <c r="AE144" s="127"/>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c r="AZ144" s="108"/>
      <c r="BA144" s="108"/>
      <c r="BB144" s="113"/>
      <c r="BC144" s="113"/>
      <c r="BD144" s="113"/>
      <c r="BE144" s="113"/>
      <c r="BF144" s="113"/>
      <c r="BG144" s="113"/>
      <c r="BH144" s="127"/>
    </row>
    <row r="145" spans="1:60" s="33" customFormat="1" ht="16.149999999999999" customHeight="1" x14ac:dyDescent="0.4">
      <c r="A145" s="36"/>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13"/>
      <c r="Y145" s="113"/>
      <c r="Z145" s="113"/>
      <c r="AA145" s="113"/>
      <c r="AB145" s="113"/>
      <c r="AC145" s="113"/>
      <c r="AD145" s="131"/>
      <c r="AE145" s="127"/>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c r="AZ145" s="108"/>
      <c r="BA145" s="108"/>
      <c r="BB145" s="113"/>
      <c r="BC145" s="113"/>
      <c r="BD145" s="113"/>
      <c r="BE145" s="113"/>
      <c r="BF145" s="113"/>
      <c r="BG145" s="113"/>
      <c r="BH145" s="127"/>
    </row>
    <row r="146" spans="1:60" s="33" customFormat="1" ht="16.149999999999999" customHeight="1" x14ac:dyDescent="0.4">
      <c r="A146" s="36"/>
      <c r="B146" s="113"/>
      <c r="C146" s="113"/>
      <c r="D146" s="113"/>
      <c r="E146" s="113"/>
      <c r="F146" s="113"/>
      <c r="G146" s="113"/>
      <c r="H146" s="113"/>
      <c r="I146" s="113"/>
      <c r="J146" s="113"/>
      <c r="K146" s="113"/>
      <c r="L146" s="113"/>
      <c r="M146" s="113"/>
      <c r="N146" s="113"/>
      <c r="O146" s="113"/>
      <c r="P146" s="113"/>
      <c r="Q146" s="113"/>
      <c r="R146" s="113"/>
      <c r="S146" s="113"/>
      <c r="T146" s="129"/>
      <c r="U146" s="113"/>
      <c r="V146" s="113"/>
      <c r="W146" s="113"/>
      <c r="X146" s="113"/>
      <c r="Y146" s="113"/>
      <c r="Z146" s="113"/>
      <c r="AA146" s="113"/>
      <c r="AB146" s="113"/>
      <c r="AC146" s="113"/>
      <c r="AD146" s="131"/>
      <c r="AE146" s="127"/>
      <c r="AF146" s="113"/>
      <c r="AG146" s="113"/>
      <c r="AH146" s="113"/>
      <c r="AI146" s="113"/>
      <c r="AJ146" s="113"/>
      <c r="AK146" s="113"/>
      <c r="AL146" s="113"/>
      <c r="AM146" s="113"/>
      <c r="AN146" s="113"/>
      <c r="AO146" s="113"/>
      <c r="AP146" s="113"/>
      <c r="AQ146" s="113"/>
      <c r="AR146" s="113"/>
      <c r="AS146" s="113"/>
      <c r="AT146" s="113"/>
      <c r="AU146" s="113"/>
      <c r="AV146" s="113"/>
      <c r="AW146" s="113"/>
      <c r="AX146" s="129"/>
      <c r="AY146" s="113"/>
      <c r="AZ146" s="113"/>
      <c r="BA146" s="113"/>
      <c r="BB146" s="113"/>
      <c r="BC146" s="113"/>
      <c r="BD146" s="113"/>
      <c r="BE146" s="113"/>
      <c r="BF146" s="113"/>
      <c r="BG146" s="113"/>
      <c r="BH146" s="127"/>
    </row>
    <row r="147" spans="1:60" s="33" customFormat="1" ht="16.149999999999999" customHeight="1" x14ac:dyDescent="0.4">
      <c r="A147" s="36"/>
      <c r="B147" s="113"/>
      <c r="C147" s="113"/>
      <c r="D147" s="113"/>
      <c r="E147" s="113"/>
      <c r="F147" s="113"/>
      <c r="G147" s="113"/>
      <c r="H147" s="113"/>
      <c r="I147" s="113"/>
      <c r="J147" s="113"/>
      <c r="K147" s="113"/>
      <c r="L147" s="113"/>
      <c r="M147" s="113"/>
      <c r="N147" s="113"/>
      <c r="O147" s="113"/>
      <c r="P147" s="113"/>
      <c r="Q147" s="113"/>
      <c r="R147" s="113"/>
      <c r="S147" s="113"/>
      <c r="T147" s="129"/>
      <c r="U147" s="113"/>
      <c r="V147" s="113"/>
      <c r="W147" s="113"/>
      <c r="X147" s="113"/>
      <c r="Y147" s="113"/>
      <c r="Z147" s="113"/>
      <c r="AA147" s="113"/>
      <c r="AB147" s="113"/>
      <c r="AC147" s="113"/>
      <c r="AD147" s="131"/>
      <c r="AE147" s="127"/>
      <c r="AF147" s="113"/>
      <c r="AG147" s="113"/>
      <c r="AH147" s="113"/>
      <c r="AI147" s="113"/>
      <c r="AJ147" s="113"/>
      <c r="AK147" s="113"/>
      <c r="AL147" s="113"/>
      <c r="AM147" s="113"/>
      <c r="AN147" s="113"/>
      <c r="AO147" s="113"/>
      <c r="AP147" s="113"/>
      <c r="AQ147" s="113"/>
      <c r="AR147" s="113"/>
      <c r="AS147" s="113"/>
      <c r="AT147" s="113"/>
      <c r="AU147" s="113"/>
      <c r="AV147" s="113"/>
      <c r="AW147" s="113"/>
      <c r="AX147" s="129"/>
      <c r="AY147" s="113"/>
      <c r="AZ147" s="113"/>
      <c r="BA147" s="113"/>
      <c r="BB147" s="113"/>
      <c r="BC147" s="113"/>
      <c r="BD147" s="113"/>
      <c r="BE147" s="113"/>
      <c r="BF147" s="113"/>
      <c r="BG147" s="113"/>
      <c r="BH147" s="127"/>
    </row>
    <row r="148" spans="1:60" s="33" customFormat="1" ht="16.149999999999999" customHeight="1" x14ac:dyDescent="0.4">
      <c r="A148" s="36"/>
      <c r="B148" s="113"/>
      <c r="C148" s="113"/>
      <c r="D148" s="113"/>
      <c r="E148" s="113"/>
      <c r="F148" s="113"/>
      <c r="G148" s="113"/>
      <c r="H148" s="113"/>
      <c r="I148" s="113"/>
      <c r="J148" s="113"/>
      <c r="K148" s="113"/>
      <c r="L148" s="113"/>
      <c r="M148" s="113"/>
      <c r="N148" s="113"/>
      <c r="O148" s="113"/>
      <c r="P148" s="113"/>
      <c r="Q148" s="113"/>
      <c r="R148" s="113"/>
      <c r="S148" s="113"/>
      <c r="T148" s="129"/>
      <c r="U148" s="113"/>
      <c r="V148" s="113"/>
      <c r="W148" s="113"/>
      <c r="X148" s="113"/>
      <c r="Y148" s="113"/>
      <c r="Z148" s="113"/>
      <c r="AA148" s="113"/>
      <c r="AB148" s="113"/>
      <c r="AC148" s="113"/>
      <c r="AD148" s="131"/>
      <c r="AE148" s="127"/>
      <c r="AF148" s="113"/>
      <c r="AG148" s="113"/>
      <c r="AH148" s="113"/>
      <c r="AI148" s="113"/>
      <c r="AJ148" s="113"/>
      <c r="AK148" s="113"/>
      <c r="AL148" s="113"/>
      <c r="AM148" s="113"/>
      <c r="AN148" s="113"/>
      <c r="AO148" s="113"/>
      <c r="AP148" s="113"/>
      <c r="AQ148" s="113"/>
      <c r="AR148" s="113"/>
      <c r="AS148" s="113"/>
      <c r="AT148" s="113"/>
      <c r="AU148" s="113"/>
      <c r="AV148" s="113"/>
      <c r="AW148" s="113"/>
      <c r="AX148" s="129"/>
      <c r="AY148" s="113"/>
      <c r="AZ148" s="113"/>
      <c r="BA148" s="113"/>
      <c r="BB148" s="113"/>
      <c r="BC148" s="113"/>
      <c r="BD148" s="113"/>
      <c r="BE148" s="113"/>
      <c r="BF148" s="113"/>
      <c r="BG148" s="113"/>
      <c r="BH148" s="127"/>
    </row>
    <row r="149" spans="1:60" s="33" customFormat="1" ht="16.149999999999999" customHeight="1" x14ac:dyDescent="0.4">
      <c r="A149" s="36"/>
      <c r="B149" s="113"/>
      <c r="C149" s="113"/>
      <c r="D149" s="113"/>
      <c r="E149" s="113"/>
      <c r="F149" s="113"/>
      <c r="G149" s="113"/>
      <c r="H149" s="113"/>
      <c r="I149" s="113"/>
      <c r="J149" s="113"/>
      <c r="K149" s="113"/>
      <c r="L149" s="113"/>
      <c r="M149" s="113"/>
      <c r="N149" s="113"/>
      <c r="O149" s="113"/>
      <c r="P149" s="113"/>
      <c r="Q149" s="113"/>
      <c r="R149" s="113"/>
      <c r="S149" s="113"/>
      <c r="T149" s="129"/>
      <c r="U149" s="113"/>
      <c r="V149" s="113"/>
      <c r="W149" s="113"/>
      <c r="X149" s="113"/>
      <c r="Y149" s="113"/>
      <c r="Z149" s="113"/>
      <c r="AA149" s="113"/>
      <c r="AB149" s="113"/>
      <c r="AC149" s="113"/>
      <c r="AD149" s="131"/>
      <c r="AE149" s="127"/>
      <c r="AF149" s="113"/>
      <c r="AG149" s="113"/>
      <c r="AH149" s="113"/>
      <c r="AI149" s="113"/>
      <c r="AJ149" s="113"/>
      <c r="AK149" s="113"/>
      <c r="AL149" s="113"/>
      <c r="AM149" s="113"/>
      <c r="AN149" s="113"/>
      <c r="AO149" s="113"/>
      <c r="AP149" s="113"/>
      <c r="AQ149" s="113"/>
      <c r="AR149" s="113"/>
      <c r="AS149" s="113"/>
      <c r="AT149" s="113"/>
      <c r="AU149" s="113"/>
      <c r="AV149" s="113"/>
      <c r="AW149" s="113"/>
      <c r="AX149" s="129"/>
      <c r="AY149" s="113"/>
      <c r="AZ149" s="113"/>
      <c r="BA149" s="113"/>
      <c r="BB149" s="113"/>
      <c r="BC149" s="113"/>
      <c r="BD149" s="113"/>
      <c r="BE149" s="113"/>
      <c r="BF149" s="113"/>
      <c r="BG149" s="113"/>
      <c r="BH149" s="127"/>
    </row>
    <row r="150" spans="1:60" s="33" customFormat="1" ht="16.149999999999999" customHeight="1" x14ac:dyDescent="0.4">
      <c r="A150" s="36"/>
      <c r="B150" s="113"/>
      <c r="C150" s="113"/>
      <c r="D150" s="113"/>
      <c r="E150" s="113"/>
      <c r="F150" s="113"/>
      <c r="G150" s="113"/>
      <c r="H150" s="113"/>
      <c r="I150" s="113"/>
      <c r="J150" s="113"/>
      <c r="K150" s="113"/>
      <c r="L150" s="113"/>
      <c r="M150" s="113"/>
      <c r="N150" s="113"/>
      <c r="O150" s="113"/>
      <c r="P150" s="113"/>
      <c r="Q150" s="113"/>
      <c r="R150" s="113"/>
      <c r="S150" s="113"/>
      <c r="T150" s="129"/>
      <c r="U150" s="113"/>
      <c r="V150" s="113"/>
      <c r="W150" s="113"/>
      <c r="X150" s="113"/>
      <c r="Y150" s="113"/>
      <c r="Z150" s="113"/>
      <c r="AA150" s="113"/>
      <c r="AB150" s="113"/>
      <c r="AC150" s="113"/>
      <c r="AD150" s="131"/>
      <c r="AE150" s="127"/>
      <c r="AF150" s="113"/>
      <c r="AG150" s="113"/>
      <c r="AH150" s="113"/>
      <c r="AI150" s="113"/>
      <c r="AJ150" s="113"/>
      <c r="AK150" s="113"/>
      <c r="AL150" s="113"/>
      <c r="AM150" s="113"/>
      <c r="AN150" s="113"/>
      <c r="AO150" s="113"/>
      <c r="AP150" s="113"/>
      <c r="AQ150" s="113"/>
      <c r="AR150" s="113"/>
      <c r="AS150" s="113"/>
      <c r="AT150" s="113"/>
      <c r="AU150" s="113"/>
      <c r="AV150" s="113"/>
      <c r="AW150" s="113"/>
      <c r="AX150" s="129"/>
      <c r="AY150" s="113"/>
      <c r="AZ150" s="113"/>
      <c r="BA150" s="113"/>
      <c r="BB150" s="113"/>
      <c r="BC150" s="113"/>
      <c r="BD150" s="113"/>
      <c r="BE150" s="113"/>
      <c r="BF150" s="113"/>
      <c r="BG150" s="113"/>
      <c r="BH150" s="127"/>
    </row>
    <row r="151" spans="1:60" s="33" customFormat="1" ht="16.149999999999999" customHeight="1" x14ac:dyDescent="0.4">
      <c r="A151" s="36"/>
      <c r="B151" s="113"/>
      <c r="C151" s="113"/>
      <c r="D151" s="113"/>
      <c r="E151" s="113"/>
      <c r="F151" s="113"/>
      <c r="G151" s="113"/>
      <c r="H151" s="113"/>
      <c r="I151" s="113"/>
      <c r="J151" s="113"/>
      <c r="K151" s="113"/>
      <c r="L151" s="113"/>
      <c r="M151" s="113"/>
      <c r="N151" s="113"/>
      <c r="O151" s="113"/>
      <c r="P151" s="113"/>
      <c r="Q151" s="113"/>
      <c r="R151" s="113"/>
      <c r="S151" s="113"/>
      <c r="T151" s="129"/>
      <c r="U151" s="113"/>
      <c r="V151" s="113"/>
      <c r="W151" s="113"/>
      <c r="X151" s="113"/>
      <c r="Y151" s="113"/>
      <c r="Z151" s="113"/>
      <c r="AA151" s="113"/>
      <c r="AB151" s="113"/>
      <c r="AC151" s="113"/>
      <c r="AD151" s="131"/>
      <c r="AE151" s="127"/>
      <c r="AF151" s="113"/>
      <c r="AG151" s="113"/>
      <c r="AH151" s="113"/>
      <c r="AI151" s="113"/>
      <c r="AJ151" s="113"/>
      <c r="AK151" s="113"/>
      <c r="AL151" s="113"/>
      <c r="AM151" s="113"/>
      <c r="AN151" s="113"/>
      <c r="AO151" s="113"/>
      <c r="AP151" s="113"/>
      <c r="AQ151" s="113"/>
      <c r="AR151" s="113"/>
      <c r="AS151" s="113"/>
      <c r="AT151" s="113"/>
      <c r="AU151" s="113"/>
      <c r="AV151" s="113"/>
      <c r="AW151" s="113"/>
      <c r="AX151" s="129"/>
      <c r="AY151" s="113"/>
      <c r="AZ151" s="113"/>
      <c r="BA151" s="113"/>
      <c r="BB151" s="113"/>
      <c r="BC151" s="113"/>
      <c r="BD151" s="113"/>
      <c r="BE151" s="113"/>
      <c r="BF151" s="113"/>
      <c r="BG151" s="113"/>
      <c r="BH151" s="127"/>
    </row>
  </sheetData>
  <mergeCells count="73">
    <mergeCell ref="B1:AC1"/>
    <mergeCell ref="B3:AC3"/>
    <mergeCell ref="B4:AC4"/>
    <mergeCell ref="B5:AC5"/>
    <mergeCell ref="B6:AC6"/>
    <mergeCell ref="B2:AC2"/>
    <mergeCell ref="B17:AC17"/>
    <mergeCell ref="B7:AC7"/>
    <mergeCell ref="B8:AC8"/>
    <mergeCell ref="B9:AC9"/>
    <mergeCell ref="B10:AC10"/>
    <mergeCell ref="B11:AC11"/>
    <mergeCell ref="B12:AC12"/>
    <mergeCell ref="B13:AC13"/>
    <mergeCell ref="B14:AC14"/>
    <mergeCell ref="B15:AC15"/>
    <mergeCell ref="B16:AC16"/>
    <mergeCell ref="B29:AC29"/>
    <mergeCell ref="B18:AC18"/>
    <mergeCell ref="B19:AC19"/>
    <mergeCell ref="B20:AC20"/>
    <mergeCell ref="B21:AC21"/>
    <mergeCell ref="B22:AC22"/>
    <mergeCell ref="B23:AC23"/>
    <mergeCell ref="AF8:BG8"/>
    <mergeCell ref="AF9:BG9"/>
    <mergeCell ref="AF10:BG10"/>
    <mergeCell ref="B36:AC36"/>
    <mergeCell ref="B37:AC37"/>
    <mergeCell ref="B30:AC30"/>
    <mergeCell ref="B31:AC31"/>
    <mergeCell ref="B32:AC32"/>
    <mergeCell ref="B33:AC33"/>
    <mergeCell ref="B34:AC34"/>
    <mergeCell ref="B35:AC35"/>
    <mergeCell ref="B24:AC24"/>
    <mergeCell ref="B25:AC25"/>
    <mergeCell ref="B26:AC26"/>
    <mergeCell ref="B27:AC27"/>
    <mergeCell ref="B28:AC28"/>
    <mergeCell ref="AF22:BG22"/>
    <mergeCell ref="AF11:BG11"/>
    <mergeCell ref="AF12:BG12"/>
    <mergeCell ref="AF13:BG13"/>
    <mergeCell ref="AF14:BG14"/>
    <mergeCell ref="AF15:BG15"/>
    <mergeCell ref="AF16:BG16"/>
    <mergeCell ref="AF17:BG17"/>
    <mergeCell ref="AF18:BG18"/>
    <mergeCell ref="AF19:BG19"/>
    <mergeCell ref="AF20:BG20"/>
    <mergeCell ref="AF21:BG21"/>
    <mergeCell ref="AF24:BG24"/>
    <mergeCell ref="AF25:BG25"/>
    <mergeCell ref="AF26:BG26"/>
    <mergeCell ref="AF27:BG27"/>
    <mergeCell ref="AF28:BG28"/>
    <mergeCell ref="AF2:BG2"/>
    <mergeCell ref="AF35:BG35"/>
    <mergeCell ref="AF36:BG36"/>
    <mergeCell ref="AF37:BG37"/>
    <mergeCell ref="AF3:BG3"/>
    <mergeCell ref="AF4:BG4"/>
    <mergeCell ref="AF5:BG5"/>
    <mergeCell ref="AF6:BG6"/>
    <mergeCell ref="AF7:BG7"/>
    <mergeCell ref="AF29:BG29"/>
    <mergeCell ref="AF30:BG30"/>
    <mergeCell ref="AF31:BG31"/>
    <mergeCell ref="AF32:BG32"/>
    <mergeCell ref="AF33:BG33"/>
    <mergeCell ref="AF34:BG34"/>
    <mergeCell ref="AF23:BG2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BE319-2BCE-452D-99D1-5243466F5D19}">
  <dimension ref="A1:AK126"/>
  <sheetViews>
    <sheetView zoomScaleNormal="100" workbookViewId="0">
      <selection activeCell="L31" sqref="L31"/>
    </sheetView>
  </sheetViews>
  <sheetFormatPr defaultRowHeight="15.4" x14ac:dyDescent="0.45"/>
  <cols>
    <col min="1" max="1" width="6.265625" style="33" bestFit="1" customWidth="1"/>
    <col min="2" max="2" width="3.59765625" style="1" customWidth="1"/>
    <col min="3" max="3" width="3.59765625" style="2" customWidth="1"/>
    <col min="4" max="4" width="26.59765625" style="1" customWidth="1"/>
    <col min="5" max="7" width="3.59765625" style="2" customWidth="1"/>
    <col min="8" max="13" width="3.59765625" style="39" customWidth="1"/>
    <col min="14" max="14" width="3.59765625" style="1" customWidth="1"/>
    <col min="15" max="15" width="8.3984375" style="1" customWidth="1"/>
    <col min="16" max="19" width="7.59765625" style="1" customWidth="1"/>
    <col min="20" max="20" width="6.265625" style="10" customWidth="1"/>
    <col min="21" max="21" width="3.59765625" style="1" customWidth="1"/>
    <col min="22" max="22" width="3.59765625" style="2" customWidth="1"/>
    <col min="23" max="23" width="26.59765625" style="1" customWidth="1"/>
    <col min="24" max="26" width="3.59765625" style="2" customWidth="1"/>
    <col min="27" max="29" width="3.59765625" style="1" customWidth="1"/>
    <col min="30" max="33" width="3.59765625" customWidth="1"/>
    <col min="34" max="34" width="8.3984375" customWidth="1"/>
    <col min="35" max="37" width="7.59765625" customWidth="1"/>
  </cols>
  <sheetData>
    <row r="1" spans="1:37" s="12" customFormat="1" ht="48.4" customHeight="1" x14ac:dyDescent="0.7">
      <c r="A1" s="51"/>
      <c r="B1" s="756" t="str">
        <f>'02_descriz_edificio'!D1</f>
        <v>A02</v>
      </c>
      <c r="C1" s="757"/>
      <c r="D1" s="757"/>
      <c r="E1" s="757"/>
      <c r="F1" s="757"/>
      <c r="G1" s="757"/>
      <c r="H1" s="757"/>
      <c r="I1" s="757"/>
      <c r="J1" s="757"/>
      <c r="K1" s="757"/>
      <c r="L1" s="757"/>
      <c r="M1" s="758"/>
      <c r="N1" s="11"/>
      <c r="O1" s="11"/>
      <c r="P1" s="11"/>
      <c r="Q1" s="11"/>
      <c r="R1" s="11"/>
      <c r="S1" s="11"/>
      <c r="U1" s="693"/>
      <c r="V1" s="694"/>
      <c r="W1" s="694"/>
      <c r="X1" s="694"/>
      <c r="Y1" s="695"/>
      <c r="Z1" s="695"/>
      <c r="AA1" s="695"/>
      <c r="AB1" s="695"/>
      <c r="AC1" s="695"/>
      <c r="AD1" s="146"/>
      <c r="AE1" s="146"/>
      <c r="AF1" s="146"/>
    </row>
    <row r="2" spans="1:37" s="33" customFormat="1" ht="16.149999999999999" customHeight="1" x14ac:dyDescent="0.45">
      <c r="A2" s="50">
        <f>'01_id_edificio'!A3</f>
        <v>1</v>
      </c>
      <c r="B2" s="759" t="str">
        <f>'01_id_edificio'!C3</f>
        <v>IDENTIFICAZIONE EDIFICIO</v>
      </c>
      <c r="C2" s="760"/>
      <c r="D2" s="760"/>
      <c r="E2" s="760"/>
      <c r="F2" s="760"/>
      <c r="G2" s="760"/>
      <c r="H2" s="760"/>
      <c r="I2" s="760"/>
      <c r="J2" s="760"/>
      <c r="K2" s="760"/>
      <c r="L2" s="760"/>
      <c r="M2" s="761"/>
      <c r="N2" s="148"/>
      <c r="O2" s="148"/>
      <c r="P2" s="148"/>
      <c r="Q2" s="148"/>
      <c r="R2" s="148"/>
      <c r="S2" s="148"/>
      <c r="T2" s="10"/>
      <c r="U2" s="148"/>
      <c r="V2" s="2"/>
      <c r="W2" s="148"/>
      <c r="X2" s="2"/>
      <c r="Y2" s="2"/>
      <c r="Z2" s="2"/>
      <c r="AA2" s="148"/>
      <c r="AB2" s="148"/>
      <c r="AC2" s="148"/>
      <c r="AD2"/>
      <c r="AE2"/>
      <c r="AF2"/>
      <c r="AG2"/>
      <c r="AH2"/>
      <c r="AI2"/>
      <c r="AJ2"/>
      <c r="AK2"/>
    </row>
    <row r="3" spans="1:37" s="33" customFormat="1" ht="16.149999999999999" customHeight="1" x14ac:dyDescent="0.45">
      <c r="A3" s="46"/>
      <c r="B3" s="749" t="str">
        <f>'01_id_edificio'!C4</f>
        <v>DATA</v>
      </c>
      <c r="C3" s="749"/>
      <c r="D3" s="749"/>
      <c r="E3" s="750">
        <f>IF('01_id_edificio'!D4="","-",'01_id_edificio'!D4)</f>
        <v>44284</v>
      </c>
      <c r="F3" s="751"/>
      <c r="G3" s="751"/>
      <c r="H3" s="751"/>
      <c r="I3" s="751"/>
      <c r="J3" s="751"/>
      <c r="K3" s="751"/>
      <c r="L3" s="751"/>
      <c r="M3" s="752"/>
      <c r="N3" s="148"/>
      <c r="O3" s="148"/>
      <c r="P3" s="148"/>
      <c r="Q3" s="148"/>
      <c r="R3" s="148"/>
      <c r="S3" s="148"/>
      <c r="T3" s="10"/>
      <c r="U3" s="148"/>
      <c r="V3" s="2"/>
      <c r="W3" s="148"/>
      <c r="X3" s="2"/>
      <c r="Y3" s="2"/>
      <c r="Z3" s="2"/>
      <c r="AA3" s="148"/>
      <c r="AB3" s="148"/>
      <c r="AC3" s="148"/>
      <c r="AD3"/>
      <c r="AE3"/>
      <c r="AF3"/>
      <c r="AG3"/>
      <c r="AH3"/>
      <c r="AI3"/>
      <c r="AJ3"/>
      <c r="AK3"/>
    </row>
    <row r="4" spans="1:37" s="33" customFormat="1" ht="16.149999999999999" customHeight="1" x14ac:dyDescent="0.45">
      <c r="A4" s="46"/>
      <c r="B4" s="749" t="str">
        <f>'01_id_edificio'!C5</f>
        <v>ID. SCHEDA</v>
      </c>
      <c r="C4" s="749"/>
      <c r="D4" s="749"/>
      <c r="E4" s="750" t="str">
        <f>IF('01_id_edificio'!D5="","-",'01_id_edificio'!D5)</f>
        <v>A02</v>
      </c>
      <c r="F4" s="751"/>
      <c r="G4" s="751"/>
      <c r="H4" s="751"/>
      <c r="I4" s="751"/>
      <c r="J4" s="751"/>
      <c r="K4" s="751"/>
      <c r="L4" s="751"/>
      <c r="M4" s="752"/>
      <c r="N4" s="148"/>
      <c r="O4" s="148"/>
      <c r="P4" s="148"/>
      <c r="Q4" s="148"/>
      <c r="R4" s="148"/>
      <c r="S4" s="148"/>
      <c r="T4" s="10"/>
      <c r="U4" s="148"/>
      <c r="V4" s="2"/>
      <c r="W4" s="148"/>
      <c r="X4" s="2"/>
      <c r="Y4" s="2"/>
      <c r="Z4" s="2"/>
      <c r="AA4" s="148"/>
      <c r="AB4" s="148"/>
      <c r="AC4" s="148"/>
      <c r="AD4"/>
      <c r="AE4"/>
      <c r="AF4"/>
      <c r="AG4"/>
      <c r="AH4"/>
      <c r="AI4"/>
      <c r="AJ4"/>
      <c r="AK4"/>
    </row>
    <row r="5" spans="1:37" s="33" customFormat="1" ht="16.149999999999999" customHeight="1" x14ac:dyDescent="0.45">
      <c r="A5" s="46"/>
      <c r="B5" s="749" t="str">
        <f>'01_id_edificio'!C6</f>
        <v>CODICE EDIFICIO</v>
      </c>
      <c r="C5" s="749"/>
      <c r="D5" s="749"/>
      <c r="E5" s="750" t="str">
        <f>IF('01_id_edificio'!D6="","-",'01_id_edificio'!D6)</f>
        <v>A02</v>
      </c>
      <c r="F5" s="751"/>
      <c r="G5" s="751"/>
      <c r="H5" s="751"/>
      <c r="I5" s="751"/>
      <c r="J5" s="751"/>
      <c r="K5" s="751"/>
      <c r="L5" s="751"/>
      <c r="M5" s="752"/>
      <c r="N5" s="148"/>
      <c r="O5" s="148"/>
      <c r="P5" s="148"/>
      <c r="Q5" s="148"/>
      <c r="R5" s="148"/>
      <c r="S5" s="148"/>
      <c r="T5" s="10"/>
      <c r="U5" s="148"/>
      <c r="V5" s="2"/>
      <c r="W5" s="148"/>
      <c r="X5" s="2"/>
      <c r="Y5" s="2"/>
      <c r="Z5" s="2"/>
      <c r="AA5" s="148"/>
      <c r="AB5" s="148"/>
      <c r="AC5" s="148"/>
      <c r="AD5"/>
      <c r="AE5"/>
      <c r="AF5"/>
      <c r="AG5"/>
      <c r="AH5"/>
      <c r="AI5"/>
      <c r="AJ5"/>
      <c r="AK5"/>
    </row>
    <row r="6" spans="1:37" s="33" customFormat="1" ht="16.149999999999999" customHeight="1" x14ac:dyDescent="0.45">
      <c r="A6" s="47"/>
      <c r="B6" s="749" t="str">
        <f>'01_id_edificio'!C7</f>
        <v>CODICE AGGREGATO</v>
      </c>
      <c r="C6" s="749"/>
      <c r="D6" s="749"/>
      <c r="E6" s="750" t="str">
        <f>IF('01_id_edificio'!D7="","-",'01_id_edificio'!D7)</f>
        <v>A</v>
      </c>
      <c r="F6" s="751"/>
      <c r="G6" s="751"/>
      <c r="H6" s="751"/>
      <c r="I6" s="751"/>
      <c r="J6" s="751"/>
      <c r="K6" s="751"/>
      <c r="L6" s="751"/>
      <c r="M6" s="752"/>
      <c r="N6" s="148"/>
      <c r="O6" s="148"/>
      <c r="P6" s="148"/>
      <c r="Q6" s="148"/>
      <c r="R6" s="148"/>
      <c r="S6" s="148"/>
      <c r="T6" s="10"/>
      <c r="U6" s="148"/>
      <c r="V6" s="2"/>
      <c r="W6" s="148"/>
      <c r="X6" s="2"/>
      <c r="Y6" s="2"/>
      <c r="Z6" s="2"/>
      <c r="AA6" s="148"/>
      <c r="AB6" s="148"/>
      <c r="AC6" s="148"/>
      <c r="AD6"/>
      <c r="AE6"/>
      <c r="AF6"/>
      <c r="AG6"/>
      <c r="AH6"/>
      <c r="AI6"/>
      <c r="AJ6"/>
      <c r="AK6"/>
    </row>
    <row r="7" spans="1:37" s="33" customFormat="1" ht="16.149999999999999" customHeight="1" x14ac:dyDescent="0.45">
      <c r="A7" s="45" t="s">
        <v>549</v>
      </c>
      <c r="B7" s="753" t="str">
        <f>'01_id_edificio'!C9</f>
        <v>LOCALIZZAZIONE GEOGRAFICA</v>
      </c>
      <c r="C7" s="754"/>
      <c r="D7" s="754"/>
      <c r="E7" s="754"/>
      <c r="F7" s="754"/>
      <c r="G7" s="754"/>
      <c r="H7" s="754"/>
      <c r="I7" s="754"/>
      <c r="J7" s="754"/>
      <c r="K7" s="754"/>
      <c r="L7" s="754"/>
      <c r="M7" s="755"/>
      <c r="N7" s="148"/>
      <c r="O7" s="148"/>
      <c r="P7" s="148"/>
      <c r="Q7" s="148"/>
      <c r="R7" s="148"/>
      <c r="S7" s="148"/>
      <c r="T7" s="10"/>
      <c r="U7" s="148"/>
      <c r="V7" s="2"/>
      <c r="W7" s="148"/>
      <c r="X7" s="2"/>
      <c r="Y7" s="2"/>
      <c r="Z7" s="2"/>
      <c r="AA7" s="148"/>
      <c r="AB7" s="148"/>
      <c r="AC7" s="148"/>
      <c r="AD7"/>
      <c r="AE7"/>
      <c r="AF7"/>
      <c r="AG7"/>
      <c r="AH7"/>
      <c r="AI7"/>
      <c r="AJ7"/>
      <c r="AK7"/>
    </row>
    <row r="8" spans="1:37" s="33" customFormat="1" ht="16.149999999999999" customHeight="1" x14ac:dyDescent="0.45">
      <c r="A8" s="48"/>
      <c r="B8" s="749" t="str">
        <f>'01_id_edificio'!C10</f>
        <v>REGIONE</v>
      </c>
      <c r="C8" s="749"/>
      <c r="D8" s="749"/>
      <c r="E8" s="750" t="str">
        <f>IF('01_id_edificio'!D10="","-",'01_id_edificio'!D10)</f>
        <v>Abruzzo</v>
      </c>
      <c r="F8" s="751"/>
      <c r="G8" s="751"/>
      <c r="H8" s="751"/>
      <c r="I8" s="751"/>
      <c r="J8" s="751"/>
      <c r="K8" s="751"/>
      <c r="L8" s="751"/>
      <c r="M8" s="752"/>
      <c r="N8" s="148"/>
      <c r="O8" s="148"/>
      <c r="P8" s="148"/>
      <c r="Q8" s="148"/>
      <c r="R8" s="148"/>
      <c r="S8" s="148"/>
      <c r="T8" s="10"/>
      <c r="U8" s="148"/>
      <c r="V8" s="2"/>
      <c r="W8" s="148"/>
      <c r="X8" s="2"/>
      <c r="Y8" s="2"/>
      <c r="Z8" s="2"/>
      <c r="AA8" s="148"/>
      <c r="AB8" s="148"/>
      <c r="AC8" s="148"/>
      <c r="AD8"/>
      <c r="AE8"/>
      <c r="AF8"/>
      <c r="AG8"/>
      <c r="AH8"/>
      <c r="AI8"/>
      <c r="AJ8"/>
      <c r="AK8"/>
    </row>
    <row r="9" spans="1:37" s="33" customFormat="1" ht="16.149999999999999" customHeight="1" x14ac:dyDescent="0.45">
      <c r="A9" s="48"/>
      <c r="B9" s="749" t="str">
        <f>'01_id_edificio'!C11</f>
        <v>PROVINCIA</v>
      </c>
      <c r="C9" s="749"/>
      <c r="D9" s="749"/>
      <c r="E9" s="750" t="str">
        <f>IF('01_id_edificio'!D11="","-",'01_id_edificio'!D11)</f>
        <v>Chieti</v>
      </c>
      <c r="F9" s="751"/>
      <c r="G9" s="751"/>
      <c r="H9" s="751"/>
      <c r="I9" s="751"/>
      <c r="J9" s="751"/>
      <c r="K9" s="751"/>
      <c r="L9" s="751"/>
      <c r="M9" s="752"/>
      <c r="N9" s="148"/>
      <c r="O9" s="148"/>
      <c r="P9" s="148"/>
      <c r="Q9" s="148"/>
      <c r="R9" s="148"/>
      <c r="S9" s="148"/>
      <c r="T9" s="10"/>
      <c r="U9" s="148"/>
      <c r="V9" s="2"/>
      <c r="W9" s="148"/>
      <c r="X9" s="2"/>
      <c r="Y9" s="2"/>
      <c r="Z9" s="2"/>
      <c r="AA9" s="148"/>
      <c r="AB9" s="148"/>
      <c r="AC9" s="148"/>
      <c r="AD9"/>
      <c r="AE9"/>
      <c r="AF9"/>
      <c r="AG9"/>
      <c r="AH9"/>
      <c r="AI9"/>
      <c r="AJ9"/>
      <c r="AK9"/>
    </row>
    <row r="10" spans="1:37" s="33" customFormat="1" ht="16.149999999999999" customHeight="1" x14ac:dyDescent="0.45">
      <c r="A10" s="48"/>
      <c r="B10" s="749" t="str">
        <f>'01_id_edificio'!C12</f>
        <v>COMUNE</v>
      </c>
      <c r="C10" s="749"/>
      <c r="D10" s="749"/>
      <c r="E10" s="750" t="str">
        <f>IF('01_id_edificio'!D12="","-",'01_id_edificio'!D12)</f>
        <v>San Giovanni Lipioni</v>
      </c>
      <c r="F10" s="751"/>
      <c r="G10" s="751"/>
      <c r="H10" s="751"/>
      <c r="I10" s="751"/>
      <c r="J10" s="751"/>
      <c r="K10" s="751"/>
      <c r="L10" s="751"/>
      <c r="M10" s="752"/>
      <c r="N10" s="148"/>
      <c r="O10" s="148"/>
      <c r="P10" s="148"/>
      <c r="Q10" s="148"/>
      <c r="R10" s="148"/>
      <c r="S10" s="148"/>
      <c r="T10" s="10"/>
      <c r="U10" s="148"/>
      <c r="V10" s="2"/>
      <c r="W10" s="148"/>
      <c r="X10" s="2"/>
      <c r="Y10" s="2"/>
      <c r="Z10" s="2"/>
      <c r="AA10" s="148"/>
      <c r="AB10" s="148"/>
      <c r="AC10" s="148"/>
      <c r="AD10"/>
      <c r="AE10"/>
      <c r="AF10"/>
      <c r="AG10"/>
      <c r="AH10"/>
      <c r="AI10"/>
      <c r="AJ10"/>
      <c r="AK10"/>
    </row>
    <row r="11" spans="1:37" s="33" customFormat="1" ht="16.149999999999999" customHeight="1" x14ac:dyDescent="0.45">
      <c r="A11" s="48"/>
      <c r="B11" s="749" t="str">
        <f>'01_id_edificio'!C13</f>
        <v>INDIRIZZO</v>
      </c>
      <c r="C11" s="749"/>
      <c r="D11" s="749"/>
      <c r="E11" s="750" t="str">
        <f>IF('01_id_edificio'!D13="","-",'01_id_edificio'!D13)</f>
        <v>Piazza Largo del Popolo, 2</v>
      </c>
      <c r="F11" s="751"/>
      <c r="G11" s="751"/>
      <c r="H11" s="751"/>
      <c r="I11" s="751"/>
      <c r="J11" s="751"/>
      <c r="K11" s="751"/>
      <c r="L11" s="751"/>
      <c r="M11" s="752"/>
      <c r="N11" s="148"/>
      <c r="O11" s="148"/>
      <c r="P11" s="148"/>
      <c r="Q11" s="148"/>
      <c r="R11" s="148"/>
      <c r="S11" s="148"/>
      <c r="T11" s="10"/>
      <c r="U11" s="148"/>
      <c r="V11" s="2"/>
      <c r="W11" s="148"/>
      <c r="X11" s="2"/>
      <c r="Y11" s="2"/>
      <c r="Z11" s="2"/>
      <c r="AA11" s="148"/>
      <c r="AB11" s="148"/>
      <c r="AC11" s="148"/>
      <c r="AD11"/>
      <c r="AE11"/>
      <c r="AF11"/>
      <c r="AG11"/>
      <c r="AH11"/>
      <c r="AI11"/>
      <c r="AJ11"/>
      <c r="AK11"/>
    </row>
    <row r="12" spans="1:37" s="33" customFormat="1" ht="16.149999999999999" customHeight="1" x14ac:dyDescent="0.45">
      <c r="A12" s="49"/>
      <c r="B12" s="749" t="str">
        <f>'01_id_edificio'!C14</f>
        <v xml:space="preserve">COORDINATE GEOGRAFICHE </v>
      </c>
      <c r="C12" s="749"/>
      <c r="D12" s="749"/>
      <c r="E12" s="750" t="str">
        <f>IF('01_id_edificio'!D14="","-",'01_id_edificio'!D14)</f>
        <v>41.84428, 14.56181</v>
      </c>
      <c r="F12" s="751"/>
      <c r="G12" s="751"/>
      <c r="H12" s="751"/>
      <c r="I12" s="751"/>
      <c r="J12" s="751"/>
      <c r="K12" s="751"/>
      <c r="L12" s="751"/>
      <c r="M12" s="752"/>
      <c r="N12" s="148"/>
      <c r="O12" s="148"/>
      <c r="P12" s="148"/>
      <c r="Q12" s="148"/>
      <c r="R12" s="148"/>
      <c r="S12" s="148"/>
      <c r="T12" s="10"/>
      <c r="U12" s="148"/>
      <c r="V12" s="2"/>
      <c r="W12" s="148"/>
      <c r="X12" s="2"/>
      <c r="Y12" s="2"/>
      <c r="Z12" s="2"/>
      <c r="AA12" s="148"/>
      <c r="AB12" s="148"/>
      <c r="AC12" s="148"/>
      <c r="AD12"/>
      <c r="AE12"/>
      <c r="AF12"/>
      <c r="AG12"/>
      <c r="AH12"/>
      <c r="AI12"/>
      <c r="AJ12"/>
      <c r="AK12"/>
    </row>
    <row r="13" spans="1:37" s="33" customFormat="1" ht="16.149999999999999" customHeight="1" x14ac:dyDescent="0.45">
      <c r="A13" s="45" t="s">
        <v>550</v>
      </c>
      <c r="B13" s="769" t="str">
        <f>'01_id_edificio'!C16</f>
        <v>DATI CATASTALI</v>
      </c>
      <c r="C13" s="770"/>
      <c r="D13" s="770"/>
      <c r="E13" s="770"/>
      <c r="F13" s="770"/>
      <c r="G13" s="770"/>
      <c r="H13" s="770"/>
      <c r="I13" s="770"/>
      <c r="J13" s="770"/>
      <c r="K13" s="770"/>
      <c r="L13" s="770"/>
      <c r="M13" s="771"/>
      <c r="N13" s="148"/>
      <c r="O13" s="148"/>
      <c r="P13" s="148"/>
      <c r="Q13" s="148"/>
      <c r="R13" s="148"/>
      <c r="S13" s="148"/>
      <c r="T13" s="10"/>
      <c r="U13" s="148"/>
      <c r="V13" s="2"/>
      <c r="W13" s="148"/>
      <c r="X13" s="2"/>
      <c r="Y13" s="2"/>
      <c r="Z13" s="2"/>
      <c r="AA13" s="148"/>
      <c r="AB13" s="148"/>
      <c r="AC13" s="148"/>
      <c r="AD13"/>
      <c r="AE13"/>
      <c r="AF13"/>
      <c r="AG13"/>
      <c r="AH13"/>
      <c r="AI13"/>
      <c r="AJ13"/>
      <c r="AK13"/>
    </row>
    <row r="14" spans="1:37" s="33" customFormat="1" ht="16.149999999999999" customHeight="1" x14ac:dyDescent="0.45">
      <c r="A14" s="46"/>
      <c r="B14" s="749" t="str">
        <f>'01_id_edificio'!C17</f>
        <v>FOGLIO</v>
      </c>
      <c r="C14" s="749"/>
      <c r="D14" s="749"/>
      <c r="E14" s="750" t="e">
        <f>IF('01_id_edificio'!#REF!="","-",'01_id_edificio'!#REF!)</f>
        <v>#REF!</v>
      </c>
      <c r="F14" s="751"/>
      <c r="G14" s="751"/>
      <c r="H14" s="751"/>
      <c r="I14" s="751"/>
      <c r="J14" s="751"/>
      <c r="K14" s="751"/>
      <c r="L14" s="751"/>
      <c r="M14" s="752"/>
      <c r="N14" s="148"/>
      <c r="O14" s="148"/>
      <c r="P14" s="148"/>
      <c r="Q14" s="148"/>
      <c r="R14" s="148"/>
      <c r="S14" s="148"/>
      <c r="T14" s="10"/>
      <c r="U14" s="148"/>
      <c r="V14" s="2"/>
      <c r="W14" s="148"/>
      <c r="X14" s="2"/>
      <c r="Y14" s="2"/>
      <c r="Z14" s="2"/>
      <c r="AA14" s="148"/>
      <c r="AB14" s="148"/>
      <c r="AC14" s="148"/>
      <c r="AD14"/>
      <c r="AE14"/>
      <c r="AF14"/>
      <c r="AG14"/>
      <c r="AH14"/>
      <c r="AI14"/>
      <c r="AJ14"/>
      <c r="AK14"/>
    </row>
    <row r="15" spans="1:37" s="33" customFormat="1" ht="16.149999999999999" customHeight="1" x14ac:dyDescent="0.45">
      <c r="A15" s="46"/>
      <c r="B15" s="749" t="str">
        <f>'01_id_edificio'!C18</f>
        <v>MAPPALE</v>
      </c>
      <c r="C15" s="749"/>
      <c r="D15" s="749"/>
      <c r="E15" s="750" t="e">
        <f>IF('01_id_edificio'!#REF!="","-",'01_id_edificio'!#REF!)</f>
        <v>#REF!</v>
      </c>
      <c r="F15" s="751"/>
      <c r="G15" s="751"/>
      <c r="H15" s="751"/>
      <c r="I15" s="751"/>
      <c r="J15" s="751"/>
      <c r="K15" s="751"/>
      <c r="L15" s="751"/>
      <c r="M15" s="752"/>
      <c r="N15" s="148"/>
      <c r="O15" s="148"/>
      <c r="P15" s="148"/>
      <c r="Q15" s="148"/>
      <c r="R15" s="148"/>
      <c r="S15" s="148"/>
      <c r="T15" s="10"/>
      <c r="U15" s="148"/>
      <c r="V15" s="2"/>
      <c r="W15" s="148"/>
      <c r="X15" s="2"/>
      <c r="Y15" s="2"/>
      <c r="Z15" s="2"/>
      <c r="AA15" s="148"/>
      <c r="AB15" s="148"/>
      <c r="AC15" s="148"/>
      <c r="AD15"/>
      <c r="AE15"/>
      <c r="AF15"/>
      <c r="AG15"/>
      <c r="AH15"/>
      <c r="AI15"/>
      <c r="AJ15"/>
      <c r="AK15"/>
    </row>
    <row r="16" spans="1:37" s="33" customFormat="1" ht="16.149999999999999" customHeight="1" x14ac:dyDescent="0.45">
      <c r="A16" s="47"/>
      <c r="B16" s="749" t="str">
        <f>'01_id_edificio'!C19</f>
        <v>SUBALTERNI</v>
      </c>
      <c r="C16" s="749"/>
      <c r="D16" s="749"/>
      <c r="E16" s="772" t="e">
        <f>IF('01_id_edificio'!#REF!="","-",'01_id_edificio'!#REF!)</f>
        <v>#REF!</v>
      </c>
      <c r="F16" s="772"/>
      <c r="G16" s="772"/>
      <c r="H16" s="772" t="e">
        <f>IF('01_id_edificio'!#REF!="","-",'01_id_edificio'!#REF!)</f>
        <v>#REF!</v>
      </c>
      <c r="I16" s="772"/>
      <c r="J16" s="772"/>
      <c r="K16" s="772" t="e">
        <f>IF('01_id_edificio'!#REF!="","-",'01_id_edificio'!#REF!)</f>
        <v>#REF!</v>
      </c>
      <c r="L16" s="772"/>
      <c r="M16" s="772"/>
      <c r="N16" s="148"/>
      <c r="O16" s="148"/>
      <c r="P16" s="148"/>
      <c r="Q16" s="148"/>
      <c r="R16" s="148"/>
      <c r="S16" s="148"/>
      <c r="T16" s="10"/>
      <c r="U16" s="148"/>
      <c r="V16" s="2"/>
      <c r="W16" s="148"/>
      <c r="X16" s="2"/>
      <c r="Y16" s="2"/>
      <c r="Z16" s="2"/>
      <c r="AA16" s="148"/>
      <c r="AB16" s="148"/>
      <c r="AC16" s="148"/>
      <c r="AD16"/>
      <c r="AE16"/>
      <c r="AF16"/>
      <c r="AG16"/>
      <c r="AH16"/>
      <c r="AI16"/>
      <c r="AJ16"/>
      <c r="AK16"/>
    </row>
    <row r="17" spans="1:37" s="33" customFormat="1" ht="16.149999999999999" customHeight="1" x14ac:dyDescent="0.45">
      <c r="B17" s="171"/>
      <c r="C17" s="2"/>
      <c r="D17" s="171"/>
      <c r="E17" s="171"/>
      <c r="F17" s="171"/>
      <c r="G17" s="171"/>
      <c r="H17" s="171"/>
      <c r="I17" s="171"/>
      <c r="J17" s="171"/>
      <c r="K17" s="171"/>
      <c r="L17" s="171"/>
      <c r="M17" s="171"/>
      <c r="N17" s="148"/>
      <c r="O17" s="148"/>
      <c r="P17" s="148"/>
      <c r="Q17" s="148"/>
      <c r="R17" s="148"/>
      <c r="S17" s="148"/>
      <c r="T17" s="10"/>
      <c r="U17" s="148"/>
      <c r="V17" s="2"/>
      <c r="W17" s="148"/>
      <c r="X17" s="2"/>
      <c r="Y17" s="2"/>
      <c r="Z17" s="2"/>
      <c r="AA17" s="148"/>
      <c r="AB17" s="148"/>
      <c r="AC17" s="148"/>
      <c r="AD17"/>
      <c r="AE17"/>
      <c r="AF17"/>
      <c r="AG17"/>
      <c r="AH17"/>
      <c r="AI17"/>
      <c r="AJ17"/>
      <c r="AK17"/>
    </row>
    <row r="18" spans="1:37" s="33" customFormat="1" ht="16.149999999999999" customHeight="1" x14ac:dyDescent="0.45">
      <c r="A18" s="83">
        <f>'02_descriz_edificio'!A3</f>
        <v>2</v>
      </c>
      <c r="B18" s="779" t="str">
        <f>'02_descriz_edificio'!D3</f>
        <v>CARATTERISTICHE EDIFICIO</v>
      </c>
      <c r="C18" s="779"/>
      <c r="D18" s="779"/>
      <c r="E18" s="779"/>
      <c r="F18" s="779"/>
      <c r="G18" s="779"/>
      <c r="H18" s="779"/>
      <c r="I18" s="779"/>
      <c r="J18" s="779"/>
      <c r="K18" s="779"/>
      <c r="L18" s="779"/>
      <c r="M18" s="779"/>
      <c r="N18" s="148"/>
      <c r="O18" s="148"/>
      <c r="P18" s="148"/>
      <c r="Q18" s="148"/>
      <c r="R18" s="148"/>
      <c r="S18" s="148"/>
      <c r="T18" s="10"/>
      <c r="U18" s="148"/>
      <c r="V18" s="2"/>
      <c r="W18" s="148"/>
      <c r="X18" s="2"/>
      <c r="Y18" s="2"/>
      <c r="Z18" s="2"/>
      <c r="AA18" s="148"/>
      <c r="AB18" s="148"/>
      <c r="AC18" s="148"/>
      <c r="AD18"/>
      <c r="AE18"/>
      <c r="AF18"/>
      <c r="AG18"/>
      <c r="AH18"/>
      <c r="AI18"/>
      <c r="AJ18"/>
      <c r="AK18"/>
    </row>
    <row r="19" spans="1:37" s="33" customFormat="1" ht="16.149999999999999" customHeight="1" x14ac:dyDescent="0.45">
      <c r="A19" s="56">
        <f>'02_descriz_edificio'!A4</f>
        <v>0</v>
      </c>
      <c r="B19" s="173" t="e">
        <f>IF('02_descriz_edificio'!#REF!="X", "X", "")</f>
        <v>#REF!</v>
      </c>
      <c r="C19" s="766" t="s">
        <v>33</v>
      </c>
      <c r="D19" s="766"/>
      <c r="E19" s="767" t="e">
        <f>'02_descriz_edificio'!#REF!</f>
        <v>#REF!</v>
      </c>
      <c r="F19" s="767"/>
      <c r="G19" s="767"/>
      <c r="H19" s="767"/>
      <c r="I19" s="767"/>
      <c r="J19" s="767"/>
      <c r="K19" s="767"/>
      <c r="L19" s="767"/>
      <c r="M19" s="768"/>
      <c r="N19" s="148"/>
      <c r="O19" s="148"/>
      <c r="P19" s="148"/>
      <c r="Q19" s="148"/>
      <c r="R19" s="148"/>
      <c r="S19" s="148"/>
      <c r="T19" s="10"/>
      <c r="U19" s="148"/>
      <c r="V19" s="2"/>
      <c r="W19" s="148"/>
      <c r="X19" s="2"/>
      <c r="Y19" s="2"/>
      <c r="Z19" s="2"/>
      <c r="AA19" s="148"/>
      <c r="AB19" s="148"/>
      <c r="AC19" s="148"/>
      <c r="AD19"/>
      <c r="AE19"/>
      <c r="AF19"/>
      <c r="AG19"/>
      <c r="AH19"/>
      <c r="AI19"/>
      <c r="AJ19"/>
      <c r="AK19"/>
    </row>
    <row r="20" spans="1:37" s="33" customFormat="1" ht="16.149999999999999" customHeight="1" x14ac:dyDescent="0.45">
      <c r="A20" s="52"/>
      <c r="B20" s="173" t="e">
        <f>IF('02_descriz_edificio'!#REF!="X", "X", "")</f>
        <v>#REF!</v>
      </c>
      <c r="C20" s="773" t="s">
        <v>35</v>
      </c>
      <c r="D20" s="773"/>
      <c r="E20" s="762" t="e">
        <f>'02_descriz_edificio'!#REF!</f>
        <v>#REF!</v>
      </c>
      <c r="F20" s="762"/>
      <c r="G20" s="762"/>
      <c r="H20" s="762"/>
      <c r="I20" s="762"/>
      <c r="J20" s="762"/>
      <c r="K20" s="762"/>
      <c r="L20" s="762"/>
      <c r="M20" s="763"/>
      <c r="N20" s="148"/>
      <c r="O20" s="148"/>
      <c r="P20" s="148"/>
      <c r="Q20" s="148"/>
      <c r="R20" s="148"/>
      <c r="S20" s="148"/>
      <c r="T20" s="10"/>
      <c r="U20" s="148"/>
      <c r="V20" s="2"/>
      <c r="W20" s="148"/>
      <c r="X20" s="2"/>
      <c r="Y20" s="2"/>
      <c r="Z20" s="2"/>
      <c r="AA20" s="148"/>
      <c r="AB20" s="148"/>
      <c r="AC20" s="148"/>
      <c r="AD20"/>
      <c r="AE20"/>
      <c r="AF20"/>
      <c r="AG20"/>
      <c r="AH20"/>
      <c r="AI20"/>
      <c r="AJ20"/>
      <c r="AK20"/>
    </row>
    <row r="21" spans="1:37" s="33" customFormat="1" ht="16.149999999999999" customHeight="1" x14ac:dyDescent="0.45">
      <c r="A21" s="52"/>
      <c r="B21" s="170"/>
      <c r="C21" s="173" t="str">
        <f>IF('02_descriz_edificio'!C9="X", "X", "")</f>
        <v>X</v>
      </c>
      <c r="D21" s="5" t="s">
        <v>40</v>
      </c>
      <c r="E21" s="762" t="e">
        <f>'02_descriz_edificio'!#REF!</f>
        <v>#REF!</v>
      </c>
      <c r="F21" s="762"/>
      <c r="G21" s="762"/>
      <c r="H21" s="762"/>
      <c r="I21" s="762"/>
      <c r="J21" s="762"/>
      <c r="K21" s="762"/>
      <c r="L21" s="762"/>
      <c r="M21" s="763"/>
      <c r="N21" s="148"/>
      <c r="O21" s="148"/>
      <c r="P21" s="148"/>
      <c r="Q21" s="148"/>
      <c r="R21" s="148"/>
      <c r="S21" s="148"/>
      <c r="T21" s="10"/>
      <c r="U21" s="148"/>
      <c r="V21" s="2"/>
      <c r="W21" s="148"/>
      <c r="X21" s="2"/>
      <c r="Y21" s="2"/>
      <c r="Z21" s="2"/>
      <c r="AA21" s="148"/>
      <c r="AB21" s="148"/>
      <c r="AC21" s="148"/>
      <c r="AD21"/>
      <c r="AE21"/>
      <c r="AF21"/>
      <c r="AG21"/>
      <c r="AH21"/>
      <c r="AI21"/>
      <c r="AJ21"/>
      <c r="AK21"/>
    </row>
    <row r="22" spans="1:37" s="33" customFormat="1" ht="16.149999999999999" customHeight="1" x14ac:dyDescent="0.45">
      <c r="A22" s="52"/>
      <c r="B22" s="147"/>
      <c r="C22" s="173" t="str">
        <f>IF('02_descriz_edificio'!C10="X", "X", "")</f>
        <v/>
      </c>
      <c r="D22" s="5" t="s">
        <v>41</v>
      </c>
      <c r="E22" s="762" t="e">
        <f>'02_descriz_edificio'!#REF!</f>
        <v>#REF!</v>
      </c>
      <c r="F22" s="762"/>
      <c r="G22" s="762"/>
      <c r="H22" s="762"/>
      <c r="I22" s="762"/>
      <c r="J22" s="762"/>
      <c r="K22" s="762"/>
      <c r="L22" s="762"/>
      <c r="M22" s="763"/>
      <c r="N22" s="148"/>
      <c r="O22" s="148"/>
      <c r="P22" s="148"/>
      <c r="Q22" s="148"/>
      <c r="R22" s="148"/>
      <c r="S22" s="148"/>
      <c r="T22" s="10"/>
      <c r="U22" s="148"/>
      <c r="V22" s="2"/>
      <c r="W22" s="148"/>
      <c r="X22" s="2"/>
      <c r="Y22" s="2"/>
      <c r="Z22" s="2"/>
      <c r="AA22" s="148"/>
      <c r="AB22" s="148"/>
      <c r="AC22" s="148"/>
      <c r="AD22"/>
      <c r="AE22"/>
      <c r="AF22"/>
      <c r="AG22"/>
      <c r="AH22"/>
      <c r="AI22"/>
      <c r="AJ22"/>
      <c r="AK22"/>
    </row>
    <row r="23" spans="1:37" s="33" customFormat="1" ht="16.149999999999999" customHeight="1" x14ac:dyDescent="0.45">
      <c r="A23" s="52"/>
      <c r="B23" s="147"/>
      <c r="C23" s="22"/>
      <c r="D23" s="5" t="s">
        <v>551</v>
      </c>
      <c r="E23" s="778">
        <f>IF('02_descriz_edificio'!C11="","-",'02_descriz_edificio'!C11)</f>
        <v>3</v>
      </c>
      <c r="F23" s="778"/>
      <c r="G23" s="762" t="str">
        <f>'02_descriz_edificio'!E11</f>
        <v>piano terra su piazza diventa piano seminterrato su retro</v>
      </c>
      <c r="H23" s="762"/>
      <c r="I23" s="762"/>
      <c r="J23" s="762"/>
      <c r="K23" s="762"/>
      <c r="L23" s="762"/>
      <c r="M23" s="763"/>
      <c r="N23" s="148"/>
      <c r="O23" s="778" t="str">
        <f>IF('01_id_edificio'!F9="","",)</f>
        <v/>
      </c>
      <c r="P23" s="778"/>
      <c r="Q23" s="148"/>
      <c r="R23" s="148"/>
      <c r="S23" s="148"/>
      <c r="T23" s="10"/>
      <c r="U23" s="148"/>
      <c r="V23" s="2"/>
      <c r="W23" s="148"/>
      <c r="X23" s="2"/>
      <c r="Y23" s="2"/>
      <c r="Z23" s="2"/>
      <c r="AA23" s="148"/>
      <c r="AB23" s="148"/>
      <c r="AC23" s="148"/>
      <c r="AD23"/>
      <c r="AE23"/>
      <c r="AF23"/>
      <c r="AG23"/>
      <c r="AH23"/>
      <c r="AI23"/>
      <c r="AJ23"/>
      <c r="AK23"/>
    </row>
    <row r="24" spans="1:37" s="33" customFormat="1" ht="16.149999999999999" customHeight="1" x14ac:dyDescent="0.45">
      <c r="A24" s="54"/>
      <c r="B24" s="58"/>
      <c r="C24" s="59"/>
      <c r="D24" s="60" t="s">
        <v>45</v>
      </c>
      <c r="E24" s="778">
        <f>IF('02_descriz_edificio'!C13="","-",'02_descriz_edificio'!C13)</f>
        <v>1</v>
      </c>
      <c r="F24" s="778"/>
      <c r="G24" s="774">
        <f>'02_descriz_edificio'!F13</f>
        <v>0</v>
      </c>
      <c r="H24" s="774"/>
      <c r="I24" s="774"/>
      <c r="J24" s="774"/>
      <c r="K24" s="774"/>
      <c r="L24" s="774"/>
      <c r="M24" s="775"/>
      <c r="N24" s="148"/>
      <c r="O24" s="148"/>
      <c r="P24" s="148"/>
      <c r="Q24" s="148"/>
      <c r="R24" s="148"/>
      <c r="S24" s="148"/>
      <c r="T24" s="10"/>
      <c r="U24" s="148"/>
      <c r="V24" s="2"/>
      <c r="W24" s="148"/>
      <c r="X24" s="2"/>
      <c r="Y24" s="2"/>
      <c r="Z24" s="2"/>
      <c r="AA24" s="148"/>
      <c r="AB24" s="148"/>
      <c r="AC24" s="148"/>
      <c r="AD24"/>
      <c r="AE24"/>
      <c r="AF24"/>
      <c r="AG24"/>
      <c r="AH24"/>
      <c r="AI24"/>
      <c r="AJ24"/>
      <c r="AK24"/>
    </row>
    <row r="25" spans="1:37" s="33" customFormat="1" ht="16.149999999999999" customHeight="1" x14ac:dyDescent="0.45">
      <c r="A25" s="55" t="str">
        <f>'02_descriz_edificio'!A26</f>
        <v>2.1</v>
      </c>
      <c r="B25" s="764" t="s">
        <v>58</v>
      </c>
      <c r="C25" s="765"/>
      <c r="D25" s="765"/>
      <c r="E25" s="776" t="e" cm="1">
        <f t="array" ref="E25">_xlfn.IFS('02_descriz_edificio'!#REF!="X","&lt;1900",'02_descriz_edificio'!G26="X","1900-1952",'02_descriz_edificio'!J26="X","1952-oggi")</f>
        <v>#REF!</v>
      </c>
      <c r="F25" s="776"/>
      <c r="G25" s="776"/>
      <c r="H25" s="776"/>
      <c r="I25" s="776"/>
      <c r="J25" s="776"/>
      <c r="K25" s="776"/>
      <c r="L25" s="776"/>
      <c r="M25" s="777"/>
      <c r="N25" s="148"/>
      <c r="O25" s="148"/>
      <c r="P25" s="148"/>
      <c r="Q25" s="148"/>
      <c r="R25" s="148"/>
      <c r="S25" s="148"/>
      <c r="T25" s="10"/>
      <c r="U25" s="148"/>
      <c r="V25" s="2"/>
      <c r="W25" s="148"/>
      <c r="X25" s="2"/>
      <c r="Y25" s="2"/>
      <c r="Z25" s="2"/>
      <c r="AA25" s="148"/>
      <c r="AB25" s="148"/>
      <c r="AC25" s="148"/>
      <c r="AD25"/>
      <c r="AE25"/>
      <c r="AF25"/>
      <c r="AG25"/>
      <c r="AH25"/>
      <c r="AI25"/>
      <c r="AJ25"/>
      <c r="AK25"/>
    </row>
    <row r="26" spans="1:37" s="33" customFormat="1" ht="16.149999999999999" customHeight="1" x14ac:dyDescent="0.45">
      <c r="A26" s="56"/>
      <c r="B26" s="151"/>
      <c r="C26" s="173" t="str">
        <f>IF('02_descriz_edificio'!C30="X", "X", "")</f>
        <v/>
      </c>
      <c r="D26" s="149" t="s">
        <v>59</v>
      </c>
      <c r="E26" s="762" t="e">
        <f>'02_descriz_edificio'!#REF!</f>
        <v>#REF!</v>
      </c>
      <c r="F26" s="762"/>
      <c r="G26" s="762"/>
      <c r="H26" s="762"/>
      <c r="I26" s="762"/>
      <c r="J26" s="762"/>
      <c r="K26" s="762"/>
      <c r="L26" s="762"/>
      <c r="M26" s="763"/>
      <c r="N26" s="148"/>
      <c r="O26" s="148"/>
      <c r="P26" s="148"/>
      <c r="Q26" s="148"/>
      <c r="R26" s="148"/>
      <c r="S26" s="148"/>
      <c r="T26" s="10"/>
      <c r="U26" s="148"/>
      <c r="V26" s="2"/>
      <c r="W26" s="148"/>
      <c r="X26" s="2"/>
      <c r="Y26" s="2"/>
      <c r="Z26" s="2"/>
      <c r="AA26" s="148"/>
      <c r="AB26" s="148"/>
      <c r="AC26" s="148"/>
      <c r="AD26"/>
      <c r="AE26"/>
      <c r="AF26"/>
      <c r="AG26"/>
      <c r="AH26"/>
      <c r="AI26"/>
      <c r="AJ26"/>
      <c r="AK26"/>
    </row>
    <row r="27" spans="1:37" s="33" customFormat="1" ht="16.149999999999999" customHeight="1" x14ac:dyDescent="0.45">
      <c r="A27" s="56"/>
      <c r="B27" s="151"/>
      <c r="C27" s="173" t="str">
        <f>IF('02_descriz_edificio'!C31="X", "X", "")</f>
        <v>X</v>
      </c>
      <c r="D27" s="149" t="s">
        <v>60</v>
      </c>
      <c r="E27" s="762" t="str">
        <f>'02_descriz_edificio'!E31</f>
        <v>Rifacimento solai e copertura</v>
      </c>
      <c r="F27" s="762"/>
      <c r="G27" s="762"/>
      <c r="H27" s="762"/>
      <c r="I27" s="762"/>
      <c r="J27" s="762"/>
      <c r="K27" s="762"/>
      <c r="L27" s="762"/>
      <c r="M27" s="763"/>
      <c r="N27" s="148"/>
      <c r="O27" s="148"/>
      <c r="P27" s="148"/>
      <c r="Q27" s="148"/>
      <c r="R27" s="148"/>
      <c r="S27" s="148"/>
      <c r="T27" s="10"/>
      <c r="U27" s="148"/>
      <c r="V27" s="2"/>
      <c r="W27" s="148"/>
      <c r="X27" s="2"/>
      <c r="Y27" s="2"/>
      <c r="Z27" s="2"/>
      <c r="AA27" s="148"/>
      <c r="AB27" s="148"/>
      <c r="AC27" s="148"/>
      <c r="AD27"/>
      <c r="AE27"/>
      <c r="AF27"/>
      <c r="AG27"/>
      <c r="AH27"/>
      <c r="AI27"/>
      <c r="AJ27"/>
      <c r="AK27"/>
    </row>
    <row r="28" spans="1:37" s="33" customFormat="1" ht="16.149999999999999" customHeight="1" x14ac:dyDescent="0.45">
      <c r="A28" s="57"/>
      <c r="B28" s="61"/>
      <c r="C28" s="173" t="str">
        <f>IF('02_descriz_edificio'!C32="X", "X", "")</f>
        <v/>
      </c>
      <c r="D28" s="53" t="s">
        <v>552</v>
      </c>
      <c r="E28" s="774" t="e">
        <f>'02_descriz_edificio'!#REF!</f>
        <v>#REF!</v>
      </c>
      <c r="F28" s="774"/>
      <c r="G28" s="774"/>
      <c r="H28" s="774"/>
      <c r="I28" s="774"/>
      <c r="J28" s="774"/>
      <c r="K28" s="774"/>
      <c r="L28" s="774"/>
      <c r="M28" s="775"/>
      <c r="N28" s="148"/>
      <c r="O28" s="148"/>
      <c r="P28" s="148"/>
      <c r="Q28" s="148"/>
      <c r="R28" s="148"/>
      <c r="S28" s="148"/>
      <c r="T28" s="10"/>
      <c r="U28" s="148"/>
      <c r="V28" s="2"/>
      <c r="W28" s="148"/>
      <c r="X28" s="2"/>
      <c r="Y28" s="2"/>
      <c r="Z28" s="2"/>
      <c r="AA28" s="148"/>
      <c r="AB28" s="148"/>
      <c r="AC28" s="148"/>
      <c r="AD28"/>
      <c r="AE28"/>
      <c r="AF28"/>
      <c r="AG28"/>
      <c r="AH28"/>
      <c r="AI28"/>
      <c r="AJ28"/>
      <c r="AK28"/>
    </row>
    <row r="29" spans="1:37" s="33" customFormat="1" ht="16.149999999999999" customHeight="1" x14ac:dyDescent="0.45">
      <c r="B29" s="148"/>
      <c r="C29" s="82"/>
      <c r="D29" s="148"/>
      <c r="E29" s="2"/>
      <c r="F29" s="2"/>
      <c r="G29" s="2"/>
      <c r="H29" s="148"/>
      <c r="I29" s="148"/>
      <c r="J29" s="148"/>
      <c r="K29" s="148"/>
      <c r="L29" s="5"/>
      <c r="M29" s="148"/>
      <c r="N29" s="148"/>
      <c r="O29" s="148"/>
      <c r="P29" s="148"/>
      <c r="Q29" s="148"/>
      <c r="R29" s="148"/>
      <c r="S29" s="148"/>
      <c r="T29" s="10"/>
      <c r="U29" s="148"/>
      <c r="V29" s="2"/>
      <c r="W29" s="148"/>
      <c r="X29" s="2"/>
      <c r="Y29" s="2"/>
      <c r="Z29" s="2"/>
      <c r="AA29" s="148"/>
      <c r="AB29" s="148"/>
      <c r="AC29" s="148"/>
      <c r="AD29"/>
      <c r="AE29"/>
      <c r="AF29"/>
      <c r="AG29"/>
      <c r="AH29"/>
      <c r="AI29"/>
      <c r="AJ29"/>
      <c r="AK29"/>
    </row>
    <row r="30" spans="1:37" s="33" customFormat="1" ht="16.149999999999999" customHeight="1" x14ac:dyDescent="0.45">
      <c r="B30" s="148"/>
      <c r="C30" s="2"/>
      <c r="D30" s="148"/>
      <c r="E30" s="2"/>
      <c r="F30" s="2"/>
      <c r="G30" s="2"/>
      <c r="H30" s="148"/>
      <c r="I30" s="148"/>
      <c r="J30" s="148"/>
      <c r="K30" s="148"/>
      <c r="L30" s="148"/>
      <c r="M30" s="148"/>
      <c r="N30" s="148"/>
      <c r="O30" s="148"/>
      <c r="P30" s="148"/>
      <c r="Q30" s="148"/>
      <c r="R30" s="148"/>
      <c r="S30" s="148"/>
      <c r="T30" s="10"/>
      <c r="U30" s="148"/>
      <c r="V30" s="2"/>
      <c r="W30" s="148"/>
      <c r="X30" s="2"/>
      <c r="Y30" s="2"/>
      <c r="Z30" s="2"/>
      <c r="AA30" s="148"/>
      <c r="AB30" s="148"/>
      <c r="AC30" s="148"/>
      <c r="AD30"/>
      <c r="AE30"/>
      <c r="AF30"/>
      <c r="AG30"/>
      <c r="AH30"/>
      <c r="AI30"/>
      <c r="AJ30"/>
      <c r="AK30"/>
    </row>
    <row r="31" spans="1:37" s="33" customFormat="1" ht="16.149999999999999" customHeight="1" x14ac:dyDescent="0.45">
      <c r="B31" s="148"/>
      <c r="C31" s="2"/>
      <c r="D31" s="148"/>
      <c r="E31" s="2"/>
      <c r="F31" s="2"/>
      <c r="G31" s="2"/>
      <c r="H31" s="148"/>
      <c r="I31" s="148"/>
      <c r="J31" s="148"/>
      <c r="K31" s="148"/>
      <c r="L31" s="148"/>
      <c r="M31" s="148"/>
      <c r="N31" s="148"/>
      <c r="O31" s="148"/>
      <c r="P31" s="148"/>
      <c r="Q31" s="148"/>
      <c r="R31" s="148"/>
      <c r="S31" s="148"/>
      <c r="T31" s="10"/>
      <c r="U31" s="148"/>
      <c r="V31" s="2"/>
      <c r="W31" s="148"/>
      <c r="X31" s="2"/>
      <c r="Y31" s="2"/>
      <c r="Z31" s="2"/>
      <c r="AA31" s="148"/>
      <c r="AB31" s="148"/>
      <c r="AC31" s="148"/>
      <c r="AD31"/>
      <c r="AE31"/>
      <c r="AF31"/>
      <c r="AG31"/>
      <c r="AH31"/>
      <c r="AI31"/>
      <c r="AJ31"/>
      <c r="AK31"/>
    </row>
    <row r="32" spans="1:37" s="33" customFormat="1" ht="16.149999999999999" customHeight="1" x14ac:dyDescent="0.45">
      <c r="B32" s="148"/>
      <c r="C32" s="2"/>
      <c r="D32" s="148"/>
      <c r="E32" s="2"/>
      <c r="F32" s="2"/>
      <c r="G32" s="2"/>
      <c r="H32" s="148"/>
      <c r="I32" s="148"/>
      <c r="J32" s="148"/>
      <c r="K32" s="148"/>
      <c r="L32" s="148"/>
      <c r="M32" s="148"/>
      <c r="N32" s="148"/>
      <c r="O32" s="148"/>
      <c r="P32" s="148"/>
      <c r="Q32" s="148"/>
      <c r="R32" s="148"/>
      <c r="S32" s="148"/>
      <c r="T32" s="10"/>
      <c r="U32" s="148"/>
      <c r="V32" s="2"/>
      <c r="W32" s="148"/>
      <c r="X32" s="2"/>
      <c r="Y32" s="2"/>
      <c r="Z32" s="2"/>
      <c r="AA32" s="148"/>
      <c r="AB32" s="148"/>
      <c r="AC32" s="148"/>
      <c r="AD32"/>
      <c r="AE32"/>
      <c r="AF32"/>
      <c r="AG32"/>
      <c r="AH32"/>
      <c r="AI32"/>
      <c r="AJ32"/>
      <c r="AK32"/>
    </row>
    <row r="33" spans="2:37" s="33" customFormat="1" ht="16.149999999999999" customHeight="1" x14ac:dyDescent="0.45">
      <c r="B33" s="148"/>
      <c r="C33" s="2"/>
      <c r="D33" s="148"/>
      <c r="E33" s="2"/>
      <c r="F33" s="2"/>
      <c r="G33" s="2"/>
      <c r="H33" s="148"/>
      <c r="I33" s="148"/>
      <c r="J33" s="148"/>
      <c r="K33" s="148"/>
      <c r="L33" s="148"/>
      <c r="M33" s="148"/>
      <c r="N33" s="148"/>
      <c r="O33" s="148"/>
      <c r="P33" s="148"/>
      <c r="Q33" s="148"/>
      <c r="R33" s="148"/>
      <c r="S33" s="148"/>
      <c r="T33" s="10"/>
      <c r="U33" s="148"/>
      <c r="V33" s="2"/>
      <c r="W33" s="148"/>
      <c r="X33" s="2"/>
      <c r="Y33" s="2"/>
      <c r="Z33" s="2"/>
      <c r="AA33" s="148"/>
      <c r="AB33" s="148"/>
      <c r="AC33" s="148"/>
      <c r="AD33"/>
      <c r="AE33"/>
      <c r="AF33"/>
      <c r="AG33"/>
      <c r="AH33"/>
      <c r="AI33"/>
      <c r="AJ33"/>
      <c r="AK33"/>
    </row>
    <row r="34" spans="2:37" s="33" customFormat="1" ht="16.149999999999999" customHeight="1" x14ac:dyDescent="0.45">
      <c r="B34" s="148"/>
      <c r="C34" s="2"/>
      <c r="D34" s="148"/>
      <c r="E34" s="2"/>
      <c r="F34" s="2"/>
      <c r="G34" s="2"/>
      <c r="H34" s="148"/>
      <c r="I34" s="148"/>
      <c r="J34" s="148"/>
      <c r="K34" s="148"/>
      <c r="L34" s="148"/>
      <c r="M34" s="148"/>
      <c r="N34" s="148"/>
      <c r="O34" s="148"/>
      <c r="P34" s="148"/>
      <c r="Q34" s="148"/>
      <c r="R34" s="148"/>
      <c r="S34" s="148"/>
      <c r="T34" s="10"/>
      <c r="U34" s="148"/>
      <c r="V34" s="2"/>
      <c r="W34" s="148"/>
      <c r="X34" s="2"/>
      <c r="Y34" s="2"/>
      <c r="Z34" s="2"/>
      <c r="AA34" s="148"/>
      <c r="AB34" s="148"/>
      <c r="AC34" s="148"/>
      <c r="AD34"/>
      <c r="AE34"/>
      <c r="AF34"/>
      <c r="AG34"/>
      <c r="AH34"/>
      <c r="AI34"/>
      <c r="AJ34"/>
      <c r="AK34"/>
    </row>
    <row r="35" spans="2:37" s="33" customFormat="1" ht="16.149999999999999" customHeight="1" x14ac:dyDescent="0.45">
      <c r="B35" s="148"/>
      <c r="C35" s="2"/>
      <c r="D35" s="148"/>
      <c r="E35" s="2"/>
      <c r="F35" s="2"/>
      <c r="G35" s="2"/>
      <c r="H35" s="148"/>
      <c r="I35" s="148"/>
      <c r="J35" s="148"/>
      <c r="K35" s="148"/>
      <c r="L35" s="148"/>
      <c r="M35" s="148"/>
      <c r="N35" s="148"/>
      <c r="O35" s="148"/>
      <c r="P35" s="148"/>
      <c r="Q35" s="148"/>
      <c r="R35" s="148"/>
      <c r="S35" s="148"/>
      <c r="T35" s="10"/>
      <c r="U35" s="148"/>
      <c r="V35" s="2"/>
      <c r="W35" s="148"/>
      <c r="X35" s="2"/>
      <c r="Y35" s="2"/>
      <c r="Z35" s="2"/>
      <c r="AA35" s="148"/>
      <c r="AB35" s="148"/>
      <c r="AC35" s="148"/>
      <c r="AD35"/>
      <c r="AE35"/>
      <c r="AF35"/>
      <c r="AG35"/>
      <c r="AH35"/>
      <c r="AI35"/>
      <c r="AJ35"/>
      <c r="AK35"/>
    </row>
    <row r="36" spans="2:37" s="33" customFormat="1" ht="16.149999999999999" customHeight="1" x14ac:dyDescent="0.45">
      <c r="B36" s="148"/>
      <c r="C36" s="2"/>
      <c r="D36" s="148"/>
      <c r="E36" s="2"/>
      <c r="F36" s="2"/>
      <c r="G36" s="2"/>
      <c r="H36" s="148"/>
      <c r="I36" s="148"/>
      <c r="J36" s="148"/>
      <c r="K36" s="148"/>
      <c r="L36" s="148"/>
      <c r="M36" s="148"/>
      <c r="N36" s="148"/>
      <c r="O36" s="148"/>
      <c r="P36" s="148"/>
      <c r="Q36" s="148"/>
      <c r="R36" s="148"/>
      <c r="S36" s="148"/>
      <c r="T36" s="10"/>
      <c r="U36" s="148"/>
      <c r="V36" s="2"/>
      <c r="W36" s="148"/>
      <c r="X36" s="2"/>
      <c r="Y36" s="2"/>
      <c r="Z36" s="2"/>
      <c r="AA36" s="148"/>
      <c r="AB36" s="148"/>
      <c r="AC36" s="148"/>
      <c r="AD36"/>
      <c r="AE36"/>
      <c r="AF36"/>
      <c r="AG36"/>
      <c r="AH36"/>
      <c r="AI36"/>
      <c r="AJ36"/>
      <c r="AK36"/>
    </row>
    <row r="37" spans="2:37" s="33" customFormat="1" ht="16.149999999999999" customHeight="1" x14ac:dyDescent="0.45">
      <c r="B37" s="148"/>
      <c r="C37" s="2"/>
      <c r="D37" s="148"/>
      <c r="E37" s="2"/>
      <c r="F37" s="2"/>
      <c r="G37" s="2"/>
      <c r="H37" s="148"/>
      <c r="I37" s="148"/>
      <c r="J37" s="148"/>
      <c r="K37" s="148"/>
      <c r="L37" s="148"/>
      <c r="M37" s="148"/>
      <c r="N37" s="148"/>
      <c r="O37" s="148"/>
      <c r="P37" s="148"/>
      <c r="Q37" s="148"/>
      <c r="R37" s="148"/>
      <c r="S37" s="148"/>
      <c r="T37" s="10"/>
      <c r="U37" s="148"/>
      <c r="V37" s="2"/>
      <c r="W37" s="148"/>
      <c r="X37" s="2"/>
      <c r="Y37" s="2"/>
      <c r="Z37" s="2"/>
      <c r="AA37" s="148"/>
      <c r="AB37" s="148"/>
      <c r="AC37" s="148"/>
      <c r="AD37"/>
      <c r="AE37"/>
      <c r="AF37"/>
      <c r="AG37"/>
      <c r="AH37"/>
      <c r="AI37"/>
      <c r="AJ37"/>
      <c r="AK37"/>
    </row>
    <row r="38" spans="2:37" s="33" customFormat="1" ht="16.149999999999999" customHeight="1" x14ac:dyDescent="0.45">
      <c r="B38" s="148"/>
      <c r="C38" s="2"/>
      <c r="D38" s="148"/>
      <c r="E38" s="2"/>
      <c r="F38" s="2"/>
      <c r="G38" s="2"/>
      <c r="H38" s="148"/>
      <c r="I38" s="148"/>
      <c r="J38" s="148"/>
      <c r="K38" s="148"/>
      <c r="L38" s="148"/>
      <c r="M38" s="148"/>
      <c r="N38" s="148"/>
      <c r="O38" s="148"/>
      <c r="P38" s="148"/>
      <c r="Q38" s="148"/>
      <c r="R38" s="148"/>
      <c r="S38" s="148"/>
      <c r="T38" s="10"/>
      <c r="U38" s="148"/>
      <c r="V38" s="2"/>
      <c r="W38" s="148"/>
      <c r="X38" s="2"/>
      <c r="Y38" s="2"/>
      <c r="Z38" s="2"/>
      <c r="AA38" s="148"/>
      <c r="AB38" s="148"/>
      <c r="AC38" s="148"/>
      <c r="AD38"/>
      <c r="AE38"/>
      <c r="AF38"/>
      <c r="AG38"/>
      <c r="AH38"/>
      <c r="AI38"/>
      <c r="AJ38"/>
      <c r="AK38"/>
    </row>
    <row r="39" spans="2:37" s="33" customFormat="1" ht="16.149999999999999" customHeight="1" x14ac:dyDescent="0.45">
      <c r="B39" s="148"/>
      <c r="C39" s="2"/>
      <c r="D39" s="148"/>
      <c r="E39" s="2"/>
      <c r="F39" s="2"/>
      <c r="G39" s="2"/>
      <c r="H39" s="148"/>
      <c r="I39" s="148"/>
      <c r="J39" s="148"/>
      <c r="K39" s="148"/>
      <c r="L39" s="148"/>
      <c r="M39" s="148"/>
      <c r="N39" s="148"/>
      <c r="O39" s="148"/>
      <c r="P39" s="148"/>
      <c r="Q39" s="148"/>
      <c r="R39" s="148"/>
      <c r="S39" s="148"/>
      <c r="T39" s="10"/>
      <c r="U39" s="148"/>
      <c r="V39" s="2"/>
      <c r="W39" s="148"/>
      <c r="X39" s="2"/>
      <c r="Y39" s="2"/>
      <c r="Z39" s="2"/>
      <c r="AA39" s="148"/>
      <c r="AB39" s="148"/>
      <c r="AC39" s="148"/>
      <c r="AD39"/>
      <c r="AE39"/>
      <c r="AF39"/>
      <c r="AG39"/>
      <c r="AH39"/>
      <c r="AI39"/>
      <c r="AJ39"/>
      <c r="AK39"/>
    </row>
    <row r="40" spans="2:37" s="33" customFormat="1" ht="16.149999999999999" customHeight="1" x14ac:dyDescent="0.45">
      <c r="B40" s="148"/>
      <c r="C40" s="2"/>
      <c r="D40" s="148"/>
      <c r="E40" s="2"/>
      <c r="F40" s="2"/>
      <c r="G40" s="2"/>
      <c r="H40" s="148"/>
      <c r="I40" s="148"/>
      <c r="J40" s="148"/>
      <c r="K40" s="148"/>
      <c r="L40" s="148"/>
      <c r="M40" s="148"/>
      <c r="N40" s="148"/>
      <c r="O40" s="148"/>
      <c r="P40" s="148"/>
      <c r="Q40" s="148"/>
      <c r="R40" s="148"/>
      <c r="S40" s="148"/>
      <c r="T40" s="10"/>
      <c r="U40" s="148"/>
      <c r="V40" s="2"/>
      <c r="W40" s="148"/>
      <c r="X40" s="2"/>
      <c r="Y40" s="2"/>
      <c r="Z40" s="2"/>
      <c r="AA40" s="148"/>
      <c r="AB40" s="148"/>
      <c r="AC40" s="148"/>
      <c r="AD40"/>
      <c r="AE40"/>
      <c r="AF40"/>
      <c r="AG40"/>
      <c r="AH40"/>
      <c r="AI40"/>
      <c r="AJ40"/>
      <c r="AK40"/>
    </row>
    <row r="41" spans="2:37" s="33" customFormat="1" ht="16.149999999999999" customHeight="1" x14ac:dyDescent="0.45">
      <c r="B41" s="148"/>
      <c r="C41" s="2"/>
      <c r="D41" s="148"/>
      <c r="E41" s="2"/>
      <c r="F41" s="2"/>
      <c r="G41" s="2"/>
      <c r="H41" s="148"/>
      <c r="I41" s="148"/>
      <c r="J41" s="148"/>
      <c r="K41" s="148"/>
      <c r="L41" s="148"/>
      <c r="M41" s="148"/>
      <c r="N41" s="148"/>
      <c r="O41" s="148"/>
      <c r="P41" s="148"/>
      <c r="Q41" s="148"/>
      <c r="R41" s="148"/>
      <c r="S41" s="148"/>
      <c r="T41" s="10"/>
      <c r="U41" s="148"/>
      <c r="V41" s="2"/>
      <c r="W41" s="148"/>
      <c r="X41" s="2"/>
      <c r="Y41" s="2"/>
      <c r="Z41" s="2"/>
      <c r="AA41" s="148"/>
      <c r="AB41" s="148"/>
      <c r="AC41" s="148"/>
      <c r="AD41"/>
      <c r="AE41"/>
      <c r="AF41"/>
      <c r="AG41"/>
      <c r="AH41"/>
      <c r="AI41"/>
      <c r="AJ41"/>
      <c r="AK41"/>
    </row>
    <row r="42" spans="2:37" s="33" customFormat="1" ht="16.149999999999999" customHeight="1" x14ac:dyDescent="0.45">
      <c r="B42" s="148"/>
      <c r="C42" s="2"/>
      <c r="D42" s="148"/>
      <c r="E42" s="2"/>
      <c r="F42" s="2"/>
      <c r="G42" s="2"/>
      <c r="H42" s="148"/>
      <c r="I42" s="148"/>
      <c r="J42" s="148"/>
      <c r="K42" s="148"/>
      <c r="L42" s="148"/>
      <c r="M42" s="148"/>
      <c r="N42" s="148"/>
      <c r="O42" s="148"/>
      <c r="P42" s="148"/>
      <c r="Q42" s="148"/>
      <c r="R42" s="148"/>
      <c r="S42" s="148"/>
      <c r="T42" s="10"/>
      <c r="U42" s="148"/>
      <c r="V42" s="2"/>
      <c r="W42" s="148"/>
      <c r="X42" s="2"/>
      <c r="Y42" s="2"/>
      <c r="Z42" s="2"/>
      <c r="AA42" s="148"/>
      <c r="AB42" s="148"/>
      <c r="AC42" s="148"/>
      <c r="AD42"/>
      <c r="AE42"/>
      <c r="AF42"/>
      <c r="AG42"/>
      <c r="AH42"/>
      <c r="AI42"/>
      <c r="AJ42"/>
      <c r="AK42"/>
    </row>
    <row r="43" spans="2:37" s="33" customFormat="1" ht="16.149999999999999" customHeight="1" x14ac:dyDescent="0.45">
      <c r="B43" s="148"/>
      <c r="C43" s="2"/>
      <c r="D43" s="148"/>
      <c r="E43" s="2"/>
      <c r="F43" s="2"/>
      <c r="G43" s="2"/>
      <c r="H43" s="148"/>
      <c r="I43" s="148"/>
      <c r="J43" s="148"/>
      <c r="K43" s="148"/>
      <c r="L43" s="148"/>
      <c r="M43" s="148"/>
      <c r="N43" s="148"/>
      <c r="O43" s="148"/>
      <c r="P43" s="148"/>
      <c r="Q43" s="148"/>
      <c r="R43" s="148"/>
      <c r="S43" s="148"/>
      <c r="T43" s="10"/>
      <c r="U43" s="148"/>
      <c r="V43" s="2"/>
      <c r="W43" s="148"/>
      <c r="X43" s="2"/>
      <c r="Y43" s="2"/>
      <c r="Z43" s="2"/>
      <c r="AA43" s="148"/>
      <c r="AB43" s="148"/>
      <c r="AC43" s="148"/>
      <c r="AD43"/>
      <c r="AE43"/>
      <c r="AF43"/>
      <c r="AG43"/>
      <c r="AH43"/>
      <c r="AI43"/>
      <c r="AJ43"/>
      <c r="AK43"/>
    </row>
    <row r="44" spans="2:37" s="33" customFormat="1" ht="16.149999999999999" customHeight="1" x14ac:dyDescent="0.45">
      <c r="B44" s="148"/>
      <c r="C44" s="2"/>
      <c r="D44" s="148"/>
      <c r="E44" s="2"/>
      <c r="F44" s="2"/>
      <c r="G44" s="2"/>
      <c r="H44" s="148"/>
      <c r="I44" s="148"/>
      <c r="J44" s="148"/>
      <c r="K44" s="148"/>
      <c r="L44" s="148"/>
      <c r="M44" s="148"/>
      <c r="N44" s="148"/>
      <c r="O44" s="148"/>
      <c r="P44" s="148"/>
      <c r="Q44" s="148"/>
      <c r="R44" s="148"/>
      <c r="S44" s="148"/>
      <c r="T44" s="10"/>
      <c r="U44" s="148"/>
      <c r="V44" s="2"/>
      <c r="W44" s="148"/>
      <c r="X44" s="2"/>
      <c r="Y44" s="2"/>
      <c r="Z44" s="2"/>
      <c r="AA44" s="148"/>
      <c r="AB44" s="148"/>
      <c r="AC44" s="148"/>
      <c r="AD44"/>
      <c r="AE44"/>
      <c r="AF44"/>
      <c r="AG44"/>
      <c r="AH44"/>
      <c r="AI44"/>
      <c r="AJ44"/>
      <c r="AK44"/>
    </row>
    <row r="45" spans="2:37" s="33" customFormat="1" ht="16.149999999999999" customHeight="1" x14ac:dyDescent="0.45">
      <c r="B45" s="148"/>
      <c r="C45" s="2"/>
      <c r="D45" s="148"/>
      <c r="E45" s="2"/>
      <c r="F45" s="2"/>
      <c r="G45" s="2"/>
      <c r="H45" s="148"/>
      <c r="I45" s="148"/>
      <c r="J45" s="148"/>
      <c r="K45" s="148"/>
      <c r="L45" s="148"/>
      <c r="M45" s="148"/>
      <c r="N45" s="148"/>
      <c r="O45" s="148"/>
      <c r="P45" s="148"/>
      <c r="Q45" s="148"/>
      <c r="R45" s="148"/>
      <c r="S45" s="148"/>
      <c r="T45" s="10"/>
      <c r="U45" s="148"/>
      <c r="V45" s="2"/>
      <c r="W45" s="148"/>
      <c r="X45" s="2"/>
      <c r="Y45" s="2"/>
      <c r="Z45" s="2"/>
      <c r="AA45" s="148"/>
      <c r="AB45" s="148"/>
      <c r="AC45" s="148"/>
      <c r="AD45"/>
      <c r="AE45"/>
      <c r="AF45"/>
      <c r="AG45"/>
      <c r="AH45"/>
      <c r="AI45"/>
      <c r="AJ45"/>
      <c r="AK45"/>
    </row>
    <row r="46" spans="2:37" s="33" customFormat="1" ht="16.149999999999999" customHeight="1" x14ac:dyDescent="0.45">
      <c r="B46" s="148"/>
      <c r="C46" s="2"/>
      <c r="D46" s="148"/>
      <c r="E46" s="2"/>
      <c r="F46" s="2"/>
      <c r="G46" s="2"/>
      <c r="H46" s="148"/>
      <c r="I46" s="148"/>
      <c r="J46" s="148"/>
      <c r="K46" s="148"/>
      <c r="L46" s="148"/>
      <c r="M46" s="148"/>
      <c r="N46" s="148"/>
      <c r="O46" s="148"/>
      <c r="P46" s="148"/>
      <c r="Q46" s="148"/>
      <c r="R46" s="148"/>
      <c r="S46" s="148"/>
      <c r="T46" s="10"/>
      <c r="U46" s="148"/>
      <c r="V46" s="2"/>
      <c r="W46" s="148"/>
      <c r="X46" s="2"/>
      <c r="Y46" s="2"/>
      <c r="Z46" s="2"/>
      <c r="AA46" s="148"/>
      <c r="AB46" s="148"/>
      <c r="AC46" s="148"/>
      <c r="AD46"/>
      <c r="AE46"/>
      <c r="AF46"/>
      <c r="AG46"/>
      <c r="AH46"/>
      <c r="AI46"/>
      <c r="AJ46"/>
      <c r="AK46"/>
    </row>
    <row r="47" spans="2:37" s="33" customFormat="1" ht="16.149999999999999" customHeight="1" x14ac:dyDescent="0.45">
      <c r="B47" s="148"/>
      <c r="C47" s="2"/>
      <c r="D47" s="148"/>
      <c r="E47" s="2"/>
      <c r="F47" s="2"/>
      <c r="G47" s="2"/>
      <c r="H47" s="148"/>
      <c r="I47" s="148"/>
      <c r="J47" s="148"/>
      <c r="K47" s="148"/>
      <c r="L47" s="148"/>
      <c r="M47" s="148"/>
      <c r="N47" s="148"/>
      <c r="O47" s="148"/>
      <c r="P47" s="148"/>
      <c r="Q47" s="148"/>
      <c r="R47" s="148"/>
      <c r="S47" s="148"/>
      <c r="T47" s="10"/>
      <c r="U47" s="148"/>
      <c r="V47" s="2"/>
      <c r="W47" s="148"/>
      <c r="X47" s="2"/>
      <c r="Y47" s="2"/>
      <c r="Z47" s="2"/>
      <c r="AA47" s="148"/>
      <c r="AB47" s="148"/>
      <c r="AC47" s="148"/>
      <c r="AD47"/>
      <c r="AE47"/>
      <c r="AF47"/>
      <c r="AG47"/>
      <c r="AH47"/>
      <c r="AI47"/>
      <c r="AJ47"/>
      <c r="AK47"/>
    </row>
    <row r="48" spans="2:37" s="33" customFormat="1" ht="16.149999999999999" customHeight="1" x14ac:dyDescent="0.45">
      <c r="B48" s="148"/>
      <c r="C48" s="2"/>
      <c r="D48" s="148"/>
      <c r="E48" s="2"/>
      <c r="F48" s="2"/>
      <c r="G48" s="2"/>
      <c r="H48" s="148"/>
      <c r="I48" s="148"/>
      <c r="J48" s="148"/>
      <c r="K48" s="148"/>
      <c r="L48" s="148"/>
      <c r="M48" s="148"/>
      <c r="N48" s="148"/>
      <c r="O48" s="148"/>
      <c r="P48" s="148"/>
      <c r="Q48" s="148"/>
      <c r="R48" s="148"/>
      <c r="S48" s="148"/>
      <c r="T48" s="10"/>
      <c r="U48" s="148"/>
      <c r="V48" s="2"/>
      <c r="W48" s="148"/>
      <c r="X48" s="2"/>
      <c r="Y48" s="2"/>
      <c r="Z48" s="2"/>
      <c r="AA48" s="148"/>
      <c r="AB48" s="148"/>
      <c r="AC48" s="148"/>
      <c r="AD48"/>
      <c r="AE48"/>
      <c r="AF48"/>
      <c r="AG48"/>
      <c r="AH48"/>
      <c r="AI48"/>
      <c r="AJ48"/>
      <c r="AK48"/>
    </row>
    <row r="49" spans="2:37" s="33" customFormat="1" ht="16.149999999999999" customHeight="1" x14ac:dyDescent="0.45">
      <c r="B49" s="148"/>
      <c r="C49" s="2"/>
      <c r="D49" s="148"/>
      <c r="E49" s="2"/>
      <c r="F49" s="2"/>
      <c r="G49" s="2"/>
      <c r="H49" s="148"/>
      <c r="I49" s="148"/>
      <c r="J49" s="148"/>
      <c r="K49" s="148"/>
      <c r="L49" s="148"/>
      <c r="M49" s="148"/>
      <c r="N49" s="148"/>
      <c r="O49" s="148"/>
      <c r="P49" s="148"/>
      <c r="Q49" s="148"/>
      <c r="R49" s="148"/>
      <c r="S49" s="148"/>
      <c r="T49" s="10"/>
      <c r="U49" s="148"/>
      <c r="V49" s="2"/>
      <c r="W49" s="148"/>
      <c r="X49" s="2"/>
      <c r="Y49" s="2"/>
      <c r="Z49" s="2"/>
      <c r="AA49" s="148"/>
      <c r="AB49" s="148"/>
      <c r="AC49" s="148"/>
      <c r="AD49"/>
      <c r="AE49"/>
      <c r="AF49"/>
      <c r="AG49"/>
      <c r="AH49"/>
      <c r="AI49"/>
      <c r="AJ49"/>
      <c r="AK49"/>
    </row>
    <row r="50" spans="2:37" s="33" customFormat="1" ht="16.149999999999999" customHeight="1" x14ac:dyDescent="0.45">
      <c r="B50" s="148"/>
      <c r="C50" s="2"/>
      <c r="D50" s="148"/>
      <c r="E50" s="2"/>
      <c r="F50" s="2"/>
      <c r="G50" s="2"/>
      <c r="H50" s="148"/>
      <c r="I50" s="148"/>
      <c r="J50" s="148"/>
      <c r="K50" s="148"/>
      <c r="L50" s="148"/>
      <c r="M50" s="148"/>
      <c r="N50" s="148"/>
      <c r="O50" s="148"/>
      <c r="P50" s="148"/>
      <c r="Q50" s="148"/>
      <c r="R50" s="148"/>
      <c r="S50" s="148"/>
      <c r="T50" s="10"/>
      <c r="U50" s="148"/>
      <c r="V50" s="2"/>
      <c r="W50" s="148"/>
      <c r="X50" s="2"/>
      <c r="Y50" s="2"/>
      <c r="Z50" s="2"/>
      <c r="AA50" s="148"/>
      <c r="AB50" s="148"/>
      <c r="AC50" s="148"/>
      <c r="AD50"/>
      <c r="AE50"/>
      <c r="AF50"/>
      <c r="AG50"/>
      <c r="AH50"/>
      <c r="AI50"/>
      <c r="AJ50"/>
      <c r="AK50"/>
    </row>
    <row r="51" spans="2:37" s="33" customFormat="1" ht="16.149999999999999" customHeight="1" x14ac:dyDescent="0.45">
      <c r="B51" s="148"/>
      <c r="C51" s="2"/>
      <c r="D51" s="148"/>
      <c r="E51" s="2"/>
      <c r="F51" s="2"/>
      <c r="G51" s="2"/>
      <c r="H51" s="148"/>
      <c r="I51" s="148"/>
      <c r="J51" s="148"/>
      <c r="K51" s="148"/>
      <c r="L51" s="148"/>
      <c r="M51" s="148"/>
      <c r="N51" s="148"/>
      <c r="O51" s="148"/>
      <c r="P51" s="148"/>
      <c r="Q51" s="148"/>
      <c r="R51" s="148"/>
      <c r="S51" s="148"/>
      <c r="T51" s="10"/>
      <c r="U51" s="148"/>
      <c r="V51" s="2"/>
      <c r="W51" s="148"/>
      <c r="X51" s="2"/>
      <c r="Y51" s="2"/>
      <c r="Z51" s="2"/>
      <c r="AA51" s="148"/>
      <c r="AB51" s="148"/>
      <c r="AC51" s="148"/>
      <c r="AD51"/>
      <c r="AE51"/>
      <c r="AF51"/>
      <c r="AG51"/>
      <c r="AH51"/>
      <c r="AI51"/>
      <c r="AJ51"/>
      <c r="AK51"/>
    </row>
    <row r="52" spans="2:37" s="33" customFormat="1" ht="16.149999999999999" customHeight="1" x14ac:dyDescent="0.45">
      <c r="B52" s="148"/>
      <c r="C52" s="2"/>
      <c r="D52" s="148"/>
      <c r="E52" s="2"/>
      <c r="F52" s="2"/>
      <c r="G52" s="2"/>
      <c r="H52" s="148"/>
      <c r="I52" s="148"/>
      <c r="J52" s="148"/>
      <c r="K52" s="148"/>
      <c r="L52" s="148"/>
      <c r="M52" s="148"/>
      <c r="N52" s="148"/>
      <c r="O52" s="148"/>
      <c r="P52" s="148"/>
      <c r="Q52" s="148"/>
      <c r="R52" s="148"/>
      <c r="S52" s="148"/>
      <c r="T52" s="10"/>
      <c r="U52" s="148"/>
      <c r="V52" s="2"/>
      <c r="W52" s="148"/>
      <c r="X52" s="2"/>
      <c r="Y52" s="2"/>
      <c r="Z52" s="2"/>
      <c r="AA52" s="148"/>
      <c r="AB52" s="148"/>
      <c r="AC52" s="148"/>
      <c r="AD52"/>
      <c r="AE52"/>
      <c r="AF52"/>
      <c r="AG52"/>
      <c r="AH52"/>
      <c r="AI52"/>
      <c r="AJ52"/>
      <c r="AK52"/>
    </row>
    <row r="53" spans="2:37" s="33" customFormat="1" ht="16.149999999999999" customHeight="1" x14ac:dyDescent="0.45">
      <c r="B53" s="148"/>
      <c r="C53" s="2"/>
      <c r="D53" s="148"/>
      <c r="E53" s="2"/>
      <c r="F53" s="2"/>
      <c r="G53" s="2"/>
      <c r="H53" s="148"/>
      <c r="I53" s="148"/>
      <c r="J53" s="148"/>
      <c r="K53" s="148"/>
      <c r="L53" s="148"/>
      <c r="M53" s="148"/>
      <c r="N53" s="148"/>
      <c r="O53" s="148"/>
      <c r="P53" s="148"/>
      <c r="Q53" s="148"/>
      <c r="R53" s="148"/>
      <c r="S53" s="148"/>
      <c r="T53" s="10"/>
      <c r="U53" s="148"/>
      <c r="V53" s="2"/>
      <c r="W53" s="148"/>
      <c r="X53" s="2"/>
      <c r="Y53" s="2"/>
      <c r="Z53" s="2"/>
      <c r="AA53" s="148"/>
      <c r="AB53" s="148"/>
      <c r="AC53" s="148"/>
      <c r="AD53"/>
      <c r="AE53"/>
      <c r="AF53"/>
      <c r="AG53"/>
      <c r="AH53"/>
      <c r="AI53"/>
      <c r="AJ53"/>
      <c r="AK53"/>
    </row>
    <row r="54" spans="2:37" s="33" customFormat="1" ht="16.149999999999999" customHeight="1" x14ac:dyDescent="0.45">
      <c r="B54" s="148"/>
      <c r="C54" s="2"/>
      <c r="D54" s="148"/>
      <c r="E54" s="2"/>
      <c r="F54" s="2"/>
      <c r="G54" s="2"/>
      <c r="H54" s="148"/>
      <c r="I54" s="148"/>
      <c r="J54" s="148"/>
      <c r="K54" s="148"/>
      <c r="L54" s="148"/>
      <c r="M54" s="148"/>
      <c r="N54" s="148"/>
      <c r="O54" s="148"/>
      <c r="P54" s="148"/>
      <c r="Q54" s="148"/>
      <c r="R54" s="148"/>
      <c r="S54" s="148"/>
      <c r="T54" s="10"/>
      <c r="U54" s="148"/>
      <c r="V54" s="2"/>
      <c r="W54" s="148"/>
      <c r="X54" s="2"/>
      <c r="Y54" s="2"/>
      <c r="Z54" s="2"/>
      <c r="AA54" s="148"/>
      <c r="AB54" s="148"/>
      <c r="AC54" s="148"/>
      <c r="AD54"/>
      <c r="AE54"/>
      <c r="AF54"/>
      <c r="AG54"/>
      <c r="AH54"/>
      <c r="AI54"/>
      <c r="AJ54"/>
      <c r="AK54"/>
    </row>
    <row r="55" spans="2:37" s="33" customFormat="1" ht="16.149999999999999" customHeight="1" x14ac:dyDescent="0.45">
      <c r="B55" s="148"/>
      <c r="C55" s="2"/>
      <c r="D55" s="148"/>
      <c r="E55" s="2"/>
      <c r="F55" s="2"/>
      <c r="G55" s="2"/>
      <c r="H55" s="148"/>
      <c r="I55" s="148"/>
      <c r="J55" s="148"/>
      <c r="K55" s="148"/>
      <c r="L55" s="148"/>
      <c r="M55" s="148"/>
      <c r="N55" s="148"/>
      <c r="O55" s="148"/>
      <c r="P55" s="148"/>
      <c r="Q55" s="148"/>
      <c r="R55" s="148"/>
      <c r="S55" s="148"/>
      <c r="T55" s="10"/>
      <c r="U55" s="148"/>
      <c r="V55" s="2"/>
      <c r="W55" s="148"/>
      <c r="X55" s="2"/>
      <c r="Y55" s="2"/>
      <c r="Z55" s="2"/>
      <c r="AA55" s="148"/>
      <c r="AB55" s="148"/>
      <c r="AC55" s="148"/>
      <c r="AD55"/>
      <c r="AE55"/>
      <c r="AF55"/>
      <c r="AG55"/>
      <c r="AH55"/>
      <c r="AI55"/>
      <c r="AJ55"/>
      <c r="AK55"/>
    </row>
    <row r="56" spans="2:37" s="33" customFormat="1" ht="16.149999999999999" customHeight="1" x14ac:dyDescent="0.45">
      <c r="B56" s="148"/>
      <c r="C56" s="2"/>
      <c r="D56" s="148"/>
      <c r="E56" s="2"/>
      <c r="F56" s="2"/>
      <c r="G56" s="2"/>
      <c r="H56" s="148"/>
      <c r="I56" s="148"/>
      <c r="J56" s="148"/>
      <c r="K56" s="148"/>
      <c r="L56" s="148"/>
      <c r="M56" s="148"/>
      <c r="N56" s="148"/>
      <c r="O56" s="148"/>
      <c r="P56" s="148"/>
      <c r="Q56" s="148"/>
      <c r="R56" s="148"/>
      <c r="S56" s="148"/>
      <c r="T56" s="10"/>
      <c r="U56" s="148"/>
      <c r="V56" s="2"/>
      <c r="W56" s="148"/>
      <c r="X56" s="2"/>
      <c r="Y56" s="2"/>
      <c r="Z56" s="2"/>
      <c r="AA56" s="148"/>
      <c r="AB56" s="148"/>
      <c r="AC56" s="148"/>
      <c r="AD56"/>
      <c r="AE56"/>
      <c r="AF56"/>
      <c r="AG56"/>
      <c r="AH56"/>
      <c r="AI56"/>
      <c r="AJ56"/>
      <c r="AK56"/>
    </row>
    <row r="57" spans="2:37" s="33" customFormat="1" ht="16.149999999999999" customHeight="1" x14ac:dyDescent="0.45">
      <c r="B57" s="148"/>
      <c r="C57" s="2"/>
      <c r="D57" s="148"/>
      <c r="E57" s="2"/>
      <c r="F57" s="2"/>
      <c r="G57" s="2"/>
      <c r="H57" s="148"/>
      <c r="I57" s="148"/>
      <c r="J57" s="148"/>
      <c r="K57" s="148"/>
      <c r="L57" s="148"/>
      <c r="M57" s="148"/>
      <c r="N57" s="148"/>
      <c r="O57" s="148"/>
      <c r="P57" s="148"/>
      <c r="Q57" s="148"/>
      <c r="R57" s="148"/>
      <c r="S57" s="148"/>
      <c r="T57" s="10"/>
      <c r="U57" s="148"/>
      <c r="V57" s="2"/>
      <c r="W57" s="148"/>
      <c r="X57" s="2"/>
      <c r="Y57" s="2"/>
      <c r="Z57" s="2"/>
      <c r="AA57" s="148"/>
      <c r="AB57" s="148"/>
      <c r="AC57" s="148"/>
      <c r="AD57"/>
      <c r="AE57"/>
      <c r="AF57"/>
      <c r="AG57"/>
      <c r="AH57"/>
      <c r="AI57"/>
      <c r="AJ57"/>
      <c r="AK57"/>
    </row>
    <row r="58" spans="2:37" s="33" customFormat="1" ht="16.149999999999999" customHeight="1" x14ac:dyDescent="0.45">
      <c r="B58" s="148"/>
      <c r="C58" s="2"/>
      <c r="D58" s="148"/>
      <c r="E58" s="2"/>
      <c r="F58" s="2"/>
      <c r="G58" s="2"/>
      <c r="H58" s="148"/>
      <c r="I58" s="148"/>
      <c r="J58" s="148"/>
      <c r="K58" s="148"/>
      <c r="L58" s="148"/>
      <c r="M58" s="148"/>
      <c r="N58" s="148"/>
      <c r="O58" s="148"/>
      <c r="P58" s="148"/>
      <c r="Q58" s="148"/>
      <c r="R58" s="148"/>
      <c r="S58" s="148"/>
      <c r="T58" s="10"/>
      <c r="U58" s="148"/>
      <c r="V58" s="2"/>
      <c r="W58" s="148"/>
      <c r="X58" s="2"/>
      <c r="Y58" s="2"/>
      <c r="Z58" s="2"/>
      <c r="AA58" s="148"/>
      <c r="AB58" s="148"/>
      <c r="AC58" s="148"/>
      <c r="AD58"/>
      <c r="AE58"/>
      <c r="AF58"/>
      <c r="AG58"/>
      <c r="AH58"/>
      <c r="AI58"/>
      <c r="AJ58"/>
      <c r="AK58"/>
    </row>
    <row r="59" spans="2:37" s="33" customFormat="1" ht="16.149999999999999" customHeight="1" x14ac:dyDescent="0.45">
      <c r="B59" s="148"/>
      <c r="C59" s="2"/>
      <c r="D59" s="148"/>
      <c r="E59" s="2"/>
      <c r="F59" s="2"/>
      <c r="G59" s="2"/>
      <c r="H59" s="148"/>
      <c r="I59" s="148"/>
      <c r="J59" s="148"/>
      <c r="K59" s="148"/>
      <c r="L59" s="148"/>
      <c r="M59" s="148"/>
      <c r="N59" s="148"/>
      <c r="O59" s="148"/>
      <c r="P59" s="148"/>
      <c r="Q59" s="148"/>
      <c r="R59" s="148"/>
      <c r="S59" s="148"/>
      <c r="T59" s="10"/>
      <c r="U59" s="148"/>
      <c r="V59" s="2"/>
      <c r="W59" s="148"/>
      <c r="X59" s="2"/>
      <c r="Y59" s="2"/>
      <c r="Z59" s="2"/>
      <c r="AA59" s="148"/>
      <c r="AB59" s="148"/>
      <c r="AC59" s="148"/>
      <c r="AD59"/>
      <c r="AE59"/>
      <c r="AF59"/>
      <c r="AG59"/>
      <c r="AH59"/>
      <c r="AI59"/>
      <c r="AJ59"/>
      <c r="AK59"/>
    </row>
    <row r="60" spans="2:37" s="33" customFormat="1" ht="16.149999999999999" customHeight="1" x14ac:dyDescent="0.45">
      <c r="B60" s="148"/>
      <c r="C60" s="2"/>
      <c r="D60" s="148"/>
      <c r="E60" s="2"/>
      <c r="F60" s="2"/>
      <c r="G60" s="2"/>
      <c r="H60" s="148"/>
      <c r="I60" s="148"/>
      <c r="J60" s="148"/>
      <c r="K60" s="148"/>
      <c r="L60" s="148"/>
      <c r="M60" s="148"/>
      <c r="N60" s="148"/>
      <c r="O60" s="148"/>
      <c r="P60" s="148"/>
      <c r="Q60" s="148"/>
      <c r="R60" s="148"/>
      <c r="S60" s="148"/>
      <c r="T60" s="10"/>
      <c r="U60" s="148"/>
      <c r="V60" s="2"/>
      <c r="W60" s="148"/>
      <c r="X60" s="2"/>
      <c r="Y60" s="2"/>
      <c r="Z60" s="2"/>
      <c r="AA60" s="148"/>
      <c r="AB60" s="148"/>
      <c r="AC60" s="148"/>
      <c r="AD60"/>
      <c r="AE60"/>
      <c r="AF60"/>
      <c r="AG60"/>
      <c r="AH60"/>
      <c r="AI60"/>
      <c r="AJ60"/>
      <c r="AK60"/>
    </row>
    <row r="61" spans="2:37" s="33" customFormat="1" ht="16.149999999999999" customHeight="1" x14ac:dyDescent="0.45">
      <c r="B61" s="148"/>
      <c r="C61" s="2"/>
      <c r="D61" s="148"/>
      <c r="E61" s="2"/>
      <c r="F61" s="2"/>
      <c r="G61" s="2"/>
      <c r="H61" s="148"/>
      <c r="I61" s="148"/>
      <c r="J61" s="148"/>
      <c r="K61" s="148"/>
      <c r="L61" s="148"/>
      <c r="M61" s="148"/>
      <c r="N61" s="148"/>
      <c r="O61" s="148"/>
      <c r="P61" s="148"/>
      <c r="Q61" s="148"/>
      <c r="R61" s="148"/>
      <c r="S61" s="148"/>
      <c r="T61" s="10"/>
      <c r="U61" s="148"/>
      <c r="V61" s="2"/>
      <c r="W61" s="148"/>
      <c r="X61" s="2"/>
      <c r="Y61" s="2"/>
      <c r="Z61" s="2"/>
      <c r="AA61" s="148"/>
      <c r="AB61" s="148"/>
      <c r="AC61" s="148"/>
      <c r="AD61"/>
      <c r="AE61"/>
      <c r="AF61"/>
      <c r="AG61"/>
      <c r="AH61"/>
      <c r="AI61"/>
      <c r="AJ61"/>
      <c r="AK61"/>
    </row>
    <row r="62" spans="2:37" s="33" customFormat="1" ht="16.149999999999999" customHeight="1" x14ac:dyDescent="0.45">
      <c r="B62" s="148"/>
      <c r="C62" s="2"/>
      <c r="D62" s="148"/>
      <c r="E62" s="2"/>
      <c r="F62" s="2"/>
      <c r="G62" s="2"/>
      <c r="H62" s="148"/>
      <c r="I62" s="148"/>
      <c r="J62" s="148"/>
      <c r="K62" s="148"/>
      <c r="L62" s="148"/>
      <c r="M62" s="148"/>
      <c r="N62" s="148"/>
      <c r="O62" s="148"/>
      <c r="P62" s="148"/>
      <c r="Q62" s="148"/>
      <c r="R62" s="148"/>
      <c r="S62" s="148"/>
      <c r="T62" s="10"/>
      <c r="U62" s="148"/>
      <c r="V62" s="2"/>
      <c r="W62" s="148"/>
      <c r="X62" s="2"/>
      <c r="Y62" s="2"/>
      <c r="Z62" s="2"/>
      <c r="AA62" s="148"/>
      <c r="AB62" s="148"/>
      <c r="AC62" s="148"/>
      <c r="AD62"/>
      <c r="AE62"/>
      <c r="AF62"/>
      <c r="AG62"/>
      <c r="AH62"/>
      <c r="AI62"/>
      <c r="AJ62"/>
      <c r="AK62"/>
    </row>
    <row r="63" spans="2:37" s="33" customFormat="1" ht="16.149999999999999" customHeight="1" x14ac:dyDescent="0.45">
      <c r="B63" s="148"/>
      <c r="C63" s="2"/>
      <c r="D63" s="148"/>
      <c r="E63" s="2"/>
      <c r="F63" s="2"/>
      <c r="G63" s="2"/>
      <c r="H63" s="148"/>
      <c r="I63" s="148"/>
      <c r="J63" s="148"/>
      <c r="K63" s="148"/>
      <c r="L63" s="148"/>
      <c r="M63" s="148"/>
      <c r="N63" s="148"/>
      <c r="O63" s="148"/>
      <c r="P63" s="148"/>
      <c r="Q63" s="148"/>
      <c r="R63" s="148"/>
      <c r="S63" s="148"/>
      <c r="T63" s="10"/>
      <c r="U63" s="148"/>
      <c r="V63" s="2"/>
      <c r="W63" s="148"/>
      <c r="X63" s="2"/>
      <c r="Y63" s="2"/>
      <c r="Z63" s="2"/>
      <c r="AA63" s="148"/>
      <c r="AB63" s="148"/>
      <c r="AC63" s="148"/>
      <c r="AD63"/>
      <c r="AE63"/>
      <c r="AF63"/>
      <c r="AG63"/>
      <c r="AH63"/>
      <c r="AI63"/>
      <c r="AJ63"/>
      <c r="AK63"/>
    </row>
    <row r="64" spans="2:37" s="33" customFormat="1" ht="16.149999999999999" customHeight="1" x14ac:dyDescent="0.45">
      <c r="B64" s="148"/>
      <c r="C64" s="2"/>
      <c r="D64" s="148"/>
      <c r="E64" s="2"/>
      <c r="F64" s="2"/>
      <c r="G64" s="2"/>
      <c r="H64" s="148"/>
      <c r="I64" s="148"/>
      <c r="J64" s="148"/>
      <c r="K64" s="148"/>
      <c r="L64" s="148"/>
      <c r="M64" s="148"/>
      <c r="N64" s="148"/>
      <c r="O64" s="148"/>
      <c r="P64" s="148"/>
      <c r="Q64" s="148"/>
      <c r="R64" s="148"/>
      <c r="S64" s="148"/>
      <c r="T64" s="10"/>
      <c r="U64" s="148"/>
      <c r="V64" s="2"/>
      <c r="W64" s="148"/>
      <c r="X64" s="2"/>
      <c r="Y64" s="2"/>
      <c r="Z64" s="2"/>
      <c r="AA64" s="148"/>
      <c r="AB64" s="148"/>
      <c r="AC64" s="148"/>
      <c r="AD64"/>
      <c r="AE64"/>
      <c r="AF64"/>
      <c r="AG64"/>
      <c r="AH64"/>
      <c r="AI64"/>
      <c r="AJ64"/>
      <c r="AK64"/>
    </row>
    <row r="65" spans="2:37" s="33" customFormat="1" ht="16.149999999999999" customHeight="1" x14ac:dyDescent="0.45">
      <c r="B65" s="148"/>
      <c r="C65" s="2"/>
      <c r="D65" s="148"/>
      <c r="E65" s="2"/>
      <c r="F65" s="2"/>
      <c r="G65" s="2"/>
      <c r="H65" s="148"/>
      <c r="I65" s="148"/>
      <c r="J65" s="148"/>
      <c r="K65" s="148"/>
      <c r="L65" s="148"/>
      <c r="M65" s="148"/>
      <c r="N65" s="148"/>
      <c r="O65" s="148"/>
      <c r="P65" s="148"/>
      <c r="Q65" s="148"/>
      <c r="R65" s="148"/>
      <c r="S65" s="148"/>
      <c r="T65" s="10"/>
      <c r="U65" s="148"/>
      <c r="V65" s="2"/>
      <c r="W65" s="148"/>
      <c r="X65" s="2"/>
      <c r="Y65" s="2"/>
      <c r="Z65" s="2"/>
      <c r="AA65" s="148"/>
      <c r="AB65" s="148"/>
      <c r="AC65" s="148"/>
      <c r="AD65"/>
      <c r="AE65"/>
      <c r="AF65"/>
      <c r="AG65"/>
      <c r="AH65"/>
      <c r="AI65"/>
      <c r="AJ65"/>
      <c r="AK65"/>
    </row>
    <row r="66" spans="2:37" s="33" customFormat="1" ht="16.149999999999999" customHeight="1" x14ac:dyDescent="0.45">
      <c r="B66" s="148"/>
      <c r="C66" s="2"/>
      <c r="D66" s="148"/>
      <c r="E66" s="2"/>
      <c r="F66" s="2"/>
      <c r="G66" s="2"/>
      <c r="H66" s="148"/>
      <c r="I66" s="148"/>
      <c r="J66" s="148"/>
      <c r="K66" s="148"/>
      <c r="L66" s="148"/>
      <c r="M66" s="148"/>
      <c r="N66" s="148"/>
      <c r="O66" s="148"/>
      <c r="P66" s="148"/>
      <c r="Q66" s="148"/>
      <c r="R66" s="148"/>
      <c r="S66" s="148"/>
      <c r="T66" s="10"/>
      <c r="U66" s="148"/>
      <c r="V66" s="2"/>
      <c r="W66" s="148"/>
      <c r="X66" s="2"/>
      <c r="Y66" s="2"/>
      <c r="Z66" s="2"/>
      <c r="AA66" s="148"/>
      <c r="AB66" s="148"/>
      <c r="AC66" s="148"/>
      <c r="AD66"/>
      <c r="AE66"/>
      <c r="AF66"/>
      <c r="AG66"/>
      <c r="AH66"/>
      <c r="AI66"/>
      <c r="AJ66"/>
      <c r="AK66"/>
    </row>
    <row r="67" spans="2:37" s="33" customFormat="1" ht="16.149999999999999" customHeight="1" x14ac:dyDescent="0.45">
      <c r="B67" s="148"/>
      <c r="C67" s="2"/>
      <c r="D67" s="148"/>
      <c r="E67" s="2"/>
      <c r="F67" s="2"/>
      <c r="G67" s="2"/>
      <c r="H67" s="148"/>
      <c r="I67" s="148"/>
      <c r="J67" s="148"/>
      <c r="K67" s="148"/>
      <c r="L67" s="148"/>
      <c r="M67" s="148"/>
      <c r="N67" s="148"/>
      <c r="O67" s="148"/>
      <c r="P67" s="148"/>
      <c r="Q67" s="148"/>
      <c r="R67" s="148"/>
      <c r="S67" s="148"/>
      <c r="T67" s="10"/>
      <c r="U67" s="148"/>
      <c r="V67" s="2"/>
      <c r="W67" s="148"/>
      <c r="X67" s="2"/>
      <c r="Y67" s="2"/>
      <c r="Z67" s="2"/>
      <c r="AA67" s="148"/>
      <c r="AB67" s="148"/>
      <c r="AC67" s="148"/>
      <c r="AD67"/>
      <c r="AE67"/>
      <c r="AF67"/>
      <c r="AG67"/>
      <c r="AH67"/>
      <c r="AI67"/>
      <c r="AJ67"/>
      <c r="AK67"/>
    </row>
    <row r="68" spans="2:37" s="33" customFormat="1" ht="16.149999999999999" customHeight="1" x14ac:dyDescent="0.45">
      <c r="B68" s="148"/>
      <c r="C68" s="2"/>
      <c r="D68" s="148"/>
      <c r="E68" s="2"/>
      <c r="F68" s="2"/>
      <c r="G68" s="2"/>
      <c r="H68" s="148"/>
      <c r="I68" s="148"/>
      <c r="J68" s="148"/>
      <c r="K68" s="148"/>
      <c r="L68" s="148"/>
      <c r="M68" s="148"/>
      <c r="N68" s="148"/>
      <c r="O68" s="148"/>
      <c r="P68" s="148"/>
      <c r="Q68" s="148"/>
      <c r="R68" s="148"/>
      <c r="S68" s="148"/>
      <c r="T68" s="10"/>
      <c r="U68" s="148"/>
      <c r="V68" s="2"/>
      <c r="W68" s="148"/>
      <c r="X68" s="2"/>
      <c r="Y68" s="2"/>
      <c r="Z68" s="2"/>
      <c r="AA68" s="148"/>
      <c r="AB68" s="148"/>
      <c r="AC68" s="148"/>
      <c r="AD68"/>
      <c r="AE68"/>
      <c r="AF68"/>
      <c r="AG68"/>
      <c r="AH68"/>
      <c r="AI68"/>
      <c r="AJ68"/>
      <c r="AK68"/>
    </row>
    <row r="69" spans="2:37" s="33" customFormat="1" ht="16.149999999999999" customHeight="1" x14ac:dyDescent="0.45">
      <c r="B69" s="148"/>
      <c r="C69" s="2"/>
      <c r="D69" s="148"/>
      <c r="E69" s="2"/>
      <c r="F69" s="2"/>
      <c r="G69" s="2"/>
      <c r="H69" s="148"/>
      <c r="I69" s="148"/>
      <c r="J69" s="148"/>
      <c r="K69" s="148"/>
      <c r="L69" s="148"/>
      <c r="M69" s="148"/>
      <c r="N69" s="148"/>
      <c r="O69" s="148"/>
      <c r="P69" s="148"/>
      <c r="Q69" s="148"/>
      <c r="R69" s="148"/>
      <c r="S69" s="148"/>
      <c r="T69" s="10"/>
      <c r="U69" s="148"/>
      <c r="V69" s="2"/>
      <c r="W69" s="148"/>
      <c r="X69" s="2"/>
      <c r="Y69" s="2"/>
      <c r="Z69" s="2"/>
      <c r="AA69" s="148"/>
      <c r="AB69" s="148"/>
      <c r="AC69" s="148"/>
      <c r="AD69"/>
      <c r="AE69"/>
      <c r="AF69"/>
      <c r="AG69"/>
      <c r="AH69"/>
      <c r="AI69"/>
      <c r="AJ69"/>
      <c r="AK69"/>
    </row>
    <row r="70" spans="2:37" s="33" customFormat="1" ht="16.149999999999999" customHeight="1" x14ac:dyDescent="0.45">
      <c r="B70" s="148"/>
      <c r="C70" s="2"/>
      <c r="D70" s="148"/>
      <c r="E70" s="2"/>
      <c r="F70" s="2"/>
      <c r="G70" s="2"/>
      <c r="H70" s="148"/>
      <c r="I70" s="148"/>
      <c r="J70" s="148"/>
      <c r="K70" s="148"/>
      <c r="L70" s="148"/>
      <c r="M70" s="148"/>
      <c r="N70" s="148"/>
      <c r="O70" s="148"/>
      <c r="P70" s="148"/>
      <c r="Q70" s="148"/>
      <c r="R70" s="148"/>
      <c r="S70" s="148"/>
      <c r="T70" s="10"/>
      <c r="U70" s="148"/>
      <c r="V70" s="2"/>
      <c r="W70" s="148"/>
      <c r="X70" s="2"/>
      <c r="Y70" s="2"/>
      <c r="Z70" s="2"/>
      <c r="AA70" s="148"/>
      <c r="AB70" s="148"/>
      <c r="AC70" s="148"/>
      <c r="AD70"/>
      <c r="AE70"/>
      <c r="AF70"/>
      <c r="AG70"/>
      <c r="AH70"/>
      <c r="AI70"/>
      <c r="AJ70"/>
      <c r="AK70"/>
    </row>
    <row r="71" spans="2:37" s="33" customFormat="1" ht="16.149999999999999" customHeight="1" x14ac:dyDescent="0.45">
      <c r="B71" s="148"/>
      <c r="C71" s="2"/>
      <c r="D71" s="148"/>
      <c r="E71" s="2"/>
      <c r="F71" s="2"/>
      <c r="G71" s="2"/>
      <c r="H71" s="148"/>
      <c r="I71" s="148"/>
      <c r="J71" s="148"/>
      <c r="K71" s="148"/>
      <c r="L71" s="148"/>
      <c r="M71" s="148"/>
      <c r="N71" s="148"/>
      <c r="O71" s="148"/>
      <c r="P71" s="148"/>
      <c r="Q71" s="148"/>
      <c r="R71" s="148"/>
      <c r="S71" s="148"/>
      <c r="T71" s="10"/>
      <c r="U71" s="148"/>
      <c r="V71" s="2"/>
      <c r="W71" s="148"/>
      <c r="X71" s="2"/>
      <c r="Y71" s="2"/>
      <c r="Z71" s="2"/>
      <c r="AA71" s="148"/>
      <c r="AB71" s="148"/>
      <c r="AC71" s="148"/>
      <c r="AD71"/>
      <c r="AE71"/>
      <c r="AF71"/>
      <c r="AG71"/>
      <c r="AH71"/>
      <c r="AI71"/>
      <c r="AJ71"/>
      <c r="AK71"/>
    </row>
    <row r="72" spans="2:37" s="33" customFormat="1" ht="16.149999999999999" customHeight="1" x14ac:dyDescent="0.45">
      <c r="B72" s="148"/>
      <c r="C72" s="2"/>
      <c r="D72" s="148"/>
      <c r="E72" s="2"/>
      <c r="F72" s="2"/>
      <c r="G72" s="2"/>
      <c r="H72" s="148"/>
      <c r="I72" s="148"/>
      <c r="J72" s="148"/>
      <c r="K72" s="148"/>
      <c r="L72" s="148"/>
      <c r="M72" s="148"/>
      <c r="N72" s="148"/>
      <c r="O72" s="148"/>
      <c r="P72" s="148"/>
      <c r="Q72" s="148"/>
      <c r="R72" s="148"/>
      <c r="S72" s="148"/>
      <c r="T72" s="10"/>
      <c r="U72" s="148"/>
      <c r="V72" s="2"/>
      <c r="W72" s="148"/>
      <c r="X72" s="2"/>
      <c r="Y72" s="2"/>
      <c r="Z72" s="2"/>
      <c r="AA72" s="148"/>
      <c r="AB72" s="148"/>
      <c r="AC72" s="148"/>
      <c r="AD72"/>
      <c r="AE72"/>
      <c r="AF72"/>
      <c r="AG72"/>
      <c r="AH72"/>
      <c r="AI72"/>
      <c r="AJ72"/>
      <c r="AK72"/>
    </row>
    <row r="73" spans="2:37" s="33" customFormat="1" ht="16.149999999999999" customHeight="1" x14ac:dyDescent="0.45">
      <c r="B73" s="148"/>
      <c r="C73" s="2"/>
      <c r="D73" s="148"/>
      <c r="E73" s="2"/>
      <c r="F73" s="2"/>
      <c r="G73" s="2"/>
      <c r="H73" s="148"/>
      <c r="I73" s="148"/>
      <c r="J73" s="148"/>
      <c r="K73" s="148"/>
      <c r="L73" s="148"/>
      <c r="M73" s="148"/>
      <c r="N73" s="148"/>
      <c r="O73" s="148"/>
      <c r="P73" s="148"/>
      <c r="Q73" s="148"/>
      <c r="R73" s="148"/>
      <c r="S73" s="148"/>
      <c r="T73" s="10"/>
      <c r="U73" s="148"/>
      <c r="V73" s="2"/>
      <c r="W73" s="148"/>
      <c r="X73" s="2"/>
      <c r="Y73" s="2"/>
      <c r="Z73" s="2"/>
      <c r="AA73" s="148"/>
      <c r="AB73" s="148"/>
      <c r="AC73" s="148"/>
      <c r="AD73"/>
      <c r="AE73"/>
      <c r="AF73"/>
      <c r="AG73"/>
      <c r="AH73"/>
      <c r="AI73"/>
      <c r="AJ73"/>
      <c r="AK73"/>
    </row>
    <row r="74" spans="2:37" s="33" customFormat="1" ht="16.149999999999999" customHeight="1" x14ac:dyDescent="0.45">
      <c r="B74" s="148"/>
      <c r="C74" s="2"/>
      <c r="D74" s="148"/>
      <c r="E74" s="2"/>
      <c r="F74" s="2"/>
      <c r="G74" s="2"/>
      <c r="H74" s="148"/>
      <c r="I74" s="148"/>
      <c r="J74" s="148"/>
      <c r="K74" s="148"/>
      <c r="L74" s="148"/>
      <c r="M74" s="148"/>
      <c r="N74" s="148"/>
      <c r="O74" s="148"/>
      <c r="P74" s="148"/>
      <c r="Q74" s="148"/>
      <c r="R74" s="148"/>
      <c r="S74" s="148"/>
      <c r="T74" s="10"/>
      <c r="U74" s="148"/>
      <c r="V74" s="2"/>
      <c r="W74" s="148"/>
      <c r="X74" s="2"/>
      <c r="Y74" s="2"/>
      <c r="Z74" s="2"/>
      <c r="AA74" s="148"/>
      <c r="AB74" s="148"/>
      <c r="AC74" s="148"/>
      <c r="AD74"/>
      <c r="AE74"/>
      <c r="AF74"/>
      <c r="AG74"/>
      <c r="AH74"/>
      <c r="AI74"/>
      <c r="AJ74"/>
      <c r="AK74"/>
    </row>
    <row r="75" spans="2:37" s="33" customFormat="1" ht="16.149999999999999" customHeight="1" x14ac:dyDescent="0.45">
      <c r="B75" s="148"/>
      <c r="C75" s="2"/>
      <c r="D75" s="148"/>
      <c r="E75" s="2"/>
      <c r="F75" s="2"/>
      <c r="G75" s="2"/>
      <c r="H75" s="148"/>
      <c r="I75" s="148"/>
      <c r="J75" s="148"/>
      <c r="K75" s="148"/>
      <c r="L75" s="148"/>
      <c r="M75" s="148"/>
      <c r="N75" s="148"/>
      <c r="O75" s="148"/>
      <c r="P75" s="148"/>
      <c r="Q75" s="148"/>
      <c r="R75" s="148"/>
      <c r="S75" s="148"/>
      <c r="T75" s="10"/>
      <c r="U75" s="148"/>
      <c r="V75" s="2"/>
      <c r="W75" s="148"/>
      <c r="X75" s="2"/>
      <c r="Y75" s="2"/>
      <c r="Z75" s="2"/>
      <c r="AA75" s="148"/>
      <c r="AB75" s="148"/>
      <c r="AC75" s="148"/>
      <c r="AD75"/>
      <c r="AE75"/>
      <c r="AF75"/>
      <c r="AG75"/>
      <c r="AH75"/>
      <c r="AI75"/>
      <c r="AJ75"/>
      <c r="AK75"/>
    </row>
    <row r="76" spans="2:37" s="33" customFormat="1" ht="16.149999999999999" customHeight="1" x14ac:dyDescent="0.45">
      <c r="B76" s="148"/>
      <c r="C76" s="2"/>
      <c r="D76" s="148"/>
      <c r="E76" s="2"/>
      <c r="F76" s="2"/>
      <c r="G76" s="2"/>
      <c r="H76" s="148"/>
      <c r="I76" s="148"/>
      <c r="J76" s="148"/>
      <c r="K76" s="148"/>
      <c r="L76" s="148"/>
      <c r="M76" s="148"/>
      <c r="N76" s="148"/>
      <c r="O76" s="148"/>
      <c r="P76" s="148"/>
      <c r="Q76" s="148"/>
      <c r="R76" s="148"/>
      <c r="S76" s="148"/>
      <c r="T76" s="10"/>
      <c r="U76" s="148"/>
      <c r="V76" s="2"/>
      <c r="W76" s="148"/>
      <c r="X76" s="2"/>
      <c r="Y76" s="2"/>
      <c r="Z76" s="2"/>
      <c r="AA76" s="148"/>
      <c r="AB76" s="148"/>
      <c r="AC76" s="148"/>
      <c r="AD76"/>
      <c r="AE76"/>
      <c r="AF76"/>
      <c r="AG76"/>
      <c r="AH76"/>
      <c r="AI76"/>
      <c r="AJ76"/>
      <c r="AK76"/>
    </row>
    <row r="77" spans="2:37" s="33" customFormat="1" ht="16.149999999999999" customHeight="1" x14ac:dyDescent="0.45">
      <c r="B77" s="148"/>
      <c r="C77" s="2"/>
      <c r="D77" s="148"/>
      <c r="E77" s="2"/>
      <c r="F77" s="2"/>
      <c r="G77" s="2"/>
      <c r="H77" s="148"/>
      <c r="I77" s="148"/>
      <c r="J77" s="148"/>
      <c r="K77" s="148"/>
      <c r="L77" s="148"/>
      <c r="M77" s="148"/>
      <c r="N77" s="148"/>
      <c r="O77" s="148"/>
      <c r="P77" s="148"/>
      <c r="Q77" s="148"/>
      <c r="R77" s="148"/>
      <c r="S77" s="148"/>
      <c r="T77" s="10"/>
      <c r="U77" s="148"/>
      <c r="V77" s="2"/>
      <c r="W77" s="148"/>
      <c r="X77" s="2"/>
      <c r="Y77" s="2"/>
      <c r="Z77" s="2"/>
      <c r="AA77" s="148"/>
      <c r="AB77" s="148"/>
      <c r="AC77" s="148"/>
      <c r="AD77"/>
      <c r="AE77"/>
      <c r="AF77"/>
      <c r="AG77"/>
      <c r="AH77"/>
      <c r="AI77"/>
      <c r="AJ77"/>
      <c r="AK77"/>
    </row>
    <row r="78" spans="2:37" s="33" customFormat="1" ht="16.149999999999999" customHeight="1" x14ac:dyDescent="0.45">
      <c r="B78" s="148"/>
      <c r="C78" s="2"/>
      <c r="D78" s="148"/>
      <c r="E78" s="2"/>
      <c r="F78" s="2"/>
      <c r="G78" s="2"/>
      <c r="H78" s="148"/>
      <c r="I78" s="148"/>
      <c r="J78" s="148"/>
      <c r="K78" s="148"/>
      <c r="L78" s="148"/>
      <c r="M78" s="148"/>
      <c r="N78" s="148"/>
      <c r="O78" s="148"/>
      <c r="P78" s="148"/>
      <c r="Q78" s="148"/>
      <c r="R78" s="148"/>
      <c r="S78" s="148"/>
      <c r="T78" s="10"/>
      <c r="U78" s="148"/>
      <c r="V78" s="2"/>
      <c r="W78" s="148"/>
      <c r="X78" s="2"/>
      <c r="Y78" s="2"/>
      <c r="Z78" s="2"/>
      <c r="AA78" s="148"/>
      <c r="AB78" s="148"/>
      <c r="AC78" s="148"/>
      <c r="AD78"/>
      <c r="AE78"/>
      <c r="AF78"/>
      <c r="AG78"/>
      <c r="AH78"/>
      <c r="AI78"/>
      <c r="AJ78"/>
      <c r="AK78"/>
    </row>
    <row r="79" spans="2:37" s="33" customFormat="1" ht="16.149999999999999" customHeight="1" x14ac:dyDescent="0.45">
      <c r="B79" s="148"/>
      <c r="C79" s="2"/>
      <c r="D79" s="148"/>
      <c r="E79" s="2"/>
      <c r="F79" s="2"/>
      <c r="G79" s="2"/>
      <c r="H79" s="148"/>
      <c r="I79" s="148"/>
      <c r="J79" s="148"/>
      <c r="K79" s="148"/>
      <c r="L79" s="148"/>
      <c r="M79" s="148"/>
      <c r="N79" s="148"/>
      <c r="O79" s="148"/>
      <c r="P79" s="148"/>
      <c r="Q79" s="148"/>
      <c r="R79" s="148"/>
      <c r="S79" s="148"/>
      <c r="T79" s="10"/>
      <c r="U79" s="148"/>
      <c r="V79" s="2"/>
      <c r="W79" s="148"/>
      <c r="X79" s="2"/>
      <c r="Y79" s="2"/>
      <c r="Z79" s="2"/>
      <c r="AA79" s="148"/>
      <c r="AB79" s="148"/>
      <c r="AC79" s="148"/>
      <c r="AD79"/>
      <c r="AE79"/>
      <c r="AF79"/>
      <c r="AG79"/>
      <c r="AH79"/>
      <c r="AI79"/>
      <c r="AJ79"/>
      <c r="AK79"/>
    </row>
    <row r="80" spans="2:37" s="33" customFormat="1" ht="16.149999999999999" customHeight="1" x14ac:dyDescent="0.45">
      <c r="B80" s="148"/>
      <c r="C80" s="2"/>
      <c r="D80" s="148"/>
      <c r="E80" s="2"/>
      <c r="F80" s="2"/>
      <c r="G80" s="2"/>
      <c r="H80" s="148"/>
      <c r="I80" s="148"/>
      <c r="J80" s="148"/>
      <c r="K80" s="148"/>
      <c r="L80" s="148"/>
      <c r="M80" s="148"/>
      <c r="N80" s="148"/>
      <c r="O80" s="148"/>
      <c r="P80" s="148"/>
      <c r="Q80" s="148"/>
      <c r="R80" s="148"/>
      <c r="S80" s="148"/>
      <c r="T80" s="10"/>
      <c r="U80" s="148"/>
      <c r="V80" s="2"/>
      <c r="W80" s="148"/>
      <c r="X80" s="2"/>
      <c r="Y80" s="2"/>
      <c r="Z80" s="2"/>
      <c r="AA80" s="148"/>
      <c r="AB80" s="148"/>
      <c r="AC80" s="148"/>
      <c r="AD80"/>
      <c r="AE80"/>
      <c r="AF80"/>
      <c r="AG80"/>
      <c r="AH80"/>
      <c r="AI80"/>
      <c r="AJ80"/>
      <c r="AK80"/>
    </row>
    <row r="81" spans="2:37" s="33" customFormat="1" ht="16.149999999999999" customHeight="1" x14ac:dyDescent="0.45">
      <c r="B81" s="148"/>
      <c r="C81" s="2"/>
      <c r="D81" s="148"/>
      <c r="E81" s="2"/>
      <c r="F81" s="2"/>
      <c r="G81" s="2"/>
      <c r="H81" s="148"/>
      <c r="I81" s="148"/>
      <c r="J81" s="148"/>
      <c r="K81" s="148"/>
      <c r="L81" s="148"/>
      <c r="M81" s="148"/>
      <c r="N81" s="148"/>
      <c r="O81" s="148"/>
      <c r="P81" s="148"/>
      <c r="Q81" s="148"/>
      <c r="R81" s="148"/>
      <c r="S81" s="148"/>
      <c r="T81" s="10"/>
      <c r="U81" s="148"/>
      <c r="V81" s="2"/>
      <c r="W81" s="148"/>
      <c r="X81" s="2"/>
      <c r="Y81" s="2"/>
      <c r="Z81" s="2"/>
      <c r="AA81" s="148"/>
      <c r="AB81" s="148"/>
      <c r="AC81" s="148"/>
      <c r="AD81"/>
      <c r="AE81"/>
      <c r="AF81"/>
      <c r="AG81"/>
      <c r="AH81"/>
      <c r="AI81"/>
      <c r="AJ81"/>
      <c r="AK81"/>
    </row>
    <row r="82" spans="2:37" s="33" customFormat="1" ht="16.149999999999999" customHeight="1" x14ac:dyDescent="0.45">
      <c r="B82" s="148"/>
      <c r="C82" s="2"/>
      <c r="D82" s="148"/>
      <c r="E82" s="2"/>
      <c r="F82" s="2"/>
      <c r="G82" s="2"/>
      <c r="H82" s="148"/>
      <c r="I82" s="148"/>
      <c r="J82" s="148"/>
      <c r="K82" s="148"/>
      <c r="L82" s="148"/>
      <c r="M82" s="148"/>
      <c r="N82" s="148"/>
      <c r="O82" s="148"/>
      <c r="P82" s="148"/>
      <c r="Q82" s="148"/>
      <c r="R82" s="148"/>
      <c r="S82" s="148"/>
      <c r="T82" s="10"/>
      <c r="U82" s="148"/>
      <c r="V82" s="2"/>
      <c r="W82" s="148"/>
      <c r="X82" s="2"/>
      <c r="Y82" s="2"/>
      <c r="Z82" s="2"/>
      <c r="AA82" s="148"/>
      <c r="AB82" s="148"/>
      <c r="AC82" s="148"/>
      <c r="AD82"/>
      <c r="AE82"/>
      <c r="AF82"/>
      <c r="AG82"/>
      <c r="AH82"/>
      <c r="AI82"/>
      <c r="AJ82"/>
      <c r="AK82"/>
    </row>
    <row r="83" spans="2:37" s="33" customFormat="1" ht="16.149999999999999" customHeight="1" x14ac:dyDescent="0.45">
      <c r="B83" s="148"/>
      <c r="C83" s="2"/>
      <c r="D83" s="148"/>
      <c r="E83" s="2"/>
      <c r="F83" s="2"/>
      <c r="G83" s="2"/>
      <c r="H83" s="148"/>
      <c r="I83" s="148"/>
      <c r="J83" s="148"/>
      <c r="K83" s="148"/>
      <c r="L83" s="148"/>
      <c r="M83" s="148"/>
      <c r="N83" s="148"/>
      <c r="O83" s="148"/>
      <c r="P83" s="148"/>
      <c r="Q83" s="148"/>
      <c r="R83" s="148"/>
      <c r="S83" s="148"/>
      <c r="T83" s="10"/>
      <c r="U83" s="148"/>
      <c r="V83" s="2"/>
      <c r="W83" s="148"/>
      <c r="X83" s="2"/>
      <c r="Y83" s="2"/>
      <c r="Z83" s="2"/>
      <c r="AA83" s="148"/>
      <c r="AB83" s="148"/>
      <c r="AC83" s="148"/>
      <c r="AD83"/>
      <c r="AE83"/>
      <c r="AF83"/>
      <c r="AG83"/>
      <c r="AH83"/>
      <c r="AI83"/>
      <c r="AJ83"/>
      <c r="AK83"/>
    </row>
    <row r="84" spans="2:37" s="33" customFormat="1" ht="16.149999999999999" customHeight="1" x14ac:dyDescent="0.45">
      <c r="B84" s="148"/>
      <c r="C84" s="2"/>
      <c r="D84" s="148"/>
      <c r="E84" s="2"/>
      <c r="F84" s="2"/>
      <c r="G84" s="2"/>
      <c r="H84" s="148"/>
      <c r="I84" s="148"/>
      <c r="J84" s="148"/>
      <c r="K84" s="148"/>
      <c r="L84" s="148"/>
      <c r="M84" s="148"/>
      <c r="N84" s="148"/>
      <c r="O84" s="148"/>
      <c r="P84" s="148"/>
      <c r="Q84" s="148"/>
      <c r="R84" s="148"/>
      <c r="S84" s="148"/>
      <c r="T84" s="10"/>
      <c r="U84" s="148"/>
      <c r="V84" s="2"/>
      <c r="W84" s="148"/>
      <c r="X84" s="2"/>
      <c r="Y84" s="2"/>
      <c r="Z84" s="2"/>
      <c r="AA84" s="148"/>
      <c r="AB84" s="148"/>
      <c r="AC84" s="148"/>
      <c r="AD84"/>
      <c r="AE84"/>
      <c r="AF84"/>
      <c r="AG84"/>
      <c r="AH84"/>
      <c r="AI84"/>
      <c r="AJ84"/>
      <c r="AK84"/>
    </row>
    <row r="85" spans="2:37" s="33" customFormat="1" ht="16.149999999999999" customHeight="1" x14ac:dyDescent="0.45">
      <c r="B85" s="148"/>
      <c r="C85" s="2"/>
      <c r="D85" s="148"/>
      <c r="E85" s="2"/>
      <c r="F85" s="2"/>
      <c r="G85" s="2"/>
      <c r="H85" s="148"/>
      <c r="I85" s="148"/>
      <c r="J85" s="148"/>
      <c r="K85" s="148"/>
      <c r="L85" s="148"/>
      <c r="M85" s="148"/>
      <c r="N85" s="148"/>
      <c r="O85" s="148"/>
      <c r="P85" s="148"/>
      <c r="Q85" s="148"/>
      <c r="R85" s="148"/>
      <c r="S85" s="148"/>
      <c r="T85" s="10"/>
      <c r="U85" s="148"/>
      <c r="V85" s="2"/>
      <c r="W85" s="148"/>
      <c r="X85" s="2"/>
      <c r="Y85" s="2"/>
      <c r="Z85" s="2"/>
      <c r="AA85" s="148"/>
      <c r="AB85" s="148"/>
      <c r="AC85" s="148"/>
      <c r="AD85"/>
      <c r="AE85"/>
      <c r="AF85"/>
      <c r="AG85"/>
      <c r="AH85"/>
      <c r="AI85"/>
      <c r="AJ85"/>
      <c r="AK85"/>
    </row>
    <row r="86" spans="2:37" s="33" customFormat="1" ht="16.149999999999999" customHeight="1" x14ac:dyDescent="0.45">
      <c r="B86" s="148"/>
      <c r="C86" s="2"/>
      <c r="D86" s="148"/>
      <c r="E86" s="2"/>
      <c r="F86" s="2"/>
      <c r="G86" s="2"/>
      <c r="H86" s="148"/>
      <c r="I86" s="148"/>
      <c r="J86" s="148"/>
      <c r="K86" s="148"/>
      <c r="L86" s="148"/>
      <c r="M86" s="148"/>
      <c r="N86" s="148"/>
      <c r="O86" s="148"/>
      <c r="P86" s="148"/>
      <c r="Q86" s="148"/>
      <c r="R86" s="148"/>
      <c r="S86" s="148"/>
      <c r="T86" s="10"/>
      <c r="U86" s="148"/>
      <c r="V86" s="2"/>
      <c r="W86" s="148"/>
      <c r="X86" s="2"/>
      <c r="Y86" s="2"/>
      <c r="Z86" s="2"/>
      <c r="AA86" s="148"/>
      <c r="AB86" s="148"/>
      <c r="AC86" s="148"/>
      <c r="AD86"/>
      <c r="AE86"/>
      <c r="AF86"/>
      <c r="AG86"/>
      <c r="AH86"/>
      <c r="AI86"/>
      <c r="AJ86"/>
      <c r="AK86"/>
    </row>
    <row r="87" spans="2:37" s="33" customFormat="1" ht="16.149999999999999" customHeight="1" x14ac:dyDescent="0.45">
      <c r="B87" s="148"/>
      <c r="C87" s="2"/>
      <c r="D87" s="148"/>
      <c r="E87" s="2"/>
      <c r="F87" s="2"/>
      <c r="G87" s="2"/>
      <c r="H87" s="148"/>
      <c r="I87" s="148"/>
      <c r="J87" s="148"/>
      <c r="K87" s="148"/>
      <c r="L87" s="148"/>
      <c r="M87" s="148"/>
      <c r="N87" s="148"/>
      <c r="O87" s="148"/>
      <c r="P87" s="148"/>
      <c r="Q87" s="148"/>
      <c r="R87" s="148"/>
      <c r="S87" s="148"/>
      <c r="T87" s="10"/>
      <c r="U87" s="148"/>
      <c r="V87" s="2"/>
      <c r="W87" s="148"/>
      <c r="X87" s="2"/>
      <c r="Y87" s="2"/>
      <c r="Z87" s="2"/>
      <c r="AA87" s="148"/>
      <c r="AB87" s="148"/>
      <c r="AC87" s="148"/>
      <c r="AD87"/>
      <c r="AE87"/>
      <c r="AF87"/>
      <c r="AG87"/>
      <c r="AH87"/>
      <c r="AI87"/>
      <c r="AJ87"/>
      <c r="AK87"/>
    </row>
    <row r="88" spans="2:37" s="33" customFormat="1" ht="16.149999999999999" customHeight="1" x14ac:dyDescent="0.45">
      <c r="B88" s="148"/>
      <c r="C88" s="2"/>
      <c r="D88" s="148"/>
      <c r="E88" s="2"/>
      <c r="F88" s="2"/>
      <c r="G88" s="2"/>
      <c r="H88" s="148"/>
      <c r="I88" s="148"/>
      <c r="J88" s="148"/>
      <c r="K88" s="148"/>
      <c r="L88" s="148"/>
      <c r="M88" s="148"/>
      <c r="N88" s="148"/>
      <c r="O88" s="148"/>
      <c r="P88" s="148"/>
      <c r="Q88" s="148"/>
      <c r="R88" s="148"/>
      <c r="S88" s="148"/>
      <c r="T88" s="10"/>
      <c r="U88" s="148"/>
      <c r="V88" s="2"/>
      <c r="W88" s="148"/>
      <c r="X88" s="2"/>
      <c r="Y88" s="2"/>
      <c r="Z88" s="2"/>
      <c r="AA88" s="148"/>
      <c r="AB88" s="148"/>
      <c r="AC88" s="148"/>
      <c r="AD88"/>
      <c r="AE88"/>
      <c r="AF88"/>
      <c r="AG88"/>
      <c r="AH88"/>
      <c r="AI88"/>
      <c r="AJ88"/>
      <c r="AK88"/>
    </row>
    <row r="89" spans="2:37" s="33" customFormat="1" ht="16.149999999999999" customHeight="1" x14ac:dyDescent="0.45">
      <c r="B89" s="148"/>
      <c r="C89" s="2"/>
      <c r="D89" s="148"/>
      <c r="E89" s="2"/>
      <c r="F89" s="2"/>
      <c r="G89" s="2"/>
      <c r="H89" s="148"/>
      <c r="I89" s="148"/>
      <c r="J89" s="148"/>
      <c r="K89" s="148"/>
      <c r="L89" s="148"/>
      <c r="M89" s="148"/>
      <c r="N89" s="148"/>
      <c r="O89" s="148"/>
      <c r="P89" s="148"/>
      <c r="Q89" s="148"/>
      <c r="R89" s="148"/>
      <c r="S89" s="148"/>
      <c r="T89" s="10"/>
      <c r="U89" s="148"/>
      <c r="V89" s="2"/>
      <c r="W89" s="148"/>
      <c r="X89" s="2"/>
      <c r="Y89" s="2"/>
      <c r="Z89" s="2"/>
      <c r="AA89" s="148"/>
      <c r="AB89" s="148"/>
      <c r="AC89" s="148"/>
      <c r="AD89"/>
      <c r="AE89"/>
      <c r="AF89"/>
      <c r="AG89"/>
      <c r="AH89"/>
      <c r="AI89"/>
      <c r="AJ89"/>
      <c r="AK89"/>
    </row>
    <row r="90" spans="2:37" s="33" customFormat="1" ht="16.149999999999999" customHeight="1" x14ac:dyDescent="0.45">
      <c r="B90" s="148"/>
      <c r="C90" s="2"/>
      <c r="D90" s="148"/>
      <c r="E90" s="2"/>
      <c r="F90" s="2"/>
      <c r="G90" s="2"/>
      <c r="H90" s="148"/>
      <c r="I90" s="148"/>
      <c r="J90" s="148"/>
      <c r="K90" s="148"/>
      <c r="L90" s="148"/>
      <c r="M90" s="148"/>
      <c r="N90" s="148"/>
      <c r="O90" s="148"/>
      <c r="P90" s="148"/>
      <c r="Q90" s="148"/>
      <c r="R90" s="148"/>
      <c r="S90" s="148"/>
      <c r="T90" s="10"/>
      <c r="U90" s="148"/>
      <c r="V90" s="2"/>
      <c r="W90" s="148"/>
      <c r="X90" s="2"/>
      <c r="Y90" s="2"/>
      <c r="Z90" s="2"/>
      <c r="AA90" s="148"/>
      <c r="AB90" s="148"/>
      <c r="AC90" s="148"/>
      <c r="AD90"/>
      <c r="AE90"/>
      <c r="AF90"/>
      <c r="AG90"/>
      <c r="AH90"/>
      <c r="AI90"/>
      <c r="AJ90"/>
      <c r="AK90"/>
    </row>
    <row r="91" spans="2:37" s="33" customFormat="1" ht="16.149999999999999" customHeight="1" x14ac:dyDescent="0.45">
      <c r="B91" s="148"/>
      <c r="C91" s="2"/>
      <c r="D91" s="148"/>
      <c r="E91" s="2"/>
      <c r="F91" s="2"/>
      <c r="G91" s="2"/>
      <c r="H91" s="148"/>
      <c r="I91" s="148"/>
      <c r="J91" s="148"/>
      <c r="K91" s="148"/>
      <c r="L91" s="148"/>
      <c r="M91" s="148"/>
      <c r="N91" s="148"/>
      <c r="O91" s="148"/>
      <c r="P91" s="148"/>
      <c r="Q91" s="148"/>
      <c r="R91" s="148"/>
      <c r="S91" s="148"/>
      <c r="T91" s="10"/>
      <c r="U91" s="148"/>
      <c r="V91" s="2"/>
      <c r="W91" s="148"/>
      <c r="X91" s="2"/>
      <c r="Y91" s="2"/>
      <c r="Z91" s="2"/>
      <c r="AA91" s="148"/>
      <c r="AB91" s="148"/>
      <c r="AC91" s="148"/>
      <c r="AD91"/>
      <c r="AE91"/>
      <c r="AF91"/>
      <c r="AG91"/>
      <c r="AH91"/>
      <c r="AI91"/>
      <c r="AJ91"/>
      <c r="AK91"/>
    </row>
    <row r="92" spans="2:37" s="33" customFormat="1" ht="16.149999999999999" customHeight="1" x14ac:dyDescent="0.45">
      <c r="B92" s="148"/>
      <c r="C92" s="2"/>
      <c r="D92" s="148"/>
      <c r="E92" s="2"/>
      <c r="F92" s="2"/>
      <c r="G92" s="2"/>
      <c r="H92" s="148"/>
      <c r="I92" s="148"/>
      <c r="J92" s="148"/>
      <c r="K92" s="148"/>
      <c r="L92" s="148"/>
      <c r="M92" s="148"/>
      <c r="N92" s="148"/>
      <c r="O92" s="148"/>
      <c r="P92" s="148"/>
      <c r="Q92" s="148"/>
      <c r="R92" s="148"/>
      <c r="S92" s="148"/>
      <c r="T92" s="10"/>
      <c r="U92" s="148"/>
      <c r="V92" s="2"/>
      <c r="W92" s="148"/>
      <c r="X92" s="2"/>
      <c r="Y92" s="2"/>
      <c r="Z92" s="2"/>
      <c r="AA92" s="148"/>
      <c r="AB92" s="148"/>
      <c r="AC92" s="148"/>
      <c r="AD92"/>
      <c r="AE92"/>
      <c r="AF92"/>
      <c r="AG92"/>
      <c r="AH92"/>
      <c r="AI92"/>
      <c r="AJ92"/>
      <c r="AK92"/>
    </row>
    <row r="93" spans="2:37" s="33" customFormat="1" ht="16.149999999999999" customHeight="1" x14ac:dyDescent="0.45">
      <c r="B93" s="148"/>
      <c r="C93" s="2"/>
      <c r="D93" s="148"/>
      <c r="E93" s="2"/>
      <c r="F93" s="2"/>
      <c r="G93" s="2"/>
      <c r="H93" s="148"/>
      <c r="I93" s="148"/>
      <c r="J93" s="148"/>
      <c r="K93" s="148"/>
      <c r="L93" s="148"/>
      <c r="M93" s="148"/>
      <c r="N93" s="148"/>
      <c r="O93" s="148"/>
      <c r="P93" s="148"/>
      <c r="Q93" s="148"/>
      <c r="R93" s="148"/>
      <c r="S93" s="148"/>
      <c r="T93" s="10"/>
      <c r="U93" s="148"/>
      <c r="V93" s="2"/>
      <c r="W93" s="148"/>
      <c r="X93" s="2"/>
      <c r="Y93" s="2"/>
      <c r="Z93" s="2"/>
      <c r="AA93" s="148"/>
      <c r="AB93" s="148"/>
      <c r="AC93" s="148"/>
      <c r="AD93"/>
      <c r="AE93"/>
      <c r="AF93"/>
      <c r="AG93"/>
      <c r="AH93"/>
      <c r="AI93"/>
      <c r="AJ93"/>
      <c r="AK93"/>
    </row>
    <row r="94" spans="2:37" s="33" customFormat="1" ht="16.149999999999999" customHeight="1" x14ac:dyDescent="0.45">
      <c r="B94" s="148"/>
      <c r="C94" s="2"/>
      <c r="D94" s="148"/>
      <c r="E94" s="2"/>
      <c r="F94" s="2"/>
      <c r="G94" s="2"/>
      <c r="H94" s="148"/>
      <c r="I94" s="148"/>
      <c r="J94" s="148"/>
      <c r="K94" s="148"/>
      <c r="L94" s="148"/>
      <c r="M94" s="148"/>
      <c r="N94" s="148"/>
      <c r="O94" s="148"/>
      <c r="P94" s="148"/>
      <c r="Q94" s="148"/>
      <c r="R94" s="148"/>
      <c r="S94" s="148"/>
      <c r="T94" s="10"/>
      <c r="U94" s="148"/>
      <c r="V94" s="2"/>
      <c r="W94" s="148"/>
      <c r="X94" s="2"/>
      <c r="Y94" s="2"/>
      <c r="Z94" s="2"/>
      <c r="AA94" s="148"/>
      <c r="AB94" s="148"/>
      <c r="AC94" s="148"/>
      <c r="AD94"/>
      <c r="AE94"/>
      <c r="AF94"/>
      <c r="AG94"/>
      <c r="AH94"/>
      <c r="AI94"/>
      <c r="AJ94"/>
      <c r="AK94"/>
    </row>
    <row r="95" spans="2:37" s="33" customFormat="1" ht="16.149999999999999" customHeight="1" x14ac:dyDescent="0.45">
      <c r="B95" s="148"/>
      <c r="C95" s="2"/>
      <c r="D95" s="148"/>
      <c r="E95" s="2"/>
      <c r="F95" s="2"/>
      <c r="G95" s="2"/>
      <c r="H95" s="148"/>
      <c r="I95" s="148"/>
      <c r="J95" s="148"/>
      <c r="K95" s="148"/>
      <c r="L95" s="148"/>
      <c r="M95" s="148"/>
      <c r="N95" s="148"/>
      <c r="O95" s="148"/>
      <c r="P95" s="148"/>
      <c r="Q95" s="148"/>
      <c r="R95" s="148"/>
      <c r="S95" s="148"/>
      <c r="T95" s="10"/>
      <c r="U95" s="148"/>
      <c r="V95" s="2"/>
      <c r="W95" s="148"/>
      <c r="X95" s="2"/>
      <c r="Y95" s="2"/>
      <c r="Z95" s="2"/>
      <c r="AA95" s="148"/>
      <c r="AB95" s="148"/>
      <c r="AC95" s="148"/>
      <c r="AD95"/>
      <c r="AE95"/>
      <c r="AF95"/>
      <c r="AG95"/>
      <c r="AH95"/>
      <c r="AI95"/>
      <c r="AJ95"/>
      <c r="AK95"/>
    </row>
    <row r="96" spans="2:37" s="33" customFormat="1" ht="16.149999999999999" customHeight="1" x14ac:dyDescent="0.45">
      <c r="B96" s="148"/>
      <c r="C96" s="2"/>
      <c r="D96" s="148"/>
      <c r="E96" s="2"/>
      <c r="F96" s="2"/>
      <c r="G96" s="2"/>
      <c r="H96" s="148"/>
      <c r="I96" s="148"/>
      <c r="J96" s="148"/>
      <c r="K96" s="148"/>
      <c r="L96" s="148"/>
      <c r="M96" s="148"/>
      <c r="N96" s="148"/>
      <c r="O96" s="148"/>
      <c r="P96" s="148"/>
      <c r="Q96" s="148"/>
      <c r="R96" s="148"/>
      <c r="S96" s="148"/>
      <c r="T96" s="10"/>
      <c r="U96" s="148"/>
      <c r="V96" s="2"/>
      <c r="W96" s="148"/>
      <c r="X96" s="2"/>
      <c r="Y96" s="2"/>
      <c r="Z96" s="2"/>
      <c r="AA96" s="148"/>
      <c r="AB96" s="148"/>
      <c r="AC96" s="148"/>
      <c r="AD96"/>
      <c r="AE96"/>
      <c r="AF96"/>
      <c r="AG96"/>
      <c r="AH96"/>
      <c r="AI96"/>
      <c r="AJ96"/>
      <c r="AK96"/>
    </row>
    <row r="97" spans="2:37" s="33" customFormat="1" ht="16.149999999999999" customHeight="1" x14ac:dyDescent="0.45">
      <c r="B97" s="148"/>
      <c r="C97" s="2"/>
      <c r="D97" s="148"/>
      <c r="E97" s="2"/>
      <c r="F97" s="2"/>
      <c r="G97" s="2"/>
      <c r="H97" s="148"/>
      <c r="I97" s="148"/>
      <c r="J97" s="148"/>
      <c r="K97" s="148"/>
      <c r="L97" s="148"/>
      <c r="M97" s="148"/>
      <c r="N97" s="148"/>
      <c r="O97" s="148"/>
      <c r="P97" s="148"/>
      <c r="Q97" s="148"/>
      <c r="R97" s="148"/>
      <c r="S97" s="148"/>
      <c r="T97" s="10"/>
      <c r="U97" s="148"/>
      <c r="V97" s="2"/>
      <c r="W97" s="148"/>
      <c r="X97" s="2"/>
      <c r="Y97" s="2"/>
      <c r="Z97" s="2"/>
      <c r="AA97" s="148"/>
      <c r="AB97" s="148"/>
      <c r="AC97" s="148"/>
      <c r="AD97"/>
      <c r="AE97"/>
      <c r="AF97"/>
      <c r="AG97"/>
      <c r="AH97"/>
      <c r="AI97"/>
      <c r="AJ97"/>
      <c r="AK97"/>
    </row>
    <row r="98" spans="2:37" s="33" customFormat="1" ht="16.149999999999999" customHeight="1" x14ac:dyDescent="0.45">
      <c r="B98" s="148"/>
      <c r="C98" s="2"/>
      <c r="D98" s="148"/>
      <c r="E98" s="2"/>
      <c r="F98" s="2"/>
      <c r="G98" s="2"/>
      <c r="H98" s="148"/>
      <c r="I98" s="148"/>
      <c r="J98" s="148"/>
      <c r="K98" s="148"/>
      <c r="L98" s="148"/>
      <c r="M98" s="148"/>
      <c r="N98" s="148"/>
      <c r="O98" s="148"/>
      <c r="P98" s="148"/>
      <c r="Q98" s="148"/>
      <c r="R98" s="148"/>
      <c r="S98" s="148"/>
      <c r="T98" s="10"/>
      <c r="U98" s="148"/>
      <c r="V98" s="2"/>
      <c r="W98" s="148"/>
      <c r="X98" s="2"/>
      <c r="Y98" s="2"/>
      <c r="Z98" s="2"/>
      <c r="AA98" s="148"/>
      <c r="AB98" s="148"/>
      <c r="AC98" s="148"/>
      <c r="AD98"/>
      <c r="AE98"/>
      <c r="AF98"/>
      <c r="AG98"/>
      <c r="AH98"/>
      <c r="AI98"/>
      <c r="AJ98"/>
      <c r="AK98"/>
    </row>
    <row r="99" spans="2:37" s="33" customFormat="1" ht="16.149999999999999" customHeight="1" x14ac:dyDescent="0.45">
      <c r="B99" s="148"/>
      <c r="C99" s="2"/>
      <c r="D99" s="148"/>
      <c r="E99" s="2"/>
      <c r="F99" s="2"/>
      <c r="G99" s="2"/>
      <c r="H99" s="148"/>
      <c r="I99" s="148"/>
      <c r="J99" s="148"/>
      <c r="K99" s="148"/>
      <c r="L99" s="148"/>
      <c r="M99" s="148"/>
      <c r="N99" s="148"/>
      <c r="O99" s="148"/>
      <c r="P99" s="148"/>
      <c r="Q99" s="148"/>
      <c r="R99" s="148"/>
      <c r="S99" s="148"/>
      <c r="T99" s="10"/>
      <c r="U99" s="148"/>
      <c r="V99" s="2"/>
      <c r="W99" s="148"/>
      <c r="X99" s="2"/>
      <c r="Y99" s="2"/>
      <c r="Z99" s="2"/>
      <c r="AA99" s="148"/>
      <c r="AB99" s="148"/>
      <c r="AC99" s="148"/>
      <c r="AD99"/>
      <c r="AE99"/>
      <c r="AF99"/>
      <c r="AG99"/>
      <c r="AH99"/>
      <c r="AI99"/>
      <c r="AJ99"/>
      <c r="AK99"/>
    </row>
    <row r="100" spans="2:37" s="33" customFormat="1" ht="16.149999999999999" customHeight="1" x14ac:dyDescent="0.45">
      <c r="B100" s="148"/>
      <c r="C100" s="2"/>
      <c r="D100" s="148"/>
      <c r="E100" s="2"/>
      <c r="F100" s="2"/>
      <c r="G100" s="2"/>
      <c r="H100" s="148"/>
      <c r="I100" s="148"/>
      <c r="J100" s="148"/>
      <c r="K100" s="148"/>
      <c r="L100" s="148"/>
      <c r="M100" s="148"/>
      <c r="N100" s="148"/>
      <c r="O100" s="148"/>
      <c r="P100" s="148"/>
      <c r="Q100" s="148"/>
      <c r="R100" s="148"/>
      <c r="S100" s="148"/>
      <c r="T100" s="10"/>
      <c r="U100" s="148"/>
      <c r="V100" s="2"/>
      <c r="W100" s="148"/>
      <c r="X100" s="2"/>
      <c r="Y100" s="2"/>
      <c r="Z100" s="2"/>
      <c r="AA100" s="148"/>
      <c r="AB100" s="148"/>
      <c r="AC100" s="148"/>
      <c r="AD100"/>
      <c r="AE100"/>
      <c r="AF100"/>
      <c r="AG100"/>
      <c r="AH100"/>
      <c r="AI100"/>
      <c r="AJ100"/>
      <c r="AK100"/>
    </row>
    <row r="101" spans="2:37" s="33" customFormat="1" ht="16.149999999999999" customHeight="1" x14ac:dyDescent="0.45">
      <c r="B101" s="148"/>
      <c r="C101" s="2"/>
      <c r="D101" s="148"/>
      <c r="E101" s="2"/>
      <c r="F101" s="2"/>
      <c r="G101" s="2"/>
      <c r="H101" s="148"/>
      <c r="I101" s="148"/>
      <c r="J101" s="148"/>
      <c r="K101" s="148"/>
      <c r="L101" s="148"/>
      <c r="M101" s="148"/>
      <c r="N101" s="148"/>
      <c r="O101" s="148"/>
      <c r="P101" s="148"/>
      <c r="Q101" s="148"/>
      <c r="R101" s="148"/>
      <c r="S101" s="148"/>
      <c r="T101" s="10"/>
      <c r="U101" s="148"/>
      <c r="V101" s="2"/>
      <c r="W101" s="148"/>
      <c r="X101" s="2"/>
      <c r="Y101" s="2"/>
      <c r="Z101" s="2"/>
      <c r="AA101" s="148"/>
      <c r="AB101" s="148"/>
      <c r="AC101" s="148"/>
      <c r="AD101"/>
      <c r="AE101"/>
      <c r="AF101"/>
      <c r="AG101"/>
      <c r="AH101"/>
      <c r="AI101"/>
      <c r="AJ101"/>
      <c r="AK101"/>
    </row>
    <row r="102" spans="2:37" s="33" customFormat="1" ht="16.149999999999999" customHeight="1" x14ac:dyDescent="0.45">
      <c r="B102" s="148"/>
      <c r="C102" s="2"/>
      <c r="D102" s="148"/>
      <c r="E102" s="2"/>
      <c r="F102" s="2"/>
      <c r="G102" s="2"/>
      <c r="H102" s="148"/>
      <c r="I102" s="148"/>
      <c r="J102" s="148"/>
      <c r="K102" s="148"/>
      <c r="L102" s="148"/>
      <c r="M102" s="148"/>
      <c r="N102" s="148"/>
      <c r="O102" s="148"/>
      <c r="P102" s="148"/>
      <c r="Q102" s="148"/>
      <c r="R102" s="148"/>
      <c r="S102" s="148"/>
      <c r="T102" s="10"/>
      <c r="U102" s="148"/>
      <c r="V102" s="2"/>
      <c r="W102" s="148"/>
      <c r="X102" s="2"/>
      <c r="Y102" s="2"/>
      <c r="Z102" s="2"/>
      <c r="AA102" s="148"/>
      <c r="AB102" s="148"/>
      <c r="AC102" s="148"/>
      <c r="AD102"/>
      <c r="AE102"/>
      <c r="AF102"/>
      <c r="AG102"/>
      <c r="AH102"/>
      <c r="AI102"/>
      <c r="AJ102"/>
      <c r="AK102"/>
    </row>
    <row r="103" spans="2:37" s="33" customFormat="1" ht="16.149999999999999" customHeight="1" x14ac:dyDescent="0.45">
      <c r="B103" s="148"/>
      <c r="C103" s="2"/>
      <c r="D103" s="148"/>
      <c r="E103" s="2"/>
      <c r="F103" s="2"/>
      <c r="G103" s="2"/>
      <c r="H103" s="148"/>
      <c r="I103" s="148"/>
      <c r="J103" s="148"/>
      <c r="K103" s="148"/>
      <c r="L103" s="148"/>
      <c r="M103" s="148"/>
      <c r="N103" s="148"/>
      <c r="O103" s="148"/>
      <c r="P103" s="148"/>
      <c r="Q103" s="148"/>
      <c r="R103" s="148"/>
      <c r="S103" s="148"/>
      <c r="T103" s="10"/>
      <c r="U103" s="148"/>
      <c r="V103" s="2"/>
      <c r="W103" s="148"/>
      <c r="X103" s="2"/>
      <c r="Y103" s="2"/>
      <c r="Z103" s="2"/>
      <c r="AA103" s="148"/>
      <c r="AB103" s="148"/>
      <c r="AC103" s="148"/>
      <c r="AD103"/>
      <c r="AE103"/>
      <c r="AF103"/>
      <c r="AG103"/>
      <c r="AH103"/>
      <c r="AI103"/>
      <c r="AJ103"/>
      <c r="AK103"/>
    </row>
    <row r="104" spans="2:37" s="33" customFormat="1" ht="16.149999999999999" customHeight="1" x14ac:dyDescent="0.45">
      <c r="B104" s="148"/>
      <c r="C104" s="2"/>
      <c r="D104" s="148"/>
      <c r="E104" s="2"/>
      <c r="F104" s="2"/>
      <c r="G104" s="2"/>
      <c r="H104" s="148"/>
      <c r="I104" s="148"/>
      <c r="J104" s="148"/>
      <c r="K104" s="148"/>
      <c r="L104" s="148"/>
      <c r="M104" s="148"/>
      <c r="N104" s="148"/>
      <c r="O104" s="148"/>
      <c r="P104" s="148"/>
      <c r="Q104" s="148"/>
      <c r="R104" s="148"/>
      <c r="S104" s="148"/>
      <c r="T104" s="10"/>
      <c r="U104" s="148"/>
      <c r="V104" s="2"/>
      <c r="W104" s="148"/>
      <c r="X104" s="2"/>
      <c r="Y104" s="2"/>
      <c r="Z104" s="2"/>
      <c r="AA104" s="148"/>
      <c r="AB104" s="148"/>
      <c r="AC104" s="148"/>
      <c r="AD104"/>
      <c r="AE104"/>
      <c r="AF104"/>
      <c r="AG104"/>
      <c r="AH104"/>
      <c r="AI104"/>
      <c r="AJ104"/>
      <c r="AK104"/>
    </row>
    <row r="105" spans="2:37" s="33" customFormat="1" ht="16.149999999999999" customHeight="1" x14ac:dyDescent="0.45">
      <c r="B105" s="148"/>
      <c r="C105" s="2"/>
      <c r="D105" s="148"/>
      <c r="E105" s="2"/>
      <c r="F105" s="2"/>
      <c r="G105" s="2"/>
      <c r="H105" s="148"/>
      <c r="I105" s="148"/>
      <c r="J105" s="148"/>
      <c r="K105" s="148"/>
      <c r="L105" s="148"/>
      <c r="M105" s="148"/>
      <c r="N105" s="148"/>
      <c r="O105" s="148"/>
      <c r="P105" s="148"/>
      <c r="Q105" s="148"/>
      <c r="R105" s="148"/>
      <c r="S105" s="148"/>
      <c r="T105" s="10"/>
      <c r="U105" s="148"/>
      <c r="V105" s="2"/>
      <c r="W105" s="148"/>
      <c r="X105" s="2"/>
      <c r="Y105" s="2"/>
      <c r="Z105" s="2"/>
      <c r="AA105" s="148"/>
      <c r="AB105" s="148"/>
      <c r="AC105" s="148"/>
      <c r="AD105"/>
      <c r="AE105"/>
      <c r="AF105"/>
      <c r="AG105"/>
      <c r="AH105"/>
      <c r="AI105"/>
      <c r="AJ105"/>
      <c r="AK105"/>
    </row>
    <row r="106" spans="2:37" s="33" customFormat="1" ht="16.149999999999999" customHeight="1" x14ac:dyDescent="0.45">
      <c r="B106" s="148"/>
      <c r="C106" s="2"/>
      <c r="D106" s="148"/>
      <c r="E106" s="2"/>
      <c r="F106" s="2"/>
      <c r="G106" s="2"/>
      <c r="H106" s="148"/>
      <c r="I106" s="148"/>
      <c r="J106" s="148"/>
      <c r="K106" s="148"/>
      <c r="L106" s="148"/>
      <c r="M106" s="148"/>
      <c r="N106" s="148"/>
      <c r="O106" s="148"/>
      <c r="P106" s="148"/>
      <c r="Q106" s="148"/>
      <c r="R106" s="148"/>
      <c r="S106" s="148"/>
      <c r="T106" s="10"/>
      <c r="U106" s="148"/>
      <c r="V106" s="2"/>
      <c r="W106" s="148"/>
      <c r="X106" s="2"/>
      <c r="Y106" s="2"/>
      <c r="Z106" s="2"/>
      <c r="AA106" s="148"/>
      <c r="AB106" s="148"/>
      <c r="AC106" s="148"/>
      <c r="AD106"/>
      <c r="AE106"/>
      <c r="AF106"/>
      <c r="AG106"/>
      <c r="AH106"/>
      <c r="AI106"/>
      <c r="AJ106"/>
      <c r="AK106"/>
    </row>
    <row r="107" spans="2:37" s="33" customFormat="1" ht="16.149999999999999" customHeight="1" x14ac:dyDescent="0.45">
      <c r="B107" s="148"/>
      <c r="C107" s="2"/>
      <c r="D107" s="148"/>
      <c r="E107" s="2"/>
      <c r="F107" s="2"/>
      <c r="G107" s="2"/>
      <c r="H107" s="148"/>
      <c r="I107" s="148"/>
      <c r="J107" s="148"/>
      <c r="K107" s="148"/>
      <c r="L107" s="148"/>
      <c r="M107" s="148"/>
      <c r="N107" s="148"/>
      <c r="O107" s="148"/>
      <c r="P107" s="148"/>
      <c r="Q107" s="148"/>
      <c r="R107" s="148"/>
      <c r="S107" s="148"/>
      <c r="T107" s="10"/>
      <c r="U107" s="148"/>
      <c r="V107" s="2"/>
      <c r="W107" s="148"/>
      <c r="X107" s="2"/>
      <c r="Y107" s="2"/>
      <c r="Z107" s="2"/>
      <c r="AA107" s="148"/>
      <c r="AB107" s="148"/>
      <c r="AC107" s="148"/>
      <c r="AD107"/>
      <c r="AE107"/>
      <c r="AF107"/>
      <c r="AG107"/>
      <c r="AH107"/>
      <c r="AI107"/>
      <c r="AJ107"/>
      <c r="AK107"/>
    </row>
    <row r="108" spans="2:37" s="33" customFormat="1" ht="16.149999999999999" customHeight="1" x14ac:dyDescent="0.45">
      <c r="B108" s="148"/>
      <c r="C108" s="2"/>
      <c r="D108" s="148"/>
      <c r="E108" s="2"/>
      <c r="F108" s="2"/>
      <c r="G108" s="2"/>
      <c r="H108" s="148"/>
      <c r="I108" s="148"/>
      <c r="J108" s="148"/>
      <c r="K108" s="148"/>
      <c r="L108" s="148"/>
      <c r="M108" s="148"/>
      <c r="N108" s="148"/>
      <c r="O108" s="148"/>
      <c r="P108" s="148"/>
      <c r="Q108" s="148"/>
      <c r="R108" s="148"/>
      <c r="S108" s="148"/>
      <c r="T108" s="10"/>
      <c r="U108" s="148"/>
      <c r="V108" s="2"/>
      <c r="W108" s="148"/>
      <c r="X108" s="2"/>
      <c r="Y108" s="2"/>
      <c r="Z108" s="2"/>
      <c r="AA108" s="148"/>
      <c r="AB108" s="148"/>
      <c r="AC108" s="148"/>
      <c r="AD108"/>
      <c r="AE108"/>
      <c r="AF108"/>
      <c r="AG108"/>
      <c r="AH108"/>
      <c r="AI108"/>
      <c r="AJ108"/>
      <c r="AK108"/>
    </row>
    <row r="109" spans="2:37" s="33" customFormat="1" ht="16.149999999999999" customHeight="1" x14ac:dyDescent="0.45">
      <c r="B109" s="148"/>
      <c r="C109" s="2"/>
      <c r="D109" s="148"/>
      <c r="E109" s="2"/>
      <c r="F109" s="2"/>
      <c r="G109" s="2"/>
      <c r="H109" s="148"/>
      <c r="I109" s="148"/>
      <c r="J109" s="148"/>
      <c r="K109" s="148"/>
      <c r="L109" s="148"/>
      <c r="M109" s="148"/>
      <c r="N109" s="148"/>
      <c r="O109" s="148"/>
      <c r="P109" s="148"/>
      <c r="Q109" s="148"/>
      <c r="R109" s="148"/>
      <c r="S109" s="148"/>
      <c r="T109" s="10"/>
      <c r="U109" s="148"/>
      <c r="V109" s="2"/>
      <c r="W109" s="148"/>
      <c r="X109" s="2"/>
      <c r="Y109" s="2"/>
      <c r="Z109" s="2"/>
      <c r="AA109" s="148"/>
      <c r="AB109" s="148"/>
      <c r="AC109" s="148"/>
      <c r="AD109"/>
      <c r="AE109"/>
      <c r="AF109"/>
      <c r="AG109"/>
      <c r="AH109"/>
      <c r="AI109"/>
      <c r="AJ109"/>
      <c r="AK109"/>
    </row>
    <row r="110" spans="2:37" s="33" customFormat="1" ht="16.149999999999999" customHeight="1" x14ac:dyDescent="0.45">
      <c r="B110" s="148"/>
      <c r="C110" s="2"/>
      <c r="D110" s="148"/>
      <c r="E110" s="2"/>
      <c r="F110" s="2"/>
      <c r="G110" s="2"/>
      <c r="H110" s="148"/>
      <c r="I110" s="148"/>
      <c r="J110" s="148"/>
      <c r="K110" s="148"/>
      <c r="L110" s="148"/>
      <c r="M110" s="148"/>
      <c r="N110" s="148"/>
      <c r="O110" s="148"/>
      <c r="P110" s="148"/>
      <c r="Q110" s="148"/>
      <c r="R110" s="148"/>
      <c r="S110" s="148"/>
      <c r="T110" s="10"/>
      <c r="U110" s="148"/>
      <c r="V110" s="2"/>
      <c r="W110" s="148"/>
      <c r="X110" s="2"/>
      <c r="Y110" s="2"/>
      <c r="Z110" s="2"/>
      <c r="AA110" s="148"/>
      <c r="AB110" s="148"/>
      <c r="AC110" s="148"/>
      <c r="AD110"/>
      <c r="AE110"/>
      <c r="AF110"/>
      <c r="AG110"/>
      <c r="AH110"/>
      <c r="AI110"/>
      <c r="AJ110"/>
      <c r="AK110"/>
    </row>
    <row r="111" spans="2:37" s="33" customFormat="1" ht="16.149999999999999" customHeight="1" x14ac:dyDescent="0.45">
      <c r="B111" s="148"/>
      <c r="C111" s="2"/>
      <c r="D111" s="148"/>
      <c r="E111" s="2"/>
      <c r="F111" s="2"/>
      <c r="G111" s="2"/>
      <c r="H111" s="148"/>
      <c r="I111" s="148"/>
      <c r="J111" s="148"/>
      <c r="K111" s="148"/>
      <c r="L111" s="148"/>
      <c r="M111" s="148"/>
      <c r="N111" s="148"/>
      <c r="O111" s="148"/>
      <c r="P111" s="148"/>
      <c r="Q111" s="148"/>
      <c r="R111" s="148"/>
      <c r="S111" s="148"/>
      <c r="T111" s="10"/>
      <c r="U111" s="148"/>
      <c r="V111" s="2"/>
      <c r="W111" s="148"/>
      <c r="X111" s="2"/>
      <c r="Y111" s="2"/>
      <c r="Z111" s="2"/>
      <c r="AA111" s="148"/>
      <c r="AB111" s="148"/>
      <c r="AC111" s="148"/>
      <c r="AD111"/>
      <c r="AE111"/>
      <c r="AF111"/>
      <c r="AG111"/>
      <c r="AH111"/>
      <c r="AI111"/>
      <c r="AJ111"/>
      <c r="AK111"/>
    </row>
    <row r="112" spans="2:37" s="33" customFormat="1" ht="16.149999999999999" customHeight="1" x14ac:dyDescent="0.45">
      <c r="B112" s="148"/>
      <c r="C112" s="2"/>
      <c r="D112" s="148"/>
      <c r="E112" s="2"/>
      <c r="F112" s="2"/>
      <c r="G112" s="2"/>
      <c r="H112" s="148"/>
      <c r="I112" s="148"/>
      <c r="J112" s="148"/>
      <c r="K112" s="148"/>
      <c r="L112" s="148"/>
      <c r="M112" s="148"/>
      <c r="N112" s="148"/>
      <c r="O112" s="148"/>
      <c r="P112" s="148"/>
      <c r="Q112" s="148"/>
      <c r="R112" s="148"/>
      <c r="S112" s="148"/>
      <c r="T112" s="10"/>
      <c r="U112" s="148"/>
      <c r="V112" s="2"/>
      <c r="W112" s="148"/>
      <c r="X112" s="2"/>
      <c r="Y112" s="2"/>
      <c r="Z112" s="2"/>
      <c r="AA112" s="148"/>
      <c r="AB112" s="148"/>
      <c r="AC112" s="148"/>
      <c r="AD112"/>
      <c r="AE112"/>
      <c r="AF112"/>
      <c r="AG112"/>
      <c r="AH112"/>
      <c r="AI112"/>
      <c r="AJ112"/>
      <c r="AK112"/>
    </row>
    <row r="113" spans="2:37" s="33" customFormat="1" ht="16.149999999999999" customHeight="1" x14ac:dyDescent="0.45">
      <c r="B113" s="148"/>
      <c r="C113" s="2"/>
      <c r="D113" s="148"/>
      <c r="E113" s="2"/>
      <c r="F113" s="2"/>
      <c r="G113" s="2"/>
      <c r="H113" s="148"/>
      <c r="I113" s="148"/>
      <c r="J113" s="148"/>
      <c r="K113" s="148"/>
      <c r="L113" s="148"/>
      <c r="M113" s="148"/>
      <c r="N113" s="148"/>
      <c r="O113" s="148"/>
      <c r="P113" s="148"/>
      <c r="Q113" s="148"/>
      <c r="R113" s="148"/>
      <c r="S113" s="148"/>
      <c r="T113" s="10"/>
      <c r="U113" s="148"/>
      <c r="V113" s="2"/>
      <c r="W113" s="148"/>
      <c r="X113" s="2"/>
      <c r="Y113" s="2"/>
      <c r="Z113" s="2"/>
      <c r="AA113" s="148"/>
      <c r="AB113" s="148"/>
      <c r="AC113" s="148"/>
      <c r="AD113"/>
      <c r="AE113"/>
      <c r="AF113"/>
      <c r="AG113"/>
      <c r="AH113"/>
      <c r="AI113"/>
      <c r="AJ113"/>
      <c r="AK113"/>
    </row>
    <row r="114" spans="2:37" s="33" customFormat="1" ht="16.149999999999999" customHeight="1" x14ac:dyDescent="0.45">
      <c r="B114" s="148"/>
      <c r="C114" s="2"/>
      <c r="D114" s="148"/>
      <c r="E114" s="2"/>
      <c r="F114" s="2"/>
      <c r="G114" s="2"/>
      <c r="H114" s="148"/>
      <c r="I114" s="148"/>
      <c r="J114" s="148"/>
      <c r="K114" s="148"/>
      <c r="L114" s="148"/>
      <c r="M114" s="148"/>
      <c r="N114" s="148"/>
      <c r="O114" s="148"/>
      <c r="P114" s="148"/>
      <c r="Q114" s="148"/>
      <c r="R114" s="148"/>
      <c r="S114" s="148"/>
      <c r="T114" s="10"/>
      <c r="U114" s="148"/>
      <c r="V114" s="2"/>
      <c r="W114" s="148"/>
      <c r="X114" s="2"/>
      <c r="Y114" s="2"/>
      <c r="Z114" s="2"/>
      <c r="AA114" s="148"/>
      <c r="AB114" s="148"/>
      <c r="AC114" s="148"/>
      <c r="AD114"/>
      <c r="AE114"/>
      <c r="AF114"/>
      <c r="AG114"/>
      <c r="AH114"/>
      <c r="AI114"/>
      <c r="AJ114"/>
      <c r="AK114"/>
    </row>
    <row r="115" spans="2:37" s="33" customFormat="1" ht="16.149999999999999" customHeight="1" x14ac:dyDescent="0.45">
      <c r="B115" s="148"/>
      <c r="C115" s="2"/>
      <c r="D115" s="148"/>
      <c r="E115" s="2"/>
      <c r="F115" s="2"/>
      <c r="G115" s="2"/>
      <c r="H115" s="148"/>
      <c r="I115" s="148"/>
      <c r="J115" s="148"/>
      <c r="K115" s="148"/>
      <c r="L115" s="148"/>
      <c r="M115" s="148"/>
      <c r="N115" s="148"/>
      <c r="O115" s="148"/>
      <c r="P115" s="148"/>
      <c r="Q115" s="148"/>
      <c r="R115" s="148"/>
      <c r="S115" s="148"/>
      <c r="T115" s="10"/>
      <c r="U115" s="148"/>
      <c r="V115" s="2"/>
      <c r="W115" s="148"/>
      <c r="X115" s="2"/>
      <c r="Y115" s="2"/>
      <c r="Z115" s="2"/>
      <c r="AA115" s="148"/>
      <c r="AB115" s="148"/>
      <c r="AC115" s="148"/>
      <c r="AD115"/>
      <c r="AE115"/>
      <c r="AF115"/>
      <c r="AG115"/>
      <c r="AH115"/>
      <c r="AI115"/>
      <c r="AJ115"/>
      <c r="AK115"/>
    </row>
    <row r="116" spans="2:37" s="33" customFormat="1" ht="16.149999999999999" customHeight="1" x14ac:dyDescent="0.45">
      <c r="B116" s="148"/>
      <c r="C116" s="2"/>
      <c r="D116" s="148"/>
      <c r="E116" s="2"/>
      <c r="F116" s="2"/>
      <c r="G116" s="2"/>
      <c r="H116" s="148"/>
      <c r="I116" s="148"/>
      <c r="J116" s="148"/>
      <c r="K116" s="148"/>
      <c r="L116" s="148"/>
      <c r="M116" s="148"/>
      <c r="N116" s="148"/>
      <c r="O116" s="148"/>
      <c r="P116" s="148"/>
      <c r="Q116" s="148"/>
      <c r="R116" s="148"/>
      <c r="S116" s="148"/>
      <c r="T116" s="10"/>
      <c r="U116" s="148"/>
      <c r="V116" s="2"/>
      <c r="W116" s="148"/>
      <c r="X116" s="2"/>
      <c r="Y116" s="2"/>
      <c r="Z116" s="2"/>
      <c r="AA116" s="148"/>
      <c r="AB116" s="148"/>
      <c r="AC116" s="148"/>
      <c r="AD116"/>
      <c r="AE116"/>
      <c r="AF116"/>
      <c r="AG116"/>
      <c r="AH116"/>
      <c r="AI116"/>
      <c r="AJ116"/>
      <c r="AK116"/>
    </row>
    <row r="117" spans="2:37" s="33" customFormat="1" ht="16.149999999999999" customHeight="1" x14ac:dyDescent="0.45">
      <c r="B117" s="148"/>
      <c r="C117" s="2"/>
      <c r="D117" s="148"/>
      <c r="E117" s="2"/>
      <c r="F117" s="2"/>
      <c r="G117" s="2"/>
      <c r="H117" s="148"/>
      <c r="I117" s="148"/>
      <c r="J117" s="148"/>
      <c r="K117" s="148"/>
      <c r="L117" s="148"/>
      <c r="M117" s="148"/>
      <c r="N117" s="148"/>
      <c r="O117" s="148"/>
      <c r="P117" s="148"/>
      <c r="Q117" s="148"/>
      <c r="R117" s="148"/>
      <c r="S117" s="148"/>
      <c r="T117" s="10"/>
      <c r="U117" s="148"/>
      <c r="V117" s="2"/>
      <c r="W117" s="148"/>
      <c r="X117" s="2"/>
      <c r="Y117" s="2"/>
      <c r="Z117" s="2"/>
      <c r="AA117" s="148"/>
      <c r="AB117" s="148"/>
      <c r="AC117" s="148"/>
      <c r="AD117"/>
      <c r="AE117"/>
      <c r="AF117"/>
      <c r="AG117"/>
      <c r="AH117"/>
      <c r="AI117"/>
      <c r="AJ117"/>
      <c r="AK117"/>
    </row>
    <row r="118" spans="2:37" s="33" customFormat="1" ht="16.149999999999999" customHeight="1" x14ac:dyDescent="0.45">
      <c r="B118" s="148"/>
      <c r="C118" s="2"/>
      <c r="D118" s="148"/>
      <c r="E118" s="2"/>
      <c r="F118" s="2"/>
      <c r="G118" s="2"/>
      <c r="H118" s="148"/>
      <c r="I118" s="148"/>
      <c r="J118" s="148"/>
      <c r="K118" s="148"/>
      <c r="L118" s="148"/>
      <c r="M118" s="148"/>
      <c r="N118" s="148"/>
      <c r="O118" s="148"/>
      <c r="P118" s="148"/>
      <c r="Q118" s="148"/>
      <c r="R118" s="148"/>
      <c r="S118" s="148"/>
      <c r="T118" s="10"/>
      <c r="U118" s="148"/>
      <c r="V118" s="2"/>
      <c r="W118" s="148"/>
      <c r="X118" s="2"/>
      <c r="Y118" s="2"/>
      <c r="Z118" s="2"/>
      <c r="AA118" s="148"/>
      <c r="AB118" s="148"/>
      <c r="AC118" s="148"/>
      <c r="AD118"/>
      <c r="AE118"/>
      <c r="AF118"/>
      <c r="AG118"/>
      <c r="AH118"/>
      <c r="AI118"/>
      <c r="AJ118"/>
      <c r="AK118"/>
    </row>
    <row r="119" spans="2:37" s="33" customFormat="1" ht="16.149999999999999" customHeight="1" x14ac:dyDescent="0.45">
      <c r="B119" s="148"/>
      <c r="C119" s="2"/>
      <c r="D119" s="148"/>
      <c r="E119" s="2"/>
      <c r="F119" s="2"/>
      <c r="G119" s="2"/>
      <c r="H119" s="148"/>
      <c r="I119" s="148"/>
      <c r="J119" s="148"/>
      <c r="K119" s="148"/>
      <c r="L119" s="148"/>
      <c r="M119" s="148"/>
      <c r="N119" s="148"/>
      <c r="O119" s="148"/>
      <c r="P119" s="148"/>
      <c r="Q119" s="148"/>
      <c r="R119" s="148"/>
      <c r="S119" s="148"/>
      <c r="T119" s="10"/>
      <c r="U119" s="148"/>
      <c r="V119" s="2"/>
      <c r="W119" s="148"/>
      <c r="X119" s="2"/>
      <c r="Y119" s="2"/>
      <c r="Z119" s="2"/>
      <c r="AA119" s="148"/>
      <c r="AB119" s="148"/>
      <c r="AC119" s="148"/>
      <c r="AD119"/>
      <c r="AE119"/>
      <c r="AF119"/>
      <c r="AG119"/>
      <c r="AH119"/>
      <c r="AI119"/>
      <c r="AJ119"/>
      <c r="AK119"/>
    </row>
    <row r="120" spans="2:37" s="33" customFormat="1" ht="16.149999999999999" customHeight="1" x14ac:dyDescent="0.45">
      <c r="B120" s="148"/>
      <c r="C120" s="2"/>
      <c r="D120" s="148"/>
      <c r="E120" s="2"/>
      <c r="F120" s="2"/>
      <c r="G120" s="2"/>
      <c r="H120" s="148"/>
      <c r="I120" s="148"/>
      <c r="J120" s="148"/>
      <c r="K120" s="148"/>
      <c r="L120" s="148"/>
      <c r="M120" s="148"/>
      <c r="N120" s="148"/>
      <c r="O120" s="148"/>
      <c r="P120" s="148"/>
      <c r="Q120" s="148"/>
      <c r="R120" s="148"/>
      <c r="S120" s="148"/>
      <c r="T120" s="10"/>
      <c r="U120" s="148"/>
      <c r="V120" s="2"/>
      <c r="W120" s="148"/>
      <c r="X120" s="2"/>
      <c r="Y120" s="2"/>
      <c r="Z120" s="2"/>
      <c r="AA120" s="148"/>
      <c r="AB120" s="148"/>
      <c r="AC120" s="148"/>
      <c r="AD120"/>
      <c r="AE120"/>
      <c r="AF120"/>
      <c r="AG120"/>
      <c r="AH120"/>
      <c r="AI120"/>
      <c r="AJ120"/>
      <c r="AK120"/>
    </row>
    <row r="121" spans="2:37" s="33" customFormat="1" ht="16.149999999999999" customHeight="1" x14ac:dyDescent="0.45">
      <c r="B121" s="148"/>
      <c r="C121" s="2"/>
      <c r="D121" s="148"/>
      <c r="E121" s="2"/>
      <c r="F121" s="2"/>
      <c r="G121" s="2"/>
      <c r="H121" s="148"/>
      <c r="I121" s="148"/>
      <c r="J121" s="148"/>
      <c r="K121" s="148"/>
      <c r="L121" s="148"/>
      <c r="M121" s="148"/>
      <c r="N121" s="148"/>
      <c r="O121" s="148"/>
      <c r="P121" s="148"/>
      <c r="Q121" s="148"/>
      <c r="R121" s="148"/>
      <c r="S121" s="148"/>
      <c r="T121" s="10"/>
      <c r="U121" s="148"/>
      <c r="V121" s="2"/>
      <c r="W121" s="148"/>
      <c r="X121" s="2"/>
      <c r="Y121" s="2"/>
      <c r="Z121" s="2"/>
      <c r="AA121" s="148"/>
      <c r="AB121" s="148"/>
      <c r="AC121" s="148"/>
      <c r="AD121"/>
      <c r="AE121"/>
      <c r="AF121"/>
      <c r="AG121"/>
      <c r="AH121"/>
      <c r="AI121"/>
      <c r="AJ121"/>
      <c r="AK121"/>
    </row>
    <row r="122" spans="2:37" s="33" customFormat="1" ht="16.149999999999999" customHeight="1" x14ac:dyDescent="0.45">
      <c r="B122" s="148"/>
      <c r="C122" s="2"/>
      <c r="D122" s="148"/>
      <c r="E122" s="2"/>
      <c r="F122" s="2"/>
      <c r="G122" s="2"/>
      <c r="H122" s="148"/>
      <c r="I122" s="148"/>
      <c r="J122" s="148"/>
      <c r="K122" s="148"/>
      <c r="L122" s="148"/>
      <c r="M122" s="148"/>
      <c r="N122" s="148"/>
      <c r="O122" s="148"/>
      <c r="P122" s="148"/>
      <c r="Q122" s="148"/>
      <c r="R122" s="148"/>
      <c r="S122" s="148"/>
      <c r="T122" s="10"/>
      <c r="U122" s="148"/>
      <c r="V122" s="2"/>
      <c r="W122" s="148"/>
      <c r="X122" s="2"/>
      <c r="Y122" s="2"/>
      <c r="Z122" s="2"/>
      <c r="AA122" s="148"/>
      <c r="AB122" s="148"/>
      <c r="AC122" s="148"/>
      <c r="AD122"/>
      <c r="AE122"/>
      <c r="AF122"/>
      <c r="AG122"/>
      <c r="AH122"/>
      <c r="AI122"/>
      <c r="AJ122"/>
      <c r="AK122"/>
    </row>
    <row r="123" spans="2:37" s="33" customFormat="1" ht="16.149999999999999" customHeight="1" x14ac:dyDescent="0.45">
      <c r="B123" s="148"/>
      <c r="C123" s="2"/>
      <c r="D123" s="148"/>
      <c r="E123" s="2"/>
      <c r="F123" s="2"/>
      <c r="G123" s="2"/>
      <c r="H123" s="148"/>
      <c r="I123" s="148"/>
      <c r="J123" s="148"/>
      <c r="K123" s="148"/>
      <c r="L123" s="148"/>
      <c r="M123" s="148"/>
      <c r="N123" s="148"/>
      <c r="O123" s="148"/>
      <c r="P123" s="148"/>
      <c r="Q123" s="148"/>
      <c r="R123" s="148"/>
      <c r="S123" s="148"/>
      <c r="T123" s="10"/>
      <c r="U123" s="148"/>
      <c r="V123" s="2"/>
      <c r="W123" s="148"/>
      <c r="X123" s="2"/>
      <c r="Y123" s="2"/>
      <c r="Z123" s="2"/>
      <c r="AA123" s="148"/>
      <c r="AB123" s="148"/>
      <c r="AC123" s="148"/>
      <c r="AD123"/>
      <c r="AE123"/>
      <c r="AF123"/>
      <c r="AG123"/>
      <c r="AH123"/>
      <c r="AI123"/>
      <c r="AJ123"/>
      <c r="AK123"/>
    </row>
    <row r="124" spans="2:37" s="33" customFormat="1" ht="16.149999999999999" customHeight="1" x14ac:dyDescent="0.45">
      <c r="B124" s="148"/>
      <c r="C124" s="2"/>
      <c r="D124" s="148"/>
      <c r="E124" s="2"/>
      <c r="F124" s="2"/>
      <c r="G124" s="2"/>
      <c r="H124" s="148"/>
      <c r="I124" s="148"/>
      <c r="J124" s="148"/>
      <c r="K124" s="148"/>
      <c r="L124" s="148"/>
      <c r="M124" s="148"/>
      <c r="N124" s="148"/>
      <c r="O124" s="148"/>
      <c r="P124" s="148"/>
      <c r="Q124" s="148"/>
      <c r="R124" s="148"/>
      <c r="S124" s="148"/>
      <c r="T124" s="10"/>
      <c r="U124" s="148"/>
      <c r="V124" s="2"/>
      <c r="W124" s="148"/>
      <c r="X124" s="2"/>
      <c r="Y124" s="2"/>
      <c r="Z124" s="2"/>
      <c r="AA124" s="148"/>
      <c r="AB124" s="148"/>
      <c r="AC124" s="148"/>
      <c r="AD124"/>
      <c r="AE124"/>
      <c r="AF124"/>
      <c r="AG124"/>
      <c r="AH124"/>
      <c r="AI124"/>
      <c r="AJ124"/>
      <c r="AK124"/>
    </row>
    <row r="125" spans="2:37" s="33" customFormat="1" ht="16.149999999999999" customHeight="1" x14ac:dyDescent="0.45">
      <c r="B125" s="148"/>
      <c r="C125" s="2"/>
      <c r="D125" s="148"/>
      <c r="E125" s="2"/>
      <c r="F125" s="2"/>
      <c r="G125" s="2"/>
      <c r="H125" s="148"/>
      <c r="I125" s="148"/>
      <c r="J125" s="148"/>
      <c r="K125" s="148"/>
      <c r="L125" s="148"/>
      <c r="M125" s="148"/>
      <c r="N125" s="148"/>
      <c r="O125" s="148"/>
      <c r="P125" s="148"/>
      <c r="Q125" s="148"/>
      <c r="R125" s="148"/>
      <c r="S125" s="148"/>
      <c r="T125" s="10"/>
      <c r="U125" s="148"/>
      <c r="V125" s="2"/>
      <c r="W125" s="148"/>
      <c r="X125" s="2"/>
      <c r="Y125" s="2"/>
      <c r="Z125" s="2"/>
      <c r="AA125" s="148"/>
      <c r="AB125" s="148"/>
      <c r="AC125" s="148"/>
      <c r="AD125"/>
      <c r="AE125"/>
      <c r="AF125"/>
      <c r="AG125"/>
      <c r="AH125"/>
      <c r="AI125"/>
      <c r="AJ125"/>
      <c r="AK125"/>
    </row>
    <row r="126" spans="2:37" s="33" customFormat="1" ht="16.149999999999999" customHeight="1" x14ac:dyDescent="0.45">
      <c r="B126" s="148"/>
      <c r="C126" s="2"/>
      <c r="D126" s="148"/>
      <c r="E126" s="2"/>
      <c r="F126" s="2"/>
      <c r="G126" s="2"/>
      <c r="H126" s="148"/>
      <c r="I126" s="148"/>
      <c r="J126" s="148"/>
      <c r="K126" s="148"/>
      <c r="L126" s="148"/>
      <c r="M126" s="148"/>
      <c r="N126" s="148"/>
      <c r="O126" s="148"/>
      <c r="P126" s="148"/>
      <c r="Q126" s="148"/>
      <c r="R126" s="148"/>
      <c r="S126" s="148"/>
      <c r="T126" s="10"/>
      <c r="U126" s="148"/>
      <c r="V126" s="2"/>
      <c r="W126" s="148"/>
      <c r="X126" s="2"/>
      <c r="Y126" s="2"/>
      <c r="Z126" s="2"/>
      <c r="AA126" s="148"/>
      <c r="AB126" s="148"/>
      <c r="AC126" s="148"/>
      <c r="AD126"/>
      <c r="AE126"/>
      <c r="AF126"/>
      <c r="AG126"/>
      <c r="AH126"/>
      <c r="AI126"/>
      <c r="AJ126"/>
      <c r="AK126"/>
    </row>
  </sheetData>
  <mergeCells count="48">
    <mergeCell ref="E28:M28"/>
    <mergeCell ref="U1:AC1"/>
    <mergeCell ref="E25:M25"/>
    <mergeCell ref="E24:F24"/>
    <mergeCell ref="G24:M24"/>
    <mergeCell ref="E9:M9"/>
    <mergeCell ref="O23:P23"/>
    <mergeCell ref="E21:M21"/>
    <mergeCell ref="E22:M22"/>
    <mergeCell ref="E23:F23"/>
    <mergeCell ref="G23:M23"/>
    <mergeCell ref="E26:M26"/>
    <mergeCell ref="H16:J16"/>
    <mergeCell ref="K16:M16"/>
    <mergeCell ref="B18:M18"/>
    <mergeCell ref="B10:D10"/>
    <mergeCell ref="E27:M27"/>
    <mergeCell ref="B25:D25"/>
    <mergeCell ref="C19:D19"/>
    <mergeCell ref="E19:M19"/>
    <mergeCell ref="B12:D12"/>
    <mergeCell ref="E12:M12"/>
    <mergeCell ref="B13:M13"/>
    <mergeCell ref="B14:D14"/>
    <mergeCell ref="E14:M14"/>
    <mergeCell ref="B15:D15"/>
    <mergeCell ref="E15:M15"/>
    <mergeCell ref="B16:D16"/>
    <mergeCell ref="E16:G16"/>
    <mergeCell ref="C20:D20"/>
    <mergeCell ref="E20:M20"/>
    <mergeCell ref="B9:D9"/>
    <mergeCell ref="B8:D8"/>
    <mergeCell ref="E8:M8"/>
    <mergeCell ref="E10:M10"/>
    <mergeCell ref="B11:D11"/>
    <mergeCell ref="E11:M11"/>
    <mergeCell ref="B1:M1"/>
    <mergeCell ref="B2:M2"/>
    <mergeCell ref="B3:D3"/>
    <mergeCell ref="E3:M3"/>
    <mergeCell ref="B4:D4"/>
    <mergeCell ref="E4:M4"/>
    <mergeCell ref="B5:D5"/>
    <mergeCell ref="E5:M5"/>
    <mergeCell ref="B6:D6"/>
    <mergeCell ref="E6:M6"/>
    <mergeCell ref="B7:M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668E9E-06FF-43EE-AA56-EF5BB929A1E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14</vt:i4>
      </vt:variant>
      <vt:variant>
        <vt:lpstr>Intervalli denominati</vt:lpstr>
      </vt:variant>
      <vt:variant>
        <vt:i4>6</vt:i4>
      </vt:variant>
    </vt:vector>
  </HeadingPairs>
  <TitlesOfParts>
    <vt:vector size="20" baseType="lpstr">
      <vt:lpstr>01_id_edificio</vt:lpstr>
      <vt:lpstr>02_descriz_edificio</vt:lpstr>
      <vt:lpstr>03_dati_metrici_AB</vt:lpstr>
      <vt:lpstr>04_dati_costrutt_VERT</vt:lpstr>
      <vt:lpstr>04_dati_costrutt_VERT_IQM</vt:lpstr>
      <vt:lpstr>04_dati_costrutt_ORIZZ</vt:lpstr>
      <vt:lpstr>04_dati_costrutt_CARENZE</vt:lpstr>
      <vt:lpstr>05_valutazione rischio_M</vt:lpstr>
      <vt:lpstr>05_valutazione rischio_CA</vt:lpstr>
      <vt:lpstr>03_dati_metrici (2)</vt:lpstr>
      <vt:lpstr>dati_costrutt__istruzioni</vt:lpstr>
      <vt:lpstr>dati_metrici__istruzioni</vt:lpstr>
      <vt:lpstr>vulnerabilità__istruzioni</vt:lpstr>
      <vt:lpstr>QUADRO_SINTETICO</vt:lpstr>
      <vt:lpstr>'04_dati_costrutt_CARENZE'!Area_stampa</vt:lpstr>
      <vt:lpstr>'04_dati_costrutt_ORIZZ'!Area_stampa</vt:lpstr>
      <vt:lpstr>'04_dati_costrutt_VERT'!Area_stampa</vt:lpstr>
      <vt:lpstr>'04_dati_costrutt_VERT_IQM'!Area_stampa</vt:lpstr>
      <vt:lpstr>'05_valutazione rischio_CA'!Area_stampa</vt:lpstr>
      <vt:lpstr>'05_valutazione rischio_M'!Area_stampa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Anna Chiara Benedetti</dc:creator>
  <cp:keywords/>
  <dc:description/>
  <cp:lastModifiedBy>Anna Chiara Benedetti</cp:lastModifiedBy>
  <cp:revision/>
  <dcterms:created xsi:type="dcterms:W3CDTF">2020-11-18T08:21:19Z</dcterms:created>
  <dcterms:modified xsi:type="dcterms:W3CDTF">2021-07-14T15:57:19Z</dcterms:modified>
  <cp:category/>
  <cp:contentStatus/>
</cp:coreProperties>
</file>