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1_TLNL\12 CO DIEN LO HOI\"/>
    </mc:Choice>
  </mc:AlternateContent>
  <xr:revisionPtr revIDLastSave="0" documentId="13_ncr:1_{2A647AD1-D0AB-40D5-8AF6-76F313BF15E2}" xr6:coauthVersionLast="47" xr6:coauthVersionMax="47" xr10:uidLastSave="{00000000-0000-0000-0000-000000000000}"/>
  <bookViews>
    <workbookView xWindow="-108" yWindow="-108" windowWidth="23256" windowHeight="12720" tabRatio="536" firstSheet="4" activeTab="9" xr2:uid="{00000000-000D-0000-FFFF-FFFF00000000}"/>
  </bookViews>
  <sheets>
    <sheet name="Main" sheetId="6" r:id="rId1"/>
    <sheet name="KH nội dung CV" sheetId="3" r:id="rId2"/>
    <sheet name="Hoàn thành" sheetId="11" r:id="rId3"/>
    <sheet name="Xuất kế hoạch" sheetId="9" r:id="rId4"/>
    <sheet name="Công việc hàng ngày" sheetId="13" r:id="rId5"/>
    <sheet name="Theo dõi" sheetId="12" r:id="rId6"/>
    <sheet name="Đóng kiện" sheetId="7" r:id="rId7"/>
    <sheet name="Lò hơi" sheetId="8" r:id="rId8"/>
    <sheet name="Hổ trợ lò hơi" sheetId="1" r:id="rId9"/>
    <sheet name="Thay vận hành" sheetId="10" r:id="rId10"/>
    <sheet name="Tăng ca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3" l="1" a="1"/>
  <c r="F31" i="3" s="1"/>
  <c r="J31" i="3"/>
  <c r="K31" i="3" s="1"/>
  <c r="F30" i="3" a="1"/>
  <c r="F30" i="3" s="1"/>
  <c r="J30" i="3"/>
  <c r="K30" i="3" s="1"/>
  <c r="F29" i="3" a="1"/>
  <c r="F29" i="3" s="1"/>
  <c r="J29" i="3"/>
  <c r="K29" i="3" s="1"/>
  <c r="F7" i="3" a="1"/>
  <c r="F7" i="3" s="1"/>
  <c r="J7" i="3"/>
  <c r="K7" i="3" s="1"/>
  <c r="J3" i="3"/>
  <c r="K3" i="3" s="1"/>
  <c r="F14" i="3" a="1"/>
  <c r="F14" i="3" s="1"/>
  <c r="J15" i="3"/>
  <c r="K15" i="3" s="1"/>
  <c r="J13" i="3"/>
  <c r="K13" i="3" s="1"/>
  <c r="J14" i="3"/>
  <c r="K14" i="3" s="1"/>
  <c r="H27" i="3"/>
  <c r="J27" i="3" s="1"/>
  <c r="K27" i="3" s="1"/>
  <c r="H26" i="3"/>
  <c r="J26" i="3" s="1"/>
  <c r="K26" i="3" s="1"/>
  <c r="H25" i="3"/>
  <c r="J25" i="3" s="1"/>
  <c r="K25" i="3" s="1"/>
  <c r="H24" i="3"/>
  <c r="J24" i="3" s="1"/>
  <c r="K24" i="3" s="1"/>
  <c r="F11" i="3" a="1"/>
  <c r="F11" i="3" s="1"/>
  <c r="J11" i="3"/>
  <c r="K11" i="3" s="1"/>
  <c r="F16" i="3" a="1"/>
  <c r="F16" i="3" s="1"/>
  <c r="F4" i="3" a="1"/>
  <c r="F4" i="3" s="1"/>
  <c r="J4" i="3"/>
  <c r="K4" i="3" s="1"/>
  <c r="J16" i="3"/>
  <c r="K16" i="3" s="1"/>
  <c r="F13" i="3" a="1"/>
  <c r="F13" i="3" s="1"/>
  <c r="F27" i="3" a="1"/>
  <c r="F27" i="3" s="1"/>
  <c r="F25" i="3" a="1"/>
  <c r="F25" i="3" s="1"/>
  <c r="F26" i="3" a="1"/>
  <c r="F26" i="3" s="1"/>
  <c r="F24" i="3" a="1"/>
  <c r="F24" i="3" s="1"/>
  <c r="F3" i="3" a="1"/>
  <c r="F3" i="3" s="1"/>
  <c r="J17" i="3"/>
  <c r="K17" i="3" s="1"/>
  <c r="H10" i="3"/>
  <c r="J10" i="3" s="1"/>
  <c r="K10" i="3" s="1"/>
  <c r="J21" i="3"/>
  <c r="K21" i="3" s="1"/>
  <c r="J6" i="3"/>
  <c r="K6" i="3" s="1"/>
  <c r="H22" i="3"/>
  <c r="J22" i="3" s="1"/>
  <c r="K22" i="3" s="1"/>
  <c r="H28" i="3"/>
  <c r="J28" i="3" s="1"/>
  <c r="K28" i="3" s="1"/>
  <c r="F28" i="3" a="1"/>
  <c r="F28" i="3" s="1"/>
  <c r="J5" i="3"/>
  <c r="K5" i="3" s="1"/>
  <c r="F5" i="3" a="1"/>
  <c r="F5" i="3" s="1"/>
  <c r="F17" i="3" a="1"/>
  <c r="F17" i="3" s="1"/>
  <c r="F15" i="3" a="1"/>
  <c r="F15" i="3" s="1"/>
  <c r="F22" i="3" a="1"/>
  <c r="F22" i="3" s="1"/>
  <c r="H23" i="3"/>
  <c r="J23" i="3" s="1"/>
  <c r="K23" i="3" s="1"/>
  <c r="J9" i="3"/>
  <c r="K9" i="3" s="1"/>
  <c r="J20" i="3"/>
  <c r="K20" i="3" s="1"/>
  <c r="J8" i="3"/>
  <c r="K8" i="3" s="1"/>
  <c r="H12" i="3"/>
  <c r="J12" i="3" s="1"/>
  <c r="K12" i="3" s="1"/>
  <c r="H19" i="3"/>
  <c r="J19" i="3" s="1"/>
  <c r="K19" i="3" s="1"/>
  <c r="F9" i="3" a="1"/>
  <c r="F9" i="3" s="1"/>
  <c r="J18" i="3"/>
  <c r="K18" i="3" s="1"/>
  <c r="F21" i="3" a="1"/>
  <c r="F21" i="3" s="1"/>
  <c r="J1" i="7"/>
  <c r="K1" i="7"/>
  <c r="L1" i="7"/>
  <c r="M1" i="7"/>
  <c r="N1" i="7"/>
  <c r="O1" i="7"/>
  <c r="P1" i="7"/>
  <c r="R1" i="7" s="1"/>
  <c r="F18" i="3" a="1"/>
  <c r="F18" i="3" s="1"/>
  <c r="F20" i="3" a="1"/>
  <c r="F20" i="3" s="1"/>
  <c r="F23" i="3" a="1"/>
  <c r="F23" i="3" s="1"/>
  <c r="F10" i="3" a="1"/>
  <c r="F10" i="3" s="1"/>
  <c r="F6" i="3" a="1"/>
  <c r="F6" i="3" s="1"/>
  <c r="F8" i="3" a="1"/>
  <c r="F8" i="3" s="1"/>
  <c r="F19" i="3" a="1"/>
  <c r="F19" i="3" s="1"/>
  <c r="F12" i="3" a="1"/>
  <c r="F12" i="3" s="1"/>
  <c r="C1" i="7"/>
  <c r="S16" i="7" s="1"/>
  <c r="D1" i="7"/>
  <c r="S14" i="7" s="1"/>
  <c r="E1" i="7"/>
  <c r="S13" i="7" s="1"/>
  <c r="F1" i="7"/>
  <c r="S19" i="7" s="1"/>
  <c r="G1" i="7"/>
  <c r="S18" i="7" s="1"/>
  <c r="H1" i="7"/>
  <c r="S15" i="7" s="1"/>
  <c r="I1" i="7"/>
  <c r="S12" i="7" s="1"/>
  <c r="B1" i="7"/>
  <c r="S17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SANG</author>
  </authors>
  <commentList>
    <comment ref="C13" authorId="0" shapeId="0" xr:uid="{97323F45-02B2-45AF-BE0F-A08E9E56F2A5}">
      <text>
        <r>
          <rPr>
            <b/>
            <sz val="9"/>
            <color indexed="81"/>
            <rFont val="Tahoma"/>
            <charset val="1"/>
          </rPr>
          <t>SANG:</t>
        </r>
        <r>
          <rPr>
            <sz val="9"/>
            <color indexed="81"/>
            <rFont val="Tahoma"/>
            <charset val="1"/>
          </rPr>
          <t xml:space="preserve">
Lưới inox vuông 3mmx3mm sợi 1.5mm
Rộng 1.8m x 3.5m dài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<sst xmlns="http://schemas.openxmlformats.org/spreadsheetml/2006/main" count="765" uniqueCount="413">
  <si>
    <t>01_04_2025</t>
  </si>
  <si>
    <t>H Yên</t>
  </si>
  <si>
    <t>Phểu cho quạt hút bụi nhỏ</t>
  </si>
  <si>
    <t>Thực hiện</t>
  </si>
  <si>
    <t>Vẽ layout máy bắn đai</t>
  </si>
  <si>
    <t>Hoà</t>
  </si>
  <si>
    <t>Sửa hệ chuông, nút nhấn kho 2</t>
  </si>
  <si>
    <t>Đo chiều dài dây điện, tính toán hộp đấu dây</t>
  </si>
  <si>
    <t>Sàng rung mảnh cho máy sàng cát</t>
  </si>
  <si>
    <t>Sàn thao tác cho ép kiện</t>
  </si>
  <si>
    <t>Nhông xích kéo lá</t>
  </si>
  <si>
    <t>Hàn sàng rung lá tách đập</t>
  </si>
  <si>
    <t>Ngọc Hiếu tăng ca +2h</t>
  </si>
  <si>
    <t>Minh Khánh</t>
  </si>
  <si>
    <t>Hệ thống xử lý nước dập bụi lò hơi</t>
  </si>
  <si>
    <t>Máy/Khu vực</t>
  </si>
  <si>
    <t>Kết quả</t>
  </si>
  <si>
    <t>Mức độ</t>
  </si>
  <si>
    <t>Quan trọng</t>
  </si>
  <si>
    <t>Có</t>
  </si>
  <si>
    <t>Không</t>
  </si>
  <si>
    <t>PCCC</t>
  </si>
  <si>
    <t xml:space="preserve">Làm lại phểu </t>
  </si>
  <si>
    <t>Làm phòng cơ khí</t>
  </si>
  <si>
    <t>x</t>
  </si>
  <si>
    <t>Khánh, Hoà, V Hưng</t>
  </si>
  <si>
    <t>Đ. Thịnh, Thuỷ, La Minh</t>
  </si>
  <si>
    <t>Hoà, D Hưng, Khánh, V Hưng</t>
  </si>
  <si>
    <t>Thuỷ</t>
  </si>
  <si>
    <t>Đo vẽ, làm đề xuất làm mới các bộ trao đổi nhiệt</t>
  </si>
  <si>
    <t>Bảo dưỡng máy nén khí</t>
  </si>
  <si>
    <t>Sang</t>
  </si>
  <si>
    <t xml:space="preserve">Sàn rung bị gãy bu lông, tạm thời dùng V inox </t>
  </si>
  <si>
    <t>Kiêm tra và hoàn thiện hệ thống</t>
  </si>
  <si>
    <t>Gắn biến tần 11kW lên tủ</t>
  </si>
  <si>
    <t>Liêm + Vận hành</t>
  </si>
  <si>
    <t>Bảo dưỡng định kỳ</t>
  </si>
  <si>
    <t>Vẽ layout gửi a Hải P KH</t>
  </si>
  <si>
    <t>Bộ trao đổi nhiệt tiền xử lý nhiệt cho các khoang sấy</t>
  </si>
  <si>
    <t>Thay van xả đáy lò hơi</t>
  </si>
  <si>
    <t>Đề xuất van</t>
  </si>
  <si>
    <t>Đ. Thịnh, La Minh</t>
  </si>
  <si>
    <t>Hoà, Khánh, V Hưng, H Yên</t>
  </si>
  <si>
    <t>D. Hưng</t>
  </si>
  <si>
    <t>M. Thuỷ</t>
  </si>
  <si>
    <t>M Khánh</t>
  </si>
  <si>
    <t>B Hoà</t>
  </si>
  <si>
    <t>V Hưng</t>
  </si>
  <si>
    <t>Đ Duy</t>
  </si>
  <si>
    <t>T Khải</t>
  </si>
  <si>
    <t>Column1</t>
  </si>
  <si>
    <t>M Hiền</t>
  </si>
  <si>
    <t>C Thịnh</t>
  </si>
  <si>
    <t>Đ Thịnh</t>
  </si>
  <si>
    <t>La Minh</t>
  </si>
  <si>
    <t>Minh Tú</t>
  </si>
  <si>
    <t>Ngọc Hiếu</t>
  </si>
  <si>
    <t>4-Đang làm</t>
  </si>
  <si>
    <t>Khẩn cấp</t>
  </si>
  <si>
    <t>Duy, Yên</t>
  </si>
  <si>
    <t>Duy</t>
  </si>
  <si>
    <t>Sản lượng</t>
  </si>
  <si>
    <t>C Thịnh, Đ Thịnh</t>
  </si>
  <si>
    <t>Bắt đầu</t>
  </si>
  <si>
    <t>Kết thúc</t>
  </si>
  <si>
    <t>Hoà, Khánh, V Hưng</t>
  </si>
  <si>
    <t>Ghi chú/ Kêt quả</t>
  </si>
  <si>
    <t>Viết giấy đề xuất hỏng trục quạt</t>
  </si>
  <si>
    <t>Báo cho Xưởng</t>
  </si>
  <si>
    <t>Hoà, V Hưng</t>
  </si>
  <si>
    <t>Thay trục và ổ bi</t>
  </si>
  <si>
    <t>Hoà, V Hưng, Khánh</t>
  </si>
  <si>
    <t>Đo vẽ, tính toán vật tư (tận dụng vật tư)</t>
  </si>
  <si>
    <t>Bảo dưỡng các con lăn băng tải xích dự phòng,</t>
  </si>
  <si>
    <t>Tiến độ</t>
  </si>
  <si>
    <t>Thay ron đường ống hơi từ bình góp đến máy sấy lá</t>
  </si>
  <si>
    <t>Đoạn đầu máy đập 1</t>
  </si>
  <si>
    <t>Sửa chữa, thay thế thiết bị PCCC</t>
  </si>
  <si>
    <t>KHÁC</t>
  </si>
  <si>
    <t>Con lăn</t>
  </si>
  <si>
    <t xml:space="preserve">Thiết kế bộ trao đổi nhiệt dùng hơi hồi </t>
  </si>
  <si>
    <t>Con lăn đở băng tải</t>
  </si>
  <si>
    <t>Làm mới</t>
  </si>
  <si>
    <t>Sửa chữa làm lại phòng cho kỹ thuật cơ khí</t>
  </si>
  <si>
    <t>Danh mục máy</t>
  </si>
  <si>
    <t>MÁY CẮT 1</t>
  </si>
  <si>
    <t>MÁY CẮT 2</t>
  </si>
  <si>
    <t>XI LANH GIA ẨM ĐẦU LÁ</t>
  </si>
  <si>
    <t>BĂNG TẢI LỰA ĐẦU LÁ</t>
  </si>
  <si>
    <t>XI LANH GIA ẨM THÂN LÁ 1</t>
  </si>
  <si>
    <t>CỤM CHIA DÒNG THÂN LÁ</t>
  </si>
  <si>
    <t>BĂNG TẢI LỰA THÂN LÁ</t>
  </si>
  <si>
    <t>MÁY SÀNG CÁT</t>
  </si>
  <si>
    <t>SILO THÂN LÁ</t>
  </si>
  <si>
    <t>XI LANH GIA ẨM THÂN LÁ 2</t>
  </si>
  <si>
    <t>MÁY ĐẬP CẤP 1</t>
  </si>
  <si>
    <t>PHÂN LI 1 - CẤP ĐẬP 1</t>
  </si>
  <si>
    <t>PHÂN LI 2 - CẤP ĐẬP 2</t>
  </si>
  <si>
    <t>PHÂN LI 3 - CẤP ĐẬP 1</t>
  </si>
  <si>
    <t>PHÂN LI 2 - CẤP ĐẬP 1</t>
  </si>
  <si>
    <t>PHÂN LI HÚT ĐẦU LÁ</t>
  </si>
  <si>
    <t>PHÂN LI 4 - CẤP ĐẬP 1</t>
  </si>
  <si>
    <t>MÁY ĐẬP CẤP 2</t>
  </si>
  <si>
    <t>PHÂN LI 1 - CẤP ĐẬP 2</t>
  </si>
  <si>
    <t>PHÂN LI 3 - CẤP ĐẬP 2</t>
  </si>
  <si>
    <t>MÁY ĐẬP CẤP 3</t>
  </si>
  <si>
    <t>PHÂN LI 1 - CẤP ĐẬP 3</t>
  </si>
  <si>
    <t>PHÂN LI 2 - CẤP ĐẬP 3</t>
  </si>
  <si>
    <t>MÁY ĐẬP CẤP 4</t>
  </si>
  <si>
    <t>PHÂN LI - CẤP ĐẬP 4</t>
  </si>
  <si>
    <t>CỤM HỒI CỌNG TÁCH ĐẬP</t>
  </si>
  <si>
    <t>SÀN RUNG TÁCH ĐẬP</t>
  </si>
  <si>
    <t>MÁY SẤY CỌNG</t>
  </si>
  <si>
    <t>CỤM HÚT CỌNG</t>
  </si>
  <si>
    <t>CỤM HÚT VỤN</t>
  </si>
  <si>
    <t>TRỤC VÍT SẤY VỤN</t>
  </si>
  <si>
    <t>ÉP LẠI CỌNG</t>
  </si>
  <si>
    <t>BẮN ĐAI CỌNG</t>
  </si>
  <si>
    <t>CỤM BĂNG TẢI THÀNH PHẨM CỌNG</t>
  </si>
  <si>
    <t>SILO 1</t>
  </si>
  <si>
    <t>SILO 2</t>
  </si>
  <si>
    <t>SILO 3</t>
  </si>
  <si>
    <t>MÁY SẤY LÁ</t>
  </si>
  <si>
    <t>CỤM BĂNG TẢI TRẢ LÁ VỀ</t>
  </si>
  <si>
    <t>ÉP KIỆN</t>
  </si>
  <si>
    <t>ÉP LẠI LÁ THÀNH PHẨM</t>
  </si>
  <si>
    <t>BẮN ĐAI LÁ</t>
  </si>
  <si>
    <t>BƠM THUỶ LỰC</t>
  </si>
  <si>
    <t>MÁY HÚT BỤI</t>
  </si>
  <si>
    <t>XỬ LÝ MÙI 1</t>
  </si>
  <si>
    <t>XỬ LÝ MÙI 2</t>
  </si>
  <si>
    <t>XỬ LÝ MÙI 3</t>
  </si>
  <si>
    <t>BUỒNG DẬP BỤI</t>
  </si>
  <si>
    <t>MÁY NÉN KHÍ 1</t>
  </si>
  <si>
    <t>MÁY NÉN KHÍ 2</t>
  </si>
  <si>
    <t>MÁY TÁCH NƯỚC KHÍ NÉN</t>
  </si>
  <si>
    <t>LÒ HƠI</t>
  </si>
  <si>
    <t>HỆ THỐNG XỬ LÝ NƯỚC THẢI LÒ HƠI</t>
  </si>
  <si>
    <t>PCCC XƯỞNG</t>
  </si>
  <si>
    <t>PCCC DIÊN PHÚ</t>
  </si>
  <si>
    <t xml:space="preserve">PCCC </t>
  </si>
  <si>
    <t>Thay ổ bi chủ động</t>
  </si>
  <si>
    <t>Tháp tải than</t>
  </si>
  <si>
    <t>Giàn trao đổi nhiệt</t>
  </si>
  <si>
    <t>Hàn chổ thủng</t>
  </si>
  <si>
    <t>XỬ LÝ BỤI MÙI</t>
  </si>
  <si>
    <t>PHÒNG ĐIỀU PHỐI</t>
  </si>
  <si>
    <t>KHO 1</t>
  </si>
  <si>
    <t>KHO 2</t>
  </si>
  <si>
    <t>KHO 3</t>
  </si>
  <si>
    <t>KHO 8</t>
  </si>
  <si>
    <t>KHO 6A</t>
  </si>
  <si>
    <t>KHO 6B</t>
  </si>
  <si>
    <t>KHO DIÊN PHÚ</t>
  </si>
  <si>
    <t>TRẠM ĐIỆN DIÊN PHÚ</t>
  </si>
  <si>
    <t>PHÒNG MCC</t>
  </si>
  <si>
    <t>NHÀ VĂN PHÒNG</t>
  </si>
  <si>
    <t>Lắp cánh quạt, làm lồng và chạy kiểm tra, lắp lại vào vị trí</t>
  </si>
  <si>
    <t>Thiết kế nâng chiều cao và làm cánh chỉnh góc hút</t>
  </si>
  <si>
    <t>ĐƯỜNG ỐNG HƠI BÃO HOÀ</t>
  </si>
  <si>
    <t>MÁY CẮT</t>
  </si>
  <si>
    <t>SILO LÁ TÁCH ĐẬP</t>
  </si>
  <si>
    <t>CỤM BĂNG TẢI CON LĂN</t>
  </si>
  <si>
    <t>Bơm nước hồi</t>
  </si>
  <si>
    <t>Bơm dập bụi</t>
  </si>
  <si>
    <t>Chuyển bản vẽ</t>
  </si>
  <si>
    <t>Quạt sấy khoang số 3</t>
  </si>
  <si>
    <t>Quạt sấy khoang số 4</t>
  </si>
  <si>
    <t>Chỉnh cánh quạt và thay mô tơ, thay khớp nối</t>
  </si>
  <si>
    <t>Thay bộ trao đổi nhiệt</t>
  </si>
  <si>
    <t xml:space="preserve">Răc co nhông </t>
  </si>
  <si>
    <t>Chiếu sáng</t>
  </si>
  <si>
    <t>Băng tải</t>
  </si>
  <si>
    <t>Thiết kế cụm băng tải dùng để trả lá về</t>
  </si>
  <si>
    <t>Băng tải 46_11_M1</t>
  </si>
  <si>
    <t>Gia cố  lại thành và sàn bị mục</t>
  </si>
  <si>
    <t>Bộ trao đổi nhiệt khoang số 1</t>
  </si>
  <si>
    <t>Thay mặt bích</t>
  </si>
  <si>
    <t>Răc co buồng trao đổi nhiệt khoang sấy số 3</t>
  </si>
  <si>
    <t xml:space="preserve">Bộ trao đổi nhiệt khoang sấy 4 </t>
  </si>
  <si>
    <t xml:space="preserve">Thay </t>
  </si>
  <si>
    <t>Bẫy hơi khoang số 5</t>
  </si>
  <si>
    <t xml:space="preserve">Kiểm tra và Vệ sinh bẫy hơi </t>
  </si>
  <si>
    <t>Miệng hút cọng</t>
  </si>
  <si>
    <t>Thiết kế và làm mới</t>
  </si>
  <si>
    <t>Sàng rung 10_M3</t>
  </si>
  <si>
    <t>Vệ sinh và hàn gia cố các sàng</t>
  </si>
  <si>
    <t>Kiểm tra và làm thanh đở ống dầu dưới băng tải-</t>
  </si>
  <si>
    <t xml:space="preserve"> Băng tải nạp thùng ép số 2</t>
  </si>
  <si>
    <t xml:space="preserve"> Băng tải nạp thùng ép số 1</t>
  </si>
  <si>
    <t>Bộ hiển thị cánh gió quạt hút</t>
  </si>
  <si>
    <t>Thay biến trở và calib góc</t>
  </si>
  <si>
    <t>Bơm nước yếu</t>
  </si>
  <si>
    <t>Gắn biến tần 11kW dự phòng cho 3 quạt phân li</t>
  </si>
  <si>
    <t>Chi tiết/Thiết bị</t>
  </si>
  <si>
    <t>Nội dung thực hiện</t>
  </si>
  <si>
    <t>THIẾT BỊ DỰ PHÒNG</t>
  </si>
  <si>
    <t>Kiểm tra và  thay bóng đèn Nhà vệ sinh nữ tầng bgđ, phòng nam, lối đi</t>
  </si>
  <si>
    <t>Thay bằng mặt bích</t>
  </si>
  <si>
    <t>Đổ thêm than hoạt tính</t>
  </si>
  <si>
    <t>Cụm van khoang sấy số 4</t>
  </si>
  <si>
    <t>Thay ron</t>
  </si>
  <si>
    <t>V Hưng, Yên, C Thịnh, Hiếu</t>
  </si>
  <si>
    <t>MÁY TÁCH ĐẬP PHÂN LI</t>
  </si>
  <si>
    <t xml:space="preserve">Hàn lại </t>
  </si>
  <si>
    <t>V Hưng, Hoà</t>
  </si>
  <si>
    <t xml:space="preserve">Đức Duy </t>
  </si>
  <si>
    <t>Thay vận hành trung tâm</t>
  </si>
  <si>
    <t>Thay vận hành sấy lá</t>
  </si>
  <si>
    <t>Thay vận hành sấy cọng</t>
  </si>
  <si>
    <t>Thay vận hành</t>
  </si>
  <si>
    <t>Kệ drive - in</t>
  </si>
  <si>
    <t>Giảm xuống còn 2 tầng</t>
  </si>
  <si>
    <t>TRẠM BƠM CÔNG TY</t>
  </si>
  <si>
    <t>Thay bảng tiêu lệnh kho 1,2,3,6,8</t>
  </si>
  <si>
    <t>Bảng tiêu lệnh</t>
  </si>
  <si>
    <t>Thay các bảng mờ</t>
  </si>
  <si>
    <t>D Hưng</t>
  </si>
  <si>
    <t>PCCC KHO 1</t>
  </si>
  <si>
    <t>PCCC KHO 2</t>
  </si>
  <si>
    <t>PCCC KHO 3</t>
  </si>
  <si>
    <t>PCCC KHO 6B</t>
  </si>
  <si>
    <t>PCCC KHO 6A</t>
  </si>
  <si>
    <t>PHÒNG MÁY NÉN KHÍ</t>
  </si>
  <si>
    <t>TRẠM ĐIỆN CÔNG TY</t>
  </si>
  <si>
    <t xml:space="preserve">Gia công nắp lưng, thay ổ bi </t>
  </si>
  <si>
    <t>Mô tơ ABB M3AA112 M6 - 3GAA 13101 B8E 002
SN: 3GE 1083 603 1521</t>
  </si>
  <si>
    <t>Mô tơ ABB M3AA112 M6 - 3GAA 13101 B8E 002
SN: 3GE 1083 303 3136</t>
  </si>
  <si>
    <t>Bình ắc quy</t>
  </si>
  <si>
    <t>Thay mới</t>
  </si>
  <si>
    <t>Đèn khẩn cấp</t>
  </si>
  <si>
    <t>Thay 03 đèn</t>
  </si>
  <si>
    <t>Động cơ diesel Huyndai D4BB</t>
  </si>
  <si>
    <t>Sửa điều khiển không STOP được</t>
  </si>
  <si>
    <t>Gia công vành chắn cánh quạt</t>
  </si>
  <si>
    <t>Khánh + M Thuỷ</t>
  </si>
  <si>
    <t>Quạt thổi Spencer S24103C SN 814053 A11
Mô tơ TECO AEEANE AV6101010006</t>
  </si>
  <si>
    <t>Thuỷ, Khánh</t>
  </si>
  <si>
    <t>Thay phao dùng phao của hệ thống xử lý nước thải lò hơi</t>
  </si>
  <si>
    <t>Khánh</t>
  </si>
  <si>
    <t>Mặt sàng</t>
  </si>
  <si>
    <t>Thay 01 cái</t>
  </si>
  <si>
    <t>Thay xi lanh đẩy thùng 100x100</t>
  </si>
  <si>
    <t>Quạt sấy khoang số 09</t>
  </si>
  <si>
    <t>Khoang sấy số 2,4</t>
  </si>
  <si>
    <t>Hàn lại chổ xì rắc co nhông</t>
  </si>
  <si>
    <t>Căng lại mặt sàng, thay thanh nhôm cho sàn ngoài, đổi mặt sàn, taro lỗ ốc</t>
  </si>
  <si>
    <t>Khánh, V Hưng, Thuỷ, Yên</t>
  </si>
  <si>
    <t>Yên, Duy</t>
  </si>
  <si>
    <t>Van và đường ống bơm nước vào xưởng</t>
  </si>
  <si>
    <t>Hệ thống điều khiển</t>
  </si>
  <si>
    <t>Vẽ lại bản vẽ điều khiển có phao, van điện, tính toán thiết bị</t>
  </si>
  <si>
    <t>a Khải</t>
  </si>
  <si>
    <t>ngày</t>
  </si>
  <si>
    <t>a Yên</t>
  </si>
  <si>
    <t>a V Hưng</t>
  </si>
  <si>
    <t>a Khánh</t>
  </si>
  <si>
    <t>Vệ sinh máy lạnh - P Kế toán</t>
  </si>
  <si>
    <t>Sàn băng tải</t>
  </si>
  <si>
    <t>3-Tạm Ngưng</t>
  </si>
  <si>
    <t>Van khí nén, xi lanh khí nén</t>
  </si>
  <si>
    <t>Hàn lại chổ xì gas và bơm gas</t>
  </si>
  <si>
    <t>Chuyển nhà khách ra nhà xe</t>
  </si>
  <si>
    <t>Báo cáo lãnh đạo</t>
  </si>
  <si>
    <t>Tính toán vật liệu sửa các đường xả nước ngưng</t>
  </si>
  <si>
    <t>Đường xả nước ngưng</t>
  </si>
  <si>
    <t>Khớp nối trao đổi nhiệt</t>
  </si>
  <si>
    <t>Tính toán vật liệu, vật tư</t>
  </si>
  <si>
    <t>a D Hưng</t>
  </si>
  <si>
    <t>Chuyển trạm sạc xe nâng điện</t>
  </si>
  <si>
    <t>Sàn rung</t>
  </si>
  <si>
    <t>Làm mới 1 mặt sàn rung</t>
  </si>
  <si>
    <t>Thiết kế chuyển đổi sử dụng xích thường thay cho xích inox</t>
  </si>
  <si>
    <t>Sửa lại các van hỏng, đề xuất các vật tư thay thế</t>
  </si>
  <si>
    <t>0-</t>
  </si>
  <si>
    <t>Thiết kế và làm lại máy hút bụi - máy phân li đầu lá</t>
  </si>
  <si>
    <t>PHÒNG NGUYÊN LIỆU</t>
  </si>
  <si>
    <t>Hệ thống trao đổi nhiệt</t>
  </si>
  <si>
    <t>Thay 03 cái</t>
  </si>
  <si>
    <t>HỆ THỐNG CẤP THOÁT NƯỚC</t>
  </si>
  <si>
    <t>~</t>
  </si>
  <si>
    <t>2-Chờ vật tư</t>
  </si>
  <si>
    <t>HỆ THỐNG NƯỚC CẤP</t>
  </si>
  <si>
    <t>Thay đường ống nước máy bị bể sau đồng hồ tổng</t>
  </si>
  <si>
    <t>Quạt thổi phân li 11kW</t>
  </si>
  <si>
    <t xml:space="preserve">Sửa lại vành </t>
  </si>
  <si>
    <t>HỆ THỐNG LÀM MÁT</t>
  </si>
  <si>
    <t>Thay dây curoa quạt gắn tường</t>
  </si>
  <si>
    <t>Hoà, Yên</t>
  </si>
  <si>
    <t>Hàn lại tay cào ép 1</t>
  </si>
  <si>
    <t>Thay bóng đèn hội trường</t>
  </si>
  <si>
    <t>Thay 24/48 bóng</t>
  </si>
  <si>
    <t>D. Hưng, Khải, Yên, Thuỷ</t>
  </si>
  <si>
    <t>Vệ sinh máy lạnh hội trường</t>
  </si>
  <si>
    <t>Máy hút bụi - đầu máy cắt</t>
  </si>
  <si>
    <t>Khoang sấy số 4</t>
  </si>
  <si>
    <t>Thay ron bộ trao đổi nhiệt</t>
  </si>
  <si>
    <t xml:space="preserve">Finger 1 - OUTSIDE </t>
  </si>
  <si>
    <t>Thay xi lanh UP DOWN</t>
  </si>
  <si>
    <t>Khoang sấy số 1</t>
  </si>
  <si>
    <t>Bảo trì thay bi và hàn vành</t>
  </si>
  <si>
    <t>Quạt thổi 11kW</t>
  </si>
  <si>
    <t>Quạt thổi  7.5kW</t>
  </si>
  <si>
    <t>Khánh, Thuỷ, Yên, Hoà, Duy</t>
  </si>
  <si>
    <t>Thay ron mặt bích bẫy hơi</t>
  </si>
  <si>
    <t>Thay ron mặt bích van</t>
  </si>
  <si>
    <t>Hàn chổ thủng đường ống xả nước ngưng</t>
  </si>
  <si>
    <t>Finger 2- INSIDE</t>
  </si>
  <si>
    <t>Thay tấm dẫn hướng, hàn lại lỗ thanh truyền động</t>
  </si>
  <si>
    <t>Sửa sàn băng tải (lắp tấm tôn phẳng cho lá thoát ra)</t>
  </si>
  <si>
    <t>Khải</t>
  </si>
  <si>
    <t>Thay vận hành máy cắt</t>
  </si>
  <si>
    <t>A Khải + D Hưng học vận hành xi lanh gia ẩm</t>
  </si>
  <si>
    <t>A Cường VH nghỉ đột xuất</t>
  </si>
  <si>
    <t>Hoàn thành</t>
  </si>
  <si>
    <t>Hổ trợ</t>
  </si>
  <si>
    <t>MÁY HÚT BỤI (MÁY CẮT)</t>
  </si>
  <si>
    <t>MÁY HÚT BỤI (PHÂN LI ĐẦU LÁ)</t>
  </si>
  <si>
    <t>Kiểm tra/Thiết kế/
Phương án</t>
  </si>
  <si>
    <t>LÀM CON LĂN PHI 60</t>
  </si>
  <si>
    <t>#</t>
  </si>
  <si>
    <t>NỘI DUNG</t>
  </si>
  <si>
    <t>MÁY/ KHU VỰC</t>
  </si>
  <si>
    <t>CON LĂN BĂNG TẢI XÍCH</t>
  </si>
  <si>
    <t>KT Cơ khí ca A &amp; B</t>
  </si>
  <si>
    <t>Máy ép kiện lá nguyên liệu 15 tấn</t>
  </si>
  <si>
    <t>Thiết kế mới</t>
  </si>
  <si>
    <t>Cải tạo</t>
  </si>
  <si>
    <t>Thiết kế</t>
  </si>
  <si>
    <t>Thiết kế chuyển đổi sử dụng xích thông dụng</t>
  </si>
  <si>
    <t xml:space="preserve">Thực hiện </t>
  </si>
  <si>
    <t>Sàng rung lá mảnh</t>
  </si>
  <si>
    <t>Mạch điều khiển van nước bảo vệ bơm</t>
  </si>
  <si>
    <t>Thuỷ, Duy Hưng</t>
  </si>
  <si>
    <t>Chờ vật tư</t>
  </si>
  <si>
    <t>Chờ duyệt</t>
  </si>
  <si>
    <t>SÀN THAO TÁC ÉP KIỆN</t>
  </si>
  <si>
    <t xml:space="preserve">KT Cơ khí </t>
  </si>
  <si>
    <t>Gắn thêm 01 chuông tại phòng bảo vệ</t>
  </si>
  <si>
    <t>Thay 03 đèn khẩn cấp</t>
  </si>
  <si>
    <t>Thay 01 đèn khẩn cấp</t>
  </si>
  <si>
    <t>PCCC KHO DIÊN PHÚ</t>
  </si>
  <si>
    <t>Cải tạo lại tủ điều khiển bơm</t>
  </si>
  <si>
    <t>Cải tạo hệ thống chiếu sáng kho Diên Phú</t>
  </si>
  <si>
    <t>Hàn gia cố đế quạt hút</t>
  </si>
  <si>
    <t>Hoà, Khánh</t>
  </si>
  <si>
    <t>KT điện</t>
  </si>
  <si>
    <t>KT Cơ khí B</t>
  </si>
  <si>
    <t>Bảo trì bảo dưỡng các con lăn trong kho vật tư</t>
  </si>
  <si>
    <t>KT Cơ điện ca B</t>
  </si>
  <si>
    <t>Thay yếm, thay băng tải - băng tải 46_40_M1</t>
  </si>
  <si>
    <t>QUẠT HÚT ỐNG KHÓI LÒ HƠI</t>
  </si>
  <si>
    <t>Thay ổ bi</t>
  </si>
  <si>
    <t>Làm hệ thống trao đổi nhiệt</t>
  </si>
  <si>
    <t>Hoà, Thuỷ, Khánh, Yên, V Hưng</t>
  </si>
  <si>
    <t>MÁY NÉN KHÍ</t>
  </si>
  <si>
    <t>Làm mới các con lăn</t>
  </si>
  <si>
    <t>KỆ CHỨA HÀNG</t>
  </si>
  <si>
    <t>Tiếp tục theo dõi để cải thiện hiệu quả và an toàn hơn</t>
  </si>
  <si>
    <t>C Thịnh, Tú, Hiếu</t>
  </si>
  <si>
    <t>Thay cốc tách nước 01 máy nén khí &amp; tách nước</t>
  </si>
  <si>
    <t>QUẠT THỔI PHÂN LI</t>
  </si>
  <si>
    <t>- Kiểm tra chạy không tải mô tơ
- Gắn thử 2 cánh cũ &amp; 1 cánh mới chạy thử</t>
  </si>
  <si>
    <t>Dùng hàng rào phế liệu làm sàn</t>
  </si>
  <si>
    <t>Tạm ngưng</t>
  </si>
  <si>
    <t>Chờ duyệt phương án</t>
  </si>
  <si>
    <t>Khi có vật tư</t>
  </si>
  <si>
    <t xml:space="preserve"> PHÒNG ĐÀO TẠO 
(tên cũ: HỘI TRƯỜNG)</t>
  </si>
  <si>
    <t>KT cơ khí</t>
  </si>
  <si>
    <t>STT</t>
  </si>
  <si>
    <t>Nội dung</t>
  </si>
  <si>
    <t>Theo dõi đồng hồ nước tổng</t>
  </si>
  <si>
    <t>Duy Hưng, Mật Thuỷ</t>
  </si>
  <si>
    <t>Các máy xử lý bụi, mùi</t>
  </si>
  <si>
    <t>Huy Yên, Văn Hưng</t>
  </si>
  <si>
    <t>Máy nén khí</t>
  </si>
  <si>
    <t>Sữa chữa các thiết bị phụ tùng (xưởng để trên kệ hư hỏng)</t>
  </si>
  <si>
    <t>KT Cơ &amp; Điện</t>
  </si>
  <si>
    <t xml:space="preserve">* Khi nghỉ phép hoặc đổi ca, bàn giao lại cho người khác trong tổ thực hiện.
</t>
  </si>
  <si>
    <t>* Chỉ số đồng hồ nước 1 ngày vượt quá 130m3, tìm nguyên nhân và khắc phục.</t>
  </si>
  <si>
    <t>* Các thiết bị sửa chữa xong bàn giao lại cho vận hành, hoặc để vào kệ vật tư dự phòng</t>
  </si>
  <si>
    <t>* Thường xuyên đi vào xưởng theo dõi các máy khi không có việc (đặc biệt sau 18h00).</t>
  </si>
  <si>
    <t>* Các máy móc thiết bị sau khi sửa chữa, làm mới phải theo dõi hoạt động.</t>
  </si>
  <si>
    <t xml:space="preserve">- Đi dây điện riêng cho hệ thống âm thanh, ánh sáng
- Thay bóng đèn 1m2.
- Gắn thêm bóng âm trần
- Gắn thêm CB và đường dây điện cho 01 máy lạnh 
- Gắn thêm ổ cắm bình nước nóng lạnh
- Gắn thêm ổ cắm cho 2 máy sấy khô tay ở 2 WC
- Chuyển sang dùng bóng đèn vàng ở 2 WC
</t>
  </si>
  <si>
    <t>Thuỷ, Yên</t>
  </si>
  <si>
    <t>V Hưng, Khánh, Yên
Hổ trợ: Thuỷ, Hoà</t>
  </si>
  <si>
    <t>Thay bộ trao đổi nhiệt khoang số 3</t>
  </si>
  <si>
    <t>V Hưng, Hoà, Thuỷ
Hổ trợ: VH Sấy cọng</t>
  </si>
  <si>
    <t>Quạt thổi cấp 4.1</t>
  </si>
  <si>
    <t>Thay lại quạt 7.5kW</t>
  </si>
  <si>
    <t>V Hưng, Hoà, Thuỷ</t>
  </si>
  <si>
    <t>Quạt thổi  cấp x.x</t>
  </si>
  <si>
    <t>Thay quạt thổi 11kW</t>
  </si>
  <si>
    <t>MÁY KHÍ TƯƠI</t>
  </si>
  <si>
    <t>Thay dây curoa</t>
  </si>
  <si>
    <t>Quạt thổi</t>
  </si>
  <si>
    <t>Khánh, Thuỷ</t>
  </si>
  <si>
    <t xml:space="preserve"> PHÒNG ĐÀO TẠO </t>
  </si>
  <si>
    <t>Thay bóng đèn 1m2.</t>
  </si>
  <si>
    <t>Gắn thêm bóng âm trần</t>
  </si>
  <si>
    <t>Đi đường dây nguồn âm thanh ánh sáng</t>
  </si>
  <si>
    <t>Thay bóng đèn WC</t>
  </si>
  <si>
    <t>Ngày hoàn thành</t>
  </si>
  <si>
    <t>Sửa kệ hỏng PKH</t>
  </si>
  <si>
    <t>PHÒNG BỤI</t>
  </si>
  <si>
    <t>Đổi mô tơ</t>
  </si>
  <si>
    <t>Khánh, Thuỷ, Yên</t>
  </si>
  <si>
    <t>Lắp ổ cắm và máy sấy tay</t>
  </si>
  <si>
    <t>Làm bộ trao đổi nhiệt</t>
  </si>
  <si>
    <t>Ghi chú</t>
  </si>
  <si>
    <t>Thay then buli quạt</t>
  </si>
  <si>
    <t>Yên</t>
  </si>
  <si>
    <t>Thay VHTT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</si>
</sst>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10000]d/m/yyyy;@"/>
    <numFmt numFmtId="165" formatCode="dd/mm/yyyy"/>
    <numFmt numFmtId="166" formatCode="[$-1010000]dd/mm/yyyy;@"/>
    <numFmt numFmtId="167" formatCode="dd/mm/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i/>
      <sz val="20"/>
      <color rgb="FFFF0000"/>
      <name val="Times New Roman"/>
      <family val="1"/>
    </font>
    <font>
      <b/>
      <i/>
      <sz val="20"/>
      <color rgb="FFFF0000"/>
      <name val="Times New Roman"/>
      <family val="1"/>
    </font>
    <font>
      <b/>
      <i/>
      <sz val="20"/>
      <color rgb="FF00206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1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8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65" fontId="0" fillId="0" borderId="0" xfId="0" applyNumberFormat="1"/>
    <xf numFmtId="166" fontId="2" fillId="0" borderId="0" xfId="0" applyNumberFormat="1" applyFont="1" applyAlignment="1">
      <alignment horizontal="center" vertical="center"/>
    </xf>
    <xf numFmtId="167" fontId="0" fillId="0" borderId="0" xfId="0" applyNumberForma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14" fontId="0" fillId="0" borderId="0" xfId="0" applyNumberFormat="1"/>
    <xf numFmtId="0" fontId="5" fillId="2" borderId="0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164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164" fontId="2" fillId="0" borderId="0" xfId="0" applyNumberFormat="1" applyFont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3" xfId="0" applyFont="1" applyFill="1" applyBorder="1"/>
    <xf numFmtId="14" fontId="2" fillId="0" borderId="3" xfId="0" applyNumberFormat="1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166" fontId="2" fillId="0" borderId="2" xfId="0" applyNumberFormat="1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Alignment="1"/>
    <xf numFmtId="0" fontId="8" fillId="5" borderId="10" xfId="0" applyFont="1" applyFill="1" applyBorder="1" applyAlignment="1">
      <alignment horizontal="left" vertical="center"/>
    </xf>
    <xf numFmtId="0" fontId="8" fillId="5" borderId="10" xfId="0" applyFont="1" applyFill="1" applyBorder="1" applyAlignment="1">
      <alignment horizontal="center" vertical="center"/>
    </xf>
    <xf numFmtId="166" fontId="8" fillId="5" borderId="2" xfId="0" applyNumberFormat="1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center" vertical="center"/>
    </xf>
    <xf numFmtId="0" fontId="2" fillId="0" borderId="0" xfId="0" applyFont="1" applyFill="1"/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center" vertical="center"/>
    </xf>
    <xf numFmtId="166" fontId="9" fillId="0" borderId="2" xfId="0" applyNumberFormat="1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center" vertical="center"/>
    </xf>
    <xf numFmtId="166" fontId="9" fillId="0" borderId="8" xfId="0" applyNumberFormat="1" applyFont="1" applyFill="1" applyBorder="1" applyAlignment="1">
      <alignment horizontal="left" vertical="center"/>
    </xf>
    <xf numFmtId="0" fontId="9" fillId="5" borderId="10" xfId="0" applyFont="1" applyFill="1" applyBorder="1" applyAlignment="1">
      <alignment horizontal="left" vertical="center"/>
    </xf>
    <xf numFmtId="0" fontId="9" fillId="5" borderId="10" xfId="0" applyFont="1" applyFill="1" applyBorder="1" applyAlignment="1">
      <alignment horizontal="center" vertical="center"/>
    </xf>
    <xf numFmtId="14" fontId="9" fillId="5" borderId="10" xfId="0" applyNumberFormat="1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66" fontId="2" fillId="0" borderId="2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 vertical="center"/>
    </xf>
    <xf numFmtId="0" fontId="11" fillId="0" borderId="2" xfId="0" applyFont="1" applyBorder="1"/>
    <xf numFmtId="0" fontId="11" fillId="0" borderId="15" xfId="0" applyFont="1" applyBorder="1"/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/>
    <xf numFmtId="0" fontId="11" fillId="0" borderId="11" xfId="0" applyFont="1" applyBorder="1"/>
    <xf numFmtId="0" fontId="12" fillId="0" borderId="12" xfId="0" applyFont="1" applyBorder="1" applyAlignment="1">
      <alignment vertical="center" wrapText="1"/>
    </xf>
    <xf numFmtId="0" fontId="2" fillId="5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 wrapText="1"/>
    </xf>
    <xf numFmtId="166" fontId="9" fillId="5" borderId="2" xfId="0" applyNumberFormat="1" applyFont="1" applyFill="1" applyBorder="1" applyAlignment="1">
      <alignment horizontal="left" vertical="center"/>
    </xf>
    <xf numFmtId="14" fontId="2" fillId="0" borderId="0" xfId="0" applyNumberFormat="1" applyFont="1" applyFill="1"/>
    <xf numFmtId="0" fontId="9" fillId="5" borderId="16" xfId="0" applyFont="1" applyFill="1" applyBorder="1" applyAlignment="1">
      <alignment horizontal="left" vertical="center"/>
    </xf>
    <xf numFmtId="0" fontId="9" fillId="5" borderId="10" xfId="0" applyFont="1" applyFill="1" applyBorder="1" applyAlignment="1">
      <alignment horizontal="left" vertical="center" wrapText="1"/>
    </xf>
    <xf numFmtId="166" fontId="9" fillId="5" borderId="2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2" fillId="0" borderId="0" xfId="0" quotePrefix="1" applyFont="1" applyFill="1" applyAlignment="1">
      <alignment wrapText="1"/>
    </xf>
    <xf numFmtId="166" fontId="2" fillId="0" borderId="0" xfId="0" applyNumberFormat="1" applyFont="1" applyFill="1"/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</cellXfs>
  <cellStyles count="1">
    <cellStyle name="Normal" xfId="0" builtinId="0"/>
  </cellStyles>
  <dxfs count="9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7" formatCode="dd/mm/yyyy;@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theme="4" tint="0.79998168889431442"/>
      </font>
      <fill>
        <patternFill>
          <bgColor rgb="FFFF33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66" formatCode="[$-1010000]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66" formatCode="[$-1010000]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</dxf>
    <dxf>
      <font>
        <color theme="4" tint="0.79998168889431442"/>
      </font>
      <fill>
        <patternFill>
          <bgColor rgb="FFFF33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4" tint="0.79998168889431442"/>
      </font>
      <fill>
        <patternFill>
          <bgColor rgb="FFFF33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5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[$-1010000]d/m/yyyy;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[$-1010000]d/m/yy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6" formatCode="[$-1010000]dd/mm/yy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[$-1010000]d/m/yy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[$-1010000]d/m/yyyy;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[$-1010000]d/m/yy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[$-1010000]d/m/yy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rgb="FF00B0F0"/>
        </patternFill>
      </fill>
    </dxf>
    <dxf>
      <font>
        <color theme="4" tint="0.79998168889431442"/>
      </font>
      <fill>
        <patternFill>
          <bgColor rgb="FFFF0000"/>
        </patternFill>
      </fill>
    </dxf>
    <dxf>
      <font>
        <color theme="4" tint="0.79998168889431442"/>
      </font>
      <fill>
        <patternFill>
          <bgColor rgb="FFFF33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4AC753-1503-403E-940B-6600329116A5}" name="tblMachineName" displayName="tblMachineName" ref="C2:C91" totalsRowShown="0" headerRowDxfId="92" dataDxfId="91" tableBorderDxfId="90">
  <autoFilter ref="C2:C91" xr:uid="{B74AC753-1503-403E-940B-6600329116A5}"/>
  <tableColumns count="1">
    <tableColumn id="1" xr3:uid="{8145ECD5-7B46-479B-B836-BD548447BF0B}" name="Danh mục máy" dataDxfId="8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5BB76-E223-49EA-BCEB-66AC95E065CD}" name="tblWorkTask" displayName="tblWorkTask" ref="A2:M31" totalsRowShown="0" headerRowDxfId="78" dataDxfId="77">
  <autoFilter ref="A2:M31" xr:uid="{C7C5BB76-E223-49EA-BCEB-66AC95E065CD}"/>
  <sortState xmlns:xlrd2="http://schemas.microsoft.com/office/spreadsheetml/2017/richdata2" ref="A3:M31">
    <sortCondition descending="1" ref="G2:G31"/>
  </sortState>
  <tableColumns count="13">
    <tableColumn id="3" xr3:uid="{45D86214-EB79-4B9E-A7ED-46DB00DFFCD9}" name="Máy/Khu vực" dataDxfId="76"/>
    <tableColumn id="2" xr3:uid="{05A8384B-1B9B-4F72-AAAE-686F13F3D214}" name="Chi tiết/Thiết bị" dataDxfId="75"/>
    <tableColumn id="4" xr3:uid="{70F7464B-829D-48F9-849B-50DC15AA8E72}" name="Nội dung thực hiện" dataDxfId="74"/>
    <tableColumn id="1" xr3:uid="{61B47CE5-FD42-4A19-BA43-23592427C4B7}" name="Quan trọng" dataDxfId="73"/>
    <tableColumn id="8" xr3:uid="{6A646857-F887-4BE1-98C5-5651D5BA5AEE}" name="Khẩn cấp" dataDxfId="72"/>
    <tableColumn id="5" xr3:uid="{9F499AC7-2FFD-4B25-BA4E-2C27D834B7C5}" name="Mức độ" dataDxfId="71">
      <calculatedColumnFormula array="1">_xlfn.IFS(AND(D3 = "Có",E3 = "Có"),1,AND(D3 = "Có",E3 = "Không"),3,AND(D3 = "Không",E3 = "Có"),2,AND(D3 = "Không",E3 = "Không"),4)</calculatedColumnFormula>
    </tableColumn>
    <tableColumn id="16" xr3:uid="{DB334740-1F98-4179-B695-3F764E673777}" name="Tiến độ" dataDxfId="70"/>
    <tableColumn id="6" xr3:uid="{3B16FA08-B457-4146-B023-595518E185C1}" name="Bắt đầu" dataDxfId="69"/>
    <tableColumn id="13" xr3:uid="{54E46817-FD95-47BC-9E24-45B6291BCA93}" name="~" dataDxfId="68"/>
    <tableColumn id="12" xr3:uid="{D0F6A765-FECA-44B6-941F-5A2B29431C63}" name="Kết thúc" dataDxfId="67">
      <calculatedColumnFormula>tblWorkTask[[#This Row],[Bắt đầu]]+tblWorkTask[[#This Row],[~]]-1</calculatedColumnFormula>
    </tableColumn>
    <tableColumn id="14" xr3:uid="{0752869B-3FE3-4BD7-8524-01589BC9514A}" name="Kết quả" dataDxfId="66">
      <calculatedColumnFormula>IF(AND((tblWorkTask[[#This Row],[Thực hiện]]&lt;&gt;"5-Hoàn thành"),(tblWorkTask[[#This Row],[Kết thúc]]-NOW())&lt;=-1),"Chậm tiến độ","_")</calculatedColumnFormula>
    </tableColumn>
    <tableColumn id="10" xr3:uid="{340DE368-0238-46A8-AF8F-207CEDFCEA58}" name="Thực hiện" dataDxfId="65"/>
    <tableColumn id="11" xr3:uid="{0EC8EC6A-5DCA-4A85-8113-A0CC39AFC4DA}" name="Ghi chú/ Kêt quả" dataDxfId="6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76562A-40B3-4056-AAD2-FB2A1A29638C}" name="Table3" displayName="Table3" ref="A2:F61" totalsRowShown="0" headerRowDxfId="51" dataDxfId="49" headerRowBorderDxfId="50" tableBorderDxfId="48">
  <autoFilter ref="A2:F61" xr:uid="{7676562A-40B3-4056-AAD2-FB2A1A29638C}"/>
  <sortState xmlns:xlrd2="http://schemas.microsoft.com/office/spreadsheetml/2017/richdata2" ref="A3:F61">
    <sortCondition ref="A2:A61"/>
  </sortState>
  <tableColumns count="6">
    <tableColumn id="1" xr3:uid="{ECAB5F62-4CAB-4AFC-B8DF-300D81E7E708}" name="Máy/Khu vực" dataDxfId="47"/>
    <tableColumn id="2" xr3:uid="{77510FF1-4315-4E32-8A1A-F97C76F4669F}" name="Chi tiết/Thiết bị" dataDxfId="46"/>
    <tableColumn id="3" xr3:uid="{E9274DFD-AE70-4A46-825E-A0575D96DBAE}" name="Nội dung thực hiện" dataDxfId="45"/>
    <tableColumn id="4" xr3:uid="{90517052-B36A-4C67-B2C9-D5F5AA97C1D5}" name="Thực hiện" dataDxfId="44"/>
    <tableColumn id="6" xr3:uid="{9EB306DE-825A-431E-975E-8F62F3677365}" name="Ngày hoàn thành" dataDxfId="43"/>
    <tableColumn id="5" xr3:uid="{9F7584FE-EDF0-47D6-A315-A5A7F24361C8}" name="Ghi chú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E8A3EB-1ACB-48E2-8324-BB69B9962451}" name="Table4" displayName="Table4" ref="A2:H14" totalsRowShown="0" headerRowDxfId="41" dataDxfId="39" headerRowBorderDxfId="40" tableBorderDxfId="38" totalsRowBorderDxfId="37">
  <autoFilter ref="A2:H14" xr:uid="{33E8A3EB-1ACB-48E2-8324-BB69B9962451}"/>
  <tableColumns count="8">
    <tableColumn id="1" xr3:uid="{35A6ABBB-051D-47C2-A2FF-9FADC3181EBE}" name="#" dataDxfId="36"/>
    <tableColumn id="2" xr3:uid="{4B618E90-ADAD-4B17-9E66-C0240A0929F3}" name="MÁY/ KHU VỰC" dataDxfId="35"/>
    <tableColumn id="3" xr3:uid="{884A05DE-5A11-4D3C-A7EE-26C2B02F69E2}" name="NỘI DUNG" dataDxfId="34"/>
    <tableColumn id="4" xr3:uid="{35FB4933-2A8A-4956-918D-DE5E4C8596A6}" name="Bắt đầu" dataDxfId="33"/>
    <tableColumn id="11" xr3:uid="{6516413F-C2D7-4CFD-869C-EC381E83D5A8}" name="Hoàn thành" dataDxfId="32"/>
    <tableColumn id="9" xr3:uid="{624B95B8-4D71-4314-A474-235490C96FB3}" name="Kiểm tra/Thiết kế/_x000a_Phương án" dataDxfId="31"/>
    <tableColumn id="5" xr3:uid="{DBDE4BB6-6930-45E4-B6C6-AE92577996CD}" name="Thực hiện " dataDxfId="30"/>
    <tableColumn id="10" xr3:uid="{BB159081-2CA9-4A0B-8671-8660C3EEFABE}" name="Hổ trợ" dataDxfId="29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1A8F39-AA31-4C8B-BEBB-CA5D11834315}" name="Table6" displayName="Table6" ref="A2:C8" totalsRowShown="0" headerRowDxfId="28" dataDxfId="26" headerRowBorderDxfId="27" tableBorderDxfId="25" totalsRowBorderDxfId="24">
  <autoFilter ref="A2:C8" xr:uid="{5C1A8F39-AA31-4C8B-BEBB-CA5D11834315}"/>
  <tableColumns count="3">
    <tableColumn id="1" xr3:uid="{A5C4916C-03DD-4C05-AFBA-BD3EC8300C7B}" name="STT" dataDxfId="23"/>
    <tableColumn id="2" xr3:uid="{13AD1C14-F1FC-4519-ABE2-0223C640631E}" name="Nội dung" dataDxfId="22"/>
    <tableColumn id="3" xr3:uid="{131B9C55-E2C0-40C0-8E38-F9D2410F3EC5}" name="Thực hiện " dataDxfId="21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14B16D-ED10-47AB-A7DF-EC5A7AE59F55}" name="tbl_epkien" displayName="tbl_epkien" ref="A2:P78" totalsRowShown="0" headerRowDxfId="17" dataDxfId="16">
  <autoFilter ref="A2:P78" xr:uid="{7E14B16D-ED10-47AB-A7DF-EC5A7AE59F55}"/>
  <tableColumns count="16">
    <tableColumn id="1" xr3:uid="{0AAAC53F-9AC7-4006-A43D-600288204E5E}" name="Column1" dataDxfId="15"/>
    <tableColumn id="2" xr3:uid="{A98D4363-B296-4293-A7CF-849EC3B64F42}" name="M. Thuỷ" dataDxfId="14"/>
    <tableColumn id="3" xr3:uid="{E0C5A130-0B1F-48C3-8E67-93964CCD8A19}" name="M Khánh" dataDxfId="13"/>
    <tableColumn id="4" xr3:uid="{383AF829-F219-4E86-846E-56C073AA9802}" name="Đ Duy" dataDxfId="12"/>
    <tableColumn id="5" xr3:uid="{600B3FE8-423A-4DCF-A41C-2F74938CAC95}" name="H Yên" dataDxfId="11"/>
    <tableColumn id="6" xr3:uid="{A7B11B67-B68E-4788-B547-F378E7583526}" name="D. Hưng" dataDxfId="10"/>
    <tableColumn id="7" xr3:uid="{9D7EF234-F143-456E-BDC9-49A40B0AE922}" name="B Hoà" dataDxfId="9"/>
    <tableColumn id="8" xr3:uid="{2B511269-87D8-4E60-950F-4EB5E075BD51}" name="V Hưng" dataDxfId="8"/>
    <tableColumn id="9" xr3:uid="{4224BEFC-91D6-4FFD-9AD1-ADFB7FAD5E88}" name="T Khải" dataDxfId="7"/>
    <tableColumn id="10" xr3:uid="{06BC5D0A-F8D4-4EC0-ADBC-E210B27EF644}" name="M Hiền" dataDxfId="6"/>
    <tableColumn id="11" xr3:uid="{07416EC0-B8F9-4E58-A7C5-A9C44ADA16B8}" name="C Thịnh" dataDxfId="5"/>
    <tableColumn id="12" xr3:uid="{F4ECE29B-B68E-4EC3-B4D8-9F8DCF96B20B}" name="Đ Thịnh" dataDxfId="4"/>
    <tableColumn id="13" xr3:uid="{755AA56D-C6A2-4081-A329-D381A1F88912}" name="La Minh" dataDxfId="3"/>
    <tableColumn id="14" xr3:uid="{D003D251-9186-4BBB-A320-064069CE3B6B}" name="Minh Tú" dataDxfId="2"/>
    <tableColumn id="15" xr3:uid="{707B3673-DF6D-40E2-875F-175EE73CE1B1}" name="Ngọc Hiếu" dataDxfId="1"/>
    <tableColumn id="16" xr3:uid="{9CE55196-1A90-46CC-B5EC-57BB4A06772B}" name="Sản lượ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BC34-0AA8-43EB-BF52-674ED6064689}">
  <sheetPr codeName="Sheet1"/>
  <dimension ref="C2:C99"/>
  <sheetViews>
    <sheetView topLeftCell="A40" workbookViewId="0">
      <selection activeCell="E54" sqref="E54"/>
    </sheetView>
  </sheetViews>
  <sheetFormatPr defaultRowHeight="13.8" x14ac:dyDescent="0.25"/>
  <cols>
    <col min="1" max="2" width="8.88671875" style="3"/>
    <col min="3" max="3" width="37.88671875" style="13" bestFit="1" customWidth="1"/>
    <col min="4" max="16384" width="8.88671875" style="3"/>
  </cols>
  <sheetData>
    <row r="2" spans="3:3" x14ac:dyDescent="0.25">
      <c r="C2" s="18" t="s">
        <v>84</v>
      </c>
    </row>
    <row r="3" spans="3:3" x14ac:dyDescent="0.25">
      <c r="C3" s="19" t="s">
        <v>196</v>
      </c>
    </row>
    <row r="4" spans="3:3" x14ac:dyDescent="0.25">
      <c r="C4" s="19" t="s">
        <v>160</v>
      </c>
    </row>
    <row r="5" spans="3:3" x14ac:dyDescent="0.25">
      <c r="C5" s="19" t="s">
        <v>85</v>
      </c>
    </row>
    <row r="6" spans="3:3" x14ac:dyDescent="0.25">
      <c r="C6" s="19" t="s">
        <v>86</v>
      </c>
    </row>
    <row r="7" spans="3:3" x14ac:dyDescent="0.25">
      <c r="C7" s="19" t="s">
        <v>87</v>
      </c>
    </row>
    <row r="8" spans="3:3" x14ac:dyDescent="0.25">
      <c r="C8" s="19" t="s">
        <v>88</v>
      </c>
    </row>
    <row r="9" spans="3:3" x14ac:dyDescent="0.25">
      <c r="C9" s="19" t="s">
        <v>100</v>
      </c>
    </row>
    <row r="10" spans="3:3" x14ac:dyDescent="0.25">
      <c r="C10" s="19" t="s">
        <v>89</v>
      </c>
    </row>
    <row r="11" spans="3:3" x14ac:dyDescent="0.25">
      <c r="C11" s="19" t="s">
        <v>90</v>
      </c>
    </row>
    <row r="12" spans="3:3" x14ac:dyDescent="0.25">
      <c r="C12" s="19" t="s">
        <v>91</v>
      </c>
    </row>
    <row r="13" spans="3:3" x14ac:dyDescent="0.25">
      <c r="C13" s="19" t="s">
        <v>92</v>
      </c>
    </row>
    <row r="14" spans="3:3" x14ac:dyDescent="0.25">
      <c r="C14" s="19" t="s">
        <v>93</v>
      </c>
    </row>
    <row r="15" spans="3:3" x14ac:dyDescent="0.25">
      <c r="C15" s="19" t="s">
        <v>94</v>
      </c>
    </row>
    <row r="16" spans="3:3" x14ac:dyDescent="0.25">
      <c r="C16" s="19" t="s">
        <v>203</v>
      </c>
    </row>
    <row r="17" spans="3:3" x14ac:dyDescent="0.25">
      <c r="C17" s="19" t="s">
        <v>95</v>
      </c>
    </row>
    <row r="18" spans="3:3" x14ac:dyDescent="0.25">
      <c r="C18" s="19" t="s">
        <v>96</v>
      </c>
    </row>
    <row r="19" spans="3:3" x14ac:dyDescent="0.25">
      <c r="C19" s="19" t="s">
        <v>99</v>
      </c>
    </row>
    <row r="20" spans="3:3" x14ac:dyDescent="0.25">
      <c r="C20" s="19" t="s">
        <v>98</v>
      </c>
    </row>
    <row r="21" spans="3:3" x14ac:dyDescent="0.25">
      <c r="C21" s="19" t="s">
        <v>101</v>
      </c>
    </row>
    <row r="22" spans="3:3" x14ac:dyDescent="0.25">
      <c r="C22" s="19" t="s">
        <v>102</v>
      </c>
    </row>
    <row r="23" spans="3:3" x14ac:dyDescent="0.25">
      <c r="C23" s="19" t="s">
        <v>103</v>
      </c>
    </row>
    <row r="24" spans="3:3" x14ac:dyDescent="0.25">
      <c r="C24" s="19" t="s">
        <v>97</v>
      </c>
    </row>
    <row r="25" spans="3:3" x14ac:dyDescent="0.25">
      <c r="C25" s="19" t="s">
        <v>104</v>
      </c>
    </row>
    <row r="26" spans="3:3" x14ac:dyDescent="0.25">
      <c r="C26" s="19" t="s">
        <v>105</v>
      </c>
    </row>
    <row r="27" spans="3:3" x14ac:dyDescent="0.25">
      <c r="C27" s="19" t="s">
        <v>106</v>
      </c>
    </row>
    <row r="28" spans="3:3" x14ac:dyDescent="0.25">
      <c r="C28" s="19" t="s">
        <v>107</v>
      </c>
    </row>
    <row r="29" spans="3:3" x14ac:dyDescent="0.25">
      <c r="C29" s="19" t="s">
        <v>108</v>
      </c>
    </row>
    <row r="30" spans="3:3" x14ac:dyDescent="0.25">
      <c r="C30" s="19" t="s">
        <v>109</v>
      </c>
    </row>
    <row r="31" spans="3:3" x14ac:dyDescent="0.25">
      <c r="C31" s="19" t="s">
        <v>110</v>
      </c>
    </row>
    <row r="32" spans="3:3" x14ac:dyDescent="0.25">
      <c r="C32" s="19" t="s">
        <v>111</v>
      </c>
    </row>
    <row r="33" spans="3:3" x14ac:dyDescent="0.25">
      <c r="C33" s="19" t="s">
        <v>112</v>
      </c>
    </row>
    <row r="34" spans="3:3" x14ac:dyDescent="0.25">
      <c r="C34" s="19" t="s">
        <v>113</v>
      </c>
    </row>
    <row r="35" spans="3:3" x14ac:dyDescent="0.25">
      <c r="C35" s="19" t="s">
        <v>114</v>
      </c>
    </row>
    <row r="36" spans="3:3" x14ac:dyDescent="0.25">
      <c r="C36" s="19" t="s">
        <v>115</v>
      </c>
    </row>
    <row r="37" spans="3:3" x14ac:dyDescent="0.25">
      <c r="C37" s="19" t="s">
        <v>118</v>
      </c>
    </row>
    <row r="38" spans="3:3" x14ac:dyDescent="0.25">
      <c r="C38" s="19" t="s">
        <v>116</v>
      </c>
    </row>
    <row r="39" spans="3:3" x14ac:dyDescent="0.25">
      <c r="C39" s="19" t="s">
        <v>117</v>
      </c>
    </row>
    <row r="40" spans="3:3" x14ac:dyDescent="0.25">
      <c r="C40" s="19" t="s">
        <v>161</v>
      </c>
    </row>
    <row r="41" spans="3:3" x14ac:dyDescent="0.25">
      <c r="C41" s="19" t="s">
        <v>119</v>
      </c>
    </row>
    <row r="42" spans="3:3" x14ac:dyDescent="0.25">
      <c r="C42" s="19" t="s">
        <v>120</v>
      </c>
    </row>
    <row r="43" spans="3:3" x14ac:dyDescent="0.25">
      <c r="C43" s="19" t="s">
        <v>121</v>
      </c>
    </row>
    <row r="44" spans="3:3" x14ac:dyDescent="0.25">
      <c r="C44" s="19" t="s">
        <v>122</v>
      </c>
    </row>
    <row r="45" spans="3:3" x14ac:dyDescent="0.25">
      <c r="C45" s="19" t="s">
        <v>123</v>
      </c>
    </row>
    <row r="46" spans="3:3" x14ac:dyDescent="0.25">
      <c r="C46" s="19" t="s">
        <v>124</v>
      </c>
    </row>
    <row r="47" spans="3:3" x14ac:dyDescent="0.25">
      <c r="C47" s="19" t="s">
        <v>125</v>
      </c>
    </row>
    <row r="48" spans="3:3" x14ac:dyDescent="0.25">
      <c r="C48" s="19" t="s">
        <v>126</v>
      </c>
    </row>
    <row r="49" spans="3:3" x14ac:dyDescent="0.25">
      <c r="C49" s="19" t="s">
        <v>127</v>
      </c>
    </row>
    <row r="50" spans="3:3" x14ac:dyDescent="0.25">
      <c r="C50" s="19" t="s">
        <v>162</v>
      </c>
    </row>
    <row r="51" spans="3:3" x14ac:dyDescent="0.25">
      <c r="C51" s="19" t="s">
        <v>128</v>
      </c>
    </row>
    <row r="52" spans="3:3" x14ac:dyDescent="0.25">
      <c r="C52" s="19" t="s">
        <v>316</v>
      </c>
    </row>
    <row r="53" spans="3:3" x14ac:dyDescent="0.25">
      <c r="C53" s="19" t="s">
        <v>317</v>
      </c>
    </row>
    <row r="54" spans="3:3" x14ac:dyDescent="0.25">
      <c r="C54" s="19" t="s">
        <v>145</v>
      </c>
    </row>
    <row r="55" spans="3:3" x14ac:dyDescent="0.25">
      <c r="C55" s="19" t="s">
        <v>129</v>
      </c>
    </row>
    <row r="56" spans="3:3" x14ac:dyDescent="0.25">
      <c r="C56" s="19" t="s">
        <v>130</v>
      </c>
    </row>
    <row r="57" spans="3:3" x14ac:dyDescent="0.25">
      <c r="C57" s="19" t="s">
        <v>131</v>
      </c>
    </row>
    <row r="58" spans="3:3" x14ac:dyDescent="0.25">
      <c r="C58" s="19" t="s">
        <v>132</v>
      </c>
    </row>
    <row r="59" spans="3:3" x14ac:dyDescent="0.25">
      <c r="C59" s="19" t="s">
        <v>223</v>
      </c>
    </row>
    <row r="60" spans="3:3" x14ac:dyDescent="0.25">
      <c r="C60" s="19" t="s">
        <v>133</v>
      </c>
    </row>
    <row r="61" spans="3:3" x14ac:dyDescent="0.25">
      <c r="C61" s="19" t="s">
        <v>134</v>
      </c>
    </row>
    <row r="62" spans="3:3" x14ac:dyDescent="0.25">
      <c r="C62" s="19" t="s">
        <v>135</v>
      </c>
    </row>
    <row r="63" spans="3:3" x14ac:dyDescent="0.25">
      <c r="C63" s="19" t="s">
        <v>136</v>
      </c>
    </row>
    <row r="64" spans="3:3" x14ac:dyDescent="0.25">
      <c r="C64" s="19" t="s">
        <v>159</v>
      </c>
    </row>
    <row r="65" spans="3:3" x14ac:dyDescent="0.25">
      <c r="C65" s="19" t="s">
        <v>137</v>
      </c>
    </row>
    <row r="66" spans="3:3" x14ac:dyDescent="0.25">
      <c r="C66" s="19" t="s">
        <v>279</v>
      </c>
    </row>
    <row r="67" spans="3:3" x14ac:dyDescent="0.25">
      <c r="C67" s="19" t="s">
        <v>213</v>
      </c>
    </row>
    <row r="68" spans="3:3" x14ac:dyDescent="0.25">
      <c r="C68" s="19" t="s">
        <v>224</v>
      </c>
    </row>
    <row r="69" spans="3:3" x14ac:dyDescent="0.25">
      <c r="C69" s="19" t="s">
        <v>146</v>
      </c>
    </row>
    <row r="70" spans="3:3" x14ac:dyDescent="0.25">
      <c r="C70" s="19" t="s">
        <v>155</v>
      </c>
    </row>
    <row r="71" spans="3:3" x14ac:dyDescent="0.25">
      <c r="C71" s="19" t="s">
        <v>147</v>
      </c>
    </row>
    <row r="72" spans="3:3" x14ac:dyDescent="0.25">
      <c r="C72" s="19" t="s">
        <v>148</v>
      </c>
    </row>
    <row r="73" spans="3:3" x14ac:dyDescent="0.25">
      <c r="C73" s="19" t="s">
        <v>149</v>
      </c>
    </row>
    <row r="74" spans="3:3" x14ac:dyDescent="0.25">
      <c r="C74" s="19" t="s">
        <v>151</v>
      </c>
    </row>
    <row r="75" spans="3:3" x14ac:dyDescent="0.25">
      <c r="C75" s="19" t="s">
        <v>152</v>
      </c>
    </row>
    <row r="76" spans="3:3" x14ac:dyDescent="0.25">
      <c r="C76" s="19" t="s">
        <v>150</v>
      </c>
    </row>
    <row r="77" spans="3:3" x14ac:dyDescent="0.25">
      <c r="C77" s="19" t="s">
        <v>153</v>
      </c>
    </row>
    <row r="78" spans="3:3" x14ac:dyDescent="0.25">
      <c r="C78" s="19" t="s">
        <v>154</v>
      </c>
    </row>
    <row r="79" spans="3:3" x14ac:dyDescent="0.25">
      <c r="C79" s="19" t="s">
        <v>156</v>
      </c>
    </row>
    <row r="80" spans="3:3" x14ac:dyDescent="0.25">
      <c r="C80" s="19" t="s">
        <v>138</v>
      </c>
    </row>
    <row r="81" spans="3:3" x14ac:dyDescent="0.25">
      <c r="C81" s="19" t="s">
        <v>218</v>
      </c>
    </row>
    <row r="82" spans="3:3" x14ac:dyDescent="0.25">
      <c r="C82" s="19" t="s">
        <v>219</v>
      </c>
    </row>
    <row r="83" spans="3:3" x14ac:dyDescent="0.25">
      <c r="C83" s="19" t="s">
        <v>220</v>
      </c>
    </row>
    <row r="84" spans="3:3" x14ac:dyDescent="0.25">
      <c r="C84" s="19" t="s">
        <v>222</v>
      </c>
    </row>
    <row r="85" spans="3:3" x14ac:dyDescent="0.25">
      <c r="C85" s="19" t="s">
        <v>221</v>
      </c>
    </row>
    <row r="86" spans="3:3" x14ac:dyDescent="0.25">
      <c r="C86" s="19" t="s">
        <v>139</v>
      </c>
    </row>
    <row r="87" spans="3:3" x14ac:dyDescent="0.25">
      <c r="C87" s="19" t="s">
        <v>140</v>
      </c>
    </row>
    <row r="88" spans="3:3" x14ac:dyDescent="0.25">
      <c r="C88" s="19" t="s">
        <v>78</v>
      </c>
    </row>
    <row r="89" spans="3:3" x14ac:dyDescent="0.25">
      <c r="C89" s="19" t="s">
        <v>276</v>
      </c>
    </row>
    <row r="90" spans="3:3" x14ac:dyDescent="0.25">
      <c r="C90" s="19" t="s">
        <v>282</v>
      </c>
    </row>
    <row r="91" spans="3:3" x14ac:dyDescent="0.25">
      <c r="C91" s="19" t="s">
        <v>286</v>
      </c>
    </row>
    <row r="92" spans="3:3" x14ac:dyDescent="0.25">
      <c r="C92" s="19"/>
    </row>
    <row r="93" spans="3:3" x14ac:dyDescent="0.25">
      <c r="C93" s="19"/>
    </row>
    <row r="94" spans="3:3" x14ac:dyDescent="0.25">
      <c r="C94" s="19"/>
    </row>
    <row r="95" spans="3:3" x14ac:dyDescent="0.25">
      <c r="C95" s="19"/>
    </row>
    <row r="96" spans="3:3" x14ac:dyDescent="0.25">
      <c r="C96" s="19"/>
    </row>
    <row r="97" spans="3:3" x14ac:dyDescent="0.25">
      <c r="C97" s="19"/>
    </row>
    <row r="98" spans="3:3" x14ac:dyDescent="0.25">
      <c r="C98" s="19"/>
    </row>
    <row r="99" spans="3:3" x14ac:dyDescent="0.25">
      <c r="C99" s="19"/>
    </row>
  </sheetData>
  <dataValidations disablePrompts="1" count="1">
    <dataValidation type="list" allowBlank="1" showInputMessage="1" showErrorMessage="1" sqref="E9" xr:uid="{6C27EA9B-E17C-4A0B-AE7E-378BA03470A9}">
      <formula1>INDIRECT("tblMachineName[Danh mục máy]")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6971-1F96-4304-ADEE-252109D82616}">
  <sheetPr codeName="Sheet2"/>
  <dimension ref="A1:O38"/>
  <sheetViews>
    <sheetView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C17" sqref="C17"/>
    </sheetView>
  </sheetViews>
  <sheetFormatPr defaultRowHeight="14.4" x14ac:dyDescent="0.3"/>
  <cols>
    <col min="1" max="1" width="30.109375" style="9" bestFit="1" customWidth="1"/>
    <col min="2" max="2" width="52.88671875" style="15" bestFit="1" customWidth="1"/>
    <col min="3" max="3" width="61.5546875" style="21" bestFit="1" customWidth="1"/>
    <col min="4" max="4" width="15.44140625" style="15" bestFit="1" customWidth="1"/>
    <col min="5" max="5" width="15.44140625" style="13" bestFit="1" customWidth="1"/>
    <col min="6" max="7" width="12.88671875" style="13" bestFit="1" customWidth="1"/>
    <col min="8" max="8" width="12.21875" bestFit="1" customWidth="1"/>
    <col min="9" max="9" width="6.44140625" style="21" bestFit="1" customWidth="1"/>
    <col min="10" max="10" width="11.5546875" style="13" bestFit="1" customWidth="1"/>
    <col min="11" max="11" width="12" style="21" bestFit="1" customWidth="1"/>
    <col min="14" max="14" width="12" style="13" bestFit="1" customWidth="1"/>
    <col min="15" max="15" width="53.6640625" style="13" bestFit="1" customWidth="1"/>
    <col min="16" max="16384" width="8.88671875" style="15"/>
  </cols>
  <sheetData>
    <row r="1" spans="1:15" x14ac:dyDescent="0.3">
      <c r="C1" s="15"/>
      <c r="D1" s="13"/>
      <c r="G1" s="9"/>
      <c r="H1" s="13"/>
      <c r="I1" s="13"/>
      <c r="K1" s="13"/>
      <c r="M1" s="15"/>
      <c r="N1" s="15"/>
      <c r="O1" s="15"/>
    </row>
    <row r="2" spans="1:15" s="20" customFormat="1" ht="18" customHeight="1" x14ac:dyDescent="0.3">
      <c r="A2" s="10" t="s">
        <v>15</v>
      </c>
      <c r="B2" s="20" t="s">
        <v>194</v>
      </c>
      <c r="C2" s="20" t="s">
        <v>195</v>
      </c>
      <c r="D2" s="2" t="s">
        <v>18</v>
      </c>
      <c r="E2" s="2" t="s">
        <v>58</v>
      </c>
      <c r="F2" s="2" t="s">
        <v>17</v>
      </c>
      <c r="G2" s="10" t="s">
        <v>74</v>
      </c>
      <c r="H2" s="2" t="s">
        <v>63</v>
      </c>
      <c r="I2" s="2" t="s">
        <v>280</v>
      </c>
      <c r="J2" s="2" t="s">
        <v>64</v>
      </c>
      <c r="K2" s="2" t="s">
        <v>16</v>
      </c>
      <c r="L2" s="20" t="s">
        <v>3</v>
      </c>
      <c r="M2" s="20" t="s">
        <v>66</v>
      </c>
    </row>
    <row r="3" spans="1:15" ht="18" customHeight="1" x14ac:dyDescent="0.3">
      <c r="A3" s="16" t="s">
        <v>160</v>
      </c>
      <c r="B3" s="15" t="s">
        <v>272</v>
      </c>
      <c r="C3" s="15" t="s">
        <v>328</v>
      </c>
      <c r="D3" s="4" t="s">
        <v>19</v>
      </c>
      <c r="E3" s="4" t="s">
        <v>19</v>
      </c>
      <c r="F3" s="5" cm="1">
        <f t="array" ref="F3">_xlfn.IFS(AND(D3 = "Có",E3 = "Có"),1,AND(D3 = "Có",E3 = "Không"),3,AND(D3 = "Không",E3 = "Có"),2,AND(D3 = "Không",E3 = "Không"),4)</f>
        <v>1</v>
      </c>
      <c r="G3" s="11" t="s">
        <v>57</v>
      </c>
      <c r="H3" s="4">
        <v>45792</v>
      </c>
      <c r="I3" s="14">
        <v>1</v>
      </c>
      <c r="J3" s="7">
        <f>tblWorkTask[[#This Row],[Bắt đầu]]+tblWorkTask[[#This Row],[~]]-1</f>
        <v>45792</v>
      </c>
      <c r="K3" s="4" t="str">
        <f ca="1">IF(AND((tblWorkTask[[#This Row],[Thực hiện]]&lt;&gt;"5-Hoàn thành"),(tblWorkTask[[#This Row],[Kết thúc]]-NOW())&lt;=-1),"Chậm tiến độ","_")</f>
        <v>Chậm tiến độ</v>
      </c>
      <c r="L3" s="15"/>
      <c r="M3" s="15"/>
      <c r="N3" s="15"/>
      <c r="O3" s="15"/>
    </row>
    <row r="4" spans="1:15" ht="18" customHeight="1" x14ac:dyDescent="0.3">
      <c r="A4" s="16" t="s">
        <v>276</v>
      </c>
      <c r="B4" s="15" t="s">
        <v>325</v>
      </c>
      <c r="C4" s="15" t="s">
        <v>326</v>
      </c>
      <c r="D4" s="4" t="s">
        <v>19</v>
      </c>
      <c r="E4" s="4" t="s">
        <v>19</v>
      </c>
      <c r="F4" s="5" cm="1">
        <f t="array" ref="F4">_xlfn.IFS(AND(D4 = "Có",E4 = "Có"),1,AND(D4 = "Có",E4 = "Không"),3,AND(D4 = "Không",E4 = "Có"),2,AND(D4 = "Không",E4 = "Không"),4)</f>
        <v>1</v>
      </c>
      <c r="G4" s="11" t="s">
        <v>57</v>
      </c>
      <c r="H4" s="4">
        <v>45792</v>
      </c>
      <c r="I4" s="14">
        <v>4</v>
      </c>
      <c r="J4" s="7">
        <f>tblWorkTask[[#This Row],[Bắt đầu]]+tblWorkTask[[#This Row],[~]]-1</f>
        <v>45795</v>
      </c>
      <c r="K4" s="4" t="str">
        <f ca="1">IF(AND((tblWorkTask[[#This Row],[Thực hiện]]&lt;&gt;"5-Hoàn thành"),(tblWorkTask[[#This Row],[Kết thúc]]-NOW())&lt;=-1),"Chậm tiến độ","_")</f>
        <v>Chậm tiến độ</v>
      </c>
      <c r="L4" s="15"/>
      <c r="M4" s="15"/>
      <c r="N4" s="15"/>
      <c r="O4" s="15"/>
    </row>
    <row r="5" spans="1:15" ht="18" customHeight="1" x14ac:dyDescent="0.3">
      <c r="A5" s="16" t="s">
        <v>88</v>
      </c>
      <c r="B5" s="15" t="s">
        <v>81</v>
      </c>
      <c r="C5" s="15" t="s">
        <v>82</v>
      </c>
      <c r="D5" s="4" t="s">
        <v>19</v>
      </c>
      <c r="E5" s="4" t="s">
        <v>19</v>
      </c>
      <c r="F5" s="5" cm="1">
        <f t="array" ref="F5">_xlfn.IFS(AND(D5 = "Có",E5 = "Có"),1,AND(D5 = "Có",E5 = "Không"),3,AND(D5 = "Không",E5 = "Có"),2,AND(D5 = "Không",E5 = "Không"),4)</f>
        <v>1</v>
      </c>
      <c r="G5" s="11" t="s">
        <v>57</v>
      </c>
      <c r="H5" s="4">
        <v>45799</v>
      </c>
      <c r="I5" s="14">
        <v>3</v>
      </c>
      <c r="J5" s="7">
        <f>tblWorkTask[[#This Row],[Bắt đầu]]+tblWorkTask[[#This Row],[~]]-1</f>
        <v>45801</v>
      </c>
      <c r="K5" s="4" t="str">
        <f ca="1">IF(AND((tblWorkTask[[#This Row],[Thực hiện]]&lt;&gt;"5-Hoàn thành"),(tblWorkTask[[#This Row],[Kết thúc]]-NOW())&lt;=-1),"Chậm tiến độ","_")</f>
        <v>Chậm tiến độ</v>
      </c>
      <c r="L5" s="15"/>
      <c r="M5" s="15"/>
      <c r="N5" s="15"/>
      <c r="O5" s="15"/>
    </row>
    <row r="6" spans="1:15" ht="18" customHeight="1" x14ac:dyDescent="0.3">
      <c r="A6" s="16" t="s">
        <v>91</v>
      </c>
      <c r="B6" s="15" t="s">
        <v>81</v>
      </c>
      <c r="C6" s="15" t="s">
        <v>82</v>
      </c>
      <c r="D6" s="4" t="s">
        <v>19</v>
      </c>
      <c r="E6" s="4" t="s">
        <v>19</v>
      </c>
      <c r="F6" s="5" cm="1">
        <f t="array" ref="F6">_xlfn.IFS(AND(D6 = "Có",E6 = "Có"),1,AND(D6 = "Có",E6 = "Không"),3,AND(D6 = "Không",E6 = "Có"),2,AND(D6 = "Không",E6 = "Không"),4)</f>
        <v>1</v>
      </c>
      <c r="G6" s="11" t="s">
        <v>57</v>
      </c>
      <c r="H6" s="4">
        <v>45799</v>
      </c>
      <c r="I6" s="14">
        <v>3</v>
      </c>
      <c r="J6" s="7">
        <f>tblWorkTask[[#This Row],[Bắt đầu]]+tblWorkTask[[#This Row],[~]]-1</f>
        <v>45801</v>
      </c>
      <c r="K6" s="4" t="str">
        <f ca="1">IF(AND((tblWorkTask[[#This Row],[Thực hiện]]&lt;&gt;"5-Hoàn thành"),(tblWorkTask[[#This Row],[Kết thúc]]-NOW())&lt;=-1),"Chậm tiến độ","_")</f>
        <v>Chậm tiến độ</v>
      </c>
      <c r="L6" s="15"/>
      <c r="M6" s="15"/>
      <c r="N6" s="15"/>
      <c r="O6" s="15"/>
    </row>
    <row r="7" spans="1:15" ht="18" customHeight="1" x14ac:dyDescent="0.3">
      <c r="A7" s="16" t="s">
        <v>145</v>
      </c>
      <c r="B7" s="15" t="s">
        <v>294</v>
      </c>
      <c r="C7" s="15" t="s">
        <v>327</v>
      </c>
      <c r="D7" s="4" t="s">
        <v>19</v>
      </c>
      <c r="E7" s="4" t="s">
        <v>20</v>
      </c>
      <c r="F7" s="5" cm="1">
        <f t="array" ref="F7">_xlfn.IFS(AND(D7 = "Có",E7 = "Có"),1,AND(D7 = "Có",E7 = "Không"),3,AND(D7 = "Không",E7 = "Có"),2,AND(D7 = "Không",E7 = "Không"),4)</f>
        <v>3</v>
      </c>
      <c r="G7" s="11" t="s">
        <v>57</v>
      </c>
      <c r="H7" s="4"/>
      <c r="I7" s="14"/>
      <c r="J7" s="7">
        <f>tblWorkTask[[#This Row],[Bắt đầu]]+tblWorkTask[[#This Row],[~]]-1</f>
        <v>-1</v>
      </c>
      <c r="K7" s="4" t="str">
        <f ca="1">IF(AND((tblWorkTask[[#This Row],[Thực hiện]]&lt;&gt;"5-Hoàn thành"),(tblWorkTask[[#This Row],[Kết thúc]]-NOW())&lt;=-1),"Chậm tiến độ","_")</f>
        <v>Chậm tiến độ</v>
      </c>
      <c r="L7" s="31"/>
      <c r="M7" s="15"/>
      <c r="N7" s="15"/>
      <c r="O7" s="15"/>
    </row>
    <row r="8" spans="1:15" ht="18" customHeight="1" x14ac:dyDescent="0.3">
      <c r="A8" s="16" t="s">
        <v>87</v>
      </c>
      <c r="B8" s="15" t="s">
        <v>277</v>
      </c>
      <c r="C8" s="15" t="s">
        <v>29</v>
      </c>
      <c r="D8" s="4" t="s">
        <v>19</v>
      </c>
      <c r="E8" s="4" t="s">
        <v>20</v>
      </c>
      <c r="F8" s="5" cm="1">
        <f t="array" ref="F8">_xlfn.IFS(AND(D8 = "Có",E8 = "Có"),1,AND(D8 = "Có",E8 = "Không"),3,AND(D8 = "Không",E8 = "Có"),2,AND(D8 = "Không",E8 = "Không"),4)</f>
        <v>3</v>
      </c>
      <c r="G8" s="11" t="s">
        <v>57</v>
      </c>
      <c r="H8" s="4">
        <v>45792</v>
      </c>
      <c r="I8" s="14">
        <v>30</v>
      </c>
      <c r="J8" s="7">
        <f>tblWorkTask[[#This Row],[Bắt đầu]]+tblWorkTask[[#This Row],[~]]-1</f>
        <v>45821</v>
      </c>
      <c r="K8" s="4" t="str">
        <f ca="1">IF(AND((tblWorkTask[[#This Row],[Thực hiện]]&lt;&gt;"5-Hoàn thành"),(tblWorkTask[[#This Row],[Kết thúc]]-NOW())&lt;=-1),"Chậm tiến độ","_")</f>
        <v>Chậm tiến độ</v>
      </c>
      <c r="L8" s="15"/>
      <c r="M8" s="15"/>
      <c r="N8" s="15"/>
      <c r="O8" s="15"/>
    </row>
    <row r="9" spans="1:15" ht="18" customHeight="1" x14ac:dyDescent="0.3">
      <c r="A9" s="16" t="s">
        <v>89</v>
      </c>
      <c r="B9" s="15" t="s">
        <v>277</v>
      </c>
      <c r="C9" s="15" t="s">
        <v>29</v>
      </c>
      <c r="D9" s="4" t="s">
        <v>19</v>
      </c>
      <c r="E9" s="4" t="s">
        <v>20</v>
      </c>
      <c r="F9" s="5" cm="1">
        <f t="array" ref="F9">_xlfn.IFS(AND(D9 = "Có",E9 = "Có"),1,AND(D9 = "Có",E9 = "Không"),3,AND(D9 = "Không",E9 = "Có"),2,AND(D9 = "Không",E9 = "Không"),4)</f>
        <v>3</v>
      </c>
      <c r="G9" s="11" t="s">
        <v>57</v>
      </c>
      <c r="H9" s="4">
        <v>45792</v>
      </c>
      <c r="I9" s="14">
        <v>30</v>
      </c>
      <c r="J9" s="7">
        <f>tblWorkTask[[#This Row],[Bắt đầu]]+tblWorkTask[[#This Row],[~]]-1</f>
        <v>45821</v>
      </c>
      <c r="K9" s="4" t="str">
        <f ca="1">IF(AND((tblWorkTask[[#This Row],[Thực hiện]]&lt;&gt;"5-Hoàn thành"),(tblWorkTask[[#This Row],[Kết thúc]]-NOW())&lt;=-1),"Chậm tiến độ","_")</f>
        <v>Chậm tiến độ</v>
      </c>
      <c r="L9" s="15"/>
      <c r="M9" s="15"/>
      <c r="N9" s="15"/>
      <c r="O9" s="15"/>
    </row>
    <row r="10" spans="1:15" ht="18" customHeight="1" x14ac:dyDescent="0.3">
      <c r="A10" s="16" t="s">
        <v>122</v>
      </c>
      <c r="B10" s="15" t="s">
        <v>38</v>
      </c>
      <c r="C10" s="15" t="s">
        <v>80</v>
      </c>
      <c r="D10" s="4" t="s">
        <v>19</v>
      </c>
      <c r="E10" s="4" t="s">
        <v>20</v>
      </c>
      <c r="F10" s="5" cm="1">
        <f t="array" ref="F10">_xlfn.IFS(AND(D10 = "Có",E10 = "Có"),1,AND(D10 = "Có",E10 = "Không"),3,AND(D10 = "Không",E10 = "Có"),2,AND(D10 = "Không",E10 = "Không"),4)</f>
        <v>3</v>
      </c>
      <c r="G10" s="11" t="s">
        <v>57</v>
      </c>
      <c r="H10" s="4">
        <f ca="1">NOW()</f>
        <v>45835.62804236111</v>
      </c>
      <c r="I10" s="14">
        <v>7</v>
      </c>
      <c r="J10" s="7">
        <f ca="1">tblWorkTask[[#This Row],[Bắt đầu]]+tblWorkTask[[#This Row],[~]]-1</f>
        <v>45841.62804236111</v>
      </c>
      <c r="K10" s="4" t="str">
        <f ca="1">IF(AND((tblWorkTask[[#This Row],[Thực hiện]]&lt;&gt;"5-Hoàn thành"),(tblWorkTask[[#This Row],[Kết thúc]]-NOW())&lt;=-1),"Chậm tiến độ","_")</f>
        <v>_</v>
      </c>
      <c r="L10" s="15"/>
      <c r="M10" s="15"/>
      <c r="N10" s="15"/>
      <c r="O10" s="15"/>
    </row>
    <row r="11" spans="1:15" ht="18" customHeight="1" x14ac:dyDescent="0.3">
      <c r="A11" s="16" t="s">
        <v>94</v>
      </c>
      <c r="B11" s="15" t="s">
        <v>277</v>
      </c>
      <c r="C11" s="15" t="s">
        <v>29</v>
      </c>
      <c r="D11" s="4" t="s">
        <v>19</v>
      </c>
      <c r="E11" s="4" t="s">
        <v>20</v>
      </c>
      <c r="F11" s="5" cm="1">
        <f t="array" ref="F11">_xlfn.IFS(AND(D11 = "Có",E11 = "Có"),1,AND(D11 = "Có",E11 = "Không"),3,AND(D11 = "Không",E11 = "Có"),2,AND(D11 = "Không",E11 = "Không"),4)</f>
        <v>3</v>
      </c>
      <c r="G11" s="11" t="s">
        <v>57</v>
      </c>
      <c r="H11" s="4">
        <v>45792</v>
      </c>
      <c r="I11" s="14">
        <v>15</v>
      </c>
      <c r="J11" s="7">
        <f>tblWorkTask[[#This Row],[Bắt đầu]]+tblWorkTask[[#This Row],[~]]-1</f>
        <v>45806</v>
      </c>
      <c r="K11" s="4" t="str">
        <f ca="1">IF(AND((tblWorkTask[[#This Row],[Thực hiện]]&lt;&gt;"5-Hoàn thành"),(tblWorkTask[[#This Row],[Kết thúc]]-NOW())&lt;=-1),"Chậm tiến độ","_")</f>
        <v>Chậm tiến độ</v>
      </c>
      <c r="L11" s="15"/>
      <c r="M11" s="15"/>
      <c r="N11" s="15"/>
      <c r="O11" s="15"/>
    </row>
    <row r="12" spans="1:15" ht="18" customHeight="1" x14ac:dyDescent="0.3">
      <c r="A12" s="16" t="s">
        <v>124</v>
      </c>
      <c r="B12" s="15" t="s">
        <v>260</v>
      </c>
      <c r="C12" s="15" t="s">
        <v>273</v>
      </c>
      <c r="D12" s="4" t="s">
        <v>20</v>
      </c>
      <c r="E12" s="4" t="s">
        <v>20</v>
      </c>
      <c r="F12" s="5" cm="1">
        <f t="array" ref="F12">_xlfn.IFS(AND(D12 = "Có",E12 = "Có"),1,AND(D12 = "Có",E12 = "Không"),3,AND(D12 = "Không",E12 = "Có"),2,AND(D12 = "Không",E12 = "Không"),4)</f>
        <v>4</v>
      </c>
      <c r="G12" s="11" t="s">
        <v>57</v>
      </c>
      <c r="H12" s="4">
        <f ca="1">NOW()</f>
        <v>45835.62804236111</v>
      </c>
      <c r="I12" s="14">
        <v>30</v>
      </c>
      <c r="J12" s="7">
        <f ca="1">tblWorkTask[[#This Row],[Bắt đầu]]+tblWorkTask[[#This Row],[~]]-1</f>
        <v>45864.62804236111</v>
      </c>
      <c r="K12" s="4" t="str">
        <f ca="1">IF(AND((tblWorkTask[[#This Row],[Thực hiện]]&lt;&gt;"5-Hoàn thành"),(tblWorkTask[[#This Row],[Kết thúc]]-NOW())&lt;=-1),"Chậm tiến độ","_")</f>
        <v>_</v>
      </c>
      <c r="L12" s="15"/>
      <c r="M12" s="15"/>
      <c r="N12" s="15"/>
      <c r="O12" s="15"/>
    </row>
    <row r="13" spans="1:15" ht="18" customHeight="1" x14ac:dyDescent="0.3">
      <c r="A13" s="16" t="s">
        <v>92</v>
      </c>
      <c r="B13" s="15" t="s">
        <v>270</v>
      </c>
      <c r="C13" s="15" t="s">
        <v>271</v>
      </c>
      <c r="D13" s="4" t="s">
        <v>19</v>
      </c>
      <c r="E13" s="4" t="s">
        <v>20</v>
      </c>
      <c r="F13" s="5" cm="1">
        <f t="array" ref="F13">_xlfn.IFS(AND(D13 = "Có",E13 = "Có"),1,AND(D13 = "Có",E13 = "Không"),3,AND(D13 = "Không",E13 = "Có"),2,AND(D13 = "Không",E13 = "Không"),4)</f>
        <v>3</v>
      </c>
      <c r="G13" s="11" t="s">
        <v>259</v>
      </c>
      <c r="H13" s="4"/>
      <c r="I13" s="14">
        <v>1</v>
      </c>
      <c r="J13" s="7">
        <f>tblWorkTask[[#This Row],[Bắt đầu]]+tblWorkTask[[#This Row],[~]]-1</f>
        <v>0</v>
      </c>
      <c r="K13" s="4" t="str">
        <f ca="1">IF(AND((tblWorkTask[[#This Row],[Thực hiện]]&lt;&gt;"5-Hoàn thành"),(tblWorkTask[[#This Row],[Kết thúc]]-NOW())&lt;=-1),"Chậm tiến độ","_")</f>
        <v>Chậm tiến độ</v>
      </c>
      <c r="L13" s="15"/>
      <c r="M13" s="15"/>
      <c r="N13" s="15"/>
      <c r="O13" s="15"/>
    </row>
    <row r="14" spans="1:15" ht="18" customHeight="1" x14ac:dyDescent="0.3">
      <c r="A14" s="16" t="s">
        <v>218</v>
      </c>
      <c r="B14" s="15" t="s">
        <v>230</v>
      </c>
      <c r="C14" s="15" t="s">
        <v>278</v>
      </c>
      <c r="D14" s="4" t="s">
        <v>19</v>
      </c>
      <c r="E14" s="4" t="s">
        <v>20</v>
      </c>
      <c r="F14" s="5" cm="1">
        <f t="array" ref="F14">_xlfn.IFS(AND(D14 = "Có",E14 = "Có"),1,AND(D14 = "Có",E14 = "Không"),3,AND(D14 = "Không",E14 = "Có"),2,AND(D14 = "Không",E14 = "Không"),4)</f>
        <v>3</v>
      </c>
      <c r="G14" s="11" t="s">
        <v>259</v>
      </c>
      <c r="H14" s="4"/>
      <c r="I14" s="14">
        <v>1</v>
      </c>
      <c r="J14" s="7">
        <f>tblWorkTask[[#This Row],[Bắt đầu]]+tblWorkTask[[#This Row],[~]]-1</f>
        <v>0</v>
      </c>
      <c r="K14" s="4" t="str">
        <f ca="1">IF(AND((tblWorkTask[[#This Row],[Thực hiện]]&lt;&gt;"5-Hoàn thành"),(tblWorkTask[[#This Row],[Kết thúc]]-NOW())&lt;=-1),"Chậm tiến độ","_")</f>
        <v>Chậm tiến độ</v>
      </c>
      <c r="L14" s="15"/>
      <c r="M14" s="15"/>
      <c r="N14" s="15"/>
      <c r="O14" s="15"/>
    </row>
    <row r="15" spans="1:15" ht="18" customHeight="1" x14ac:dyDescent="0.3">
      <c r="A15" s="16" t="s">
        <v>221</v>
      </c>
      <c r="B15" s="15" t="s">
        <v>230</v>
      </c>
      <c r="C15" s="15" t="s">
        <v>241</v>
      </c>
      <c r="D15" s="4" t="s">
        <v>19</v>
      </c>
      <c r="E15" s="4" t="s">
        <v>20</v>
      </c>
      <c r="F15" s="5" cm="1">
        <f t="array" ref="F15">_xlfn.IFS(AND(D15 = "Có",E15 = "Có"),1,AND(D15 = "Có",E15 = "Không"),3,AND(D15 = "Không",E15 = "Có"),2,AND(D15 = "Không",E15 = "Không"),4)</f>
        <v>3</v>
      </c>
      <c r="G15" s="11" t="s">
        <v>259</v>
      </c>
      <c r="H15" s="4"/>
      <c r="I15" s="14">
        <v>1</v>
      </c>
      <c r="J15" s="7">
        <f>tblWorkTask[[#This Row],[Bắt đầu]]+tblWorkTask[[#This Row],[~]]-1</f>
        <v>0</v>
      </c>
      <c r="K15" s="4" t="str">
        <f ca="1">IF(AND((tblWorkTask[[#This Row],[Thực hiện]]&lt;&gt;"5-Hoàn thành"),(tblWorkTask[[#This Row],[Kết thúc]]-NOW())&lt;=-1),"Chậm tiến độ","_")</f>
        <v>Chậm tiến độ</v>
      </c>
      <c r="L15" s="15"/>
      <c r="M15" s="15"/>
      <c r="N15" s="15"/>
      <c r="O15" s="15"/>
    </row>
    <row r="16" spans="1:15" ht="18" customHeight="1" x14ac:dyDescent="0.3">
      <c r="A16" s="16" t="s">
        <v>145</v>
      </c>
      <c r="B16" s="15" t="s">
        <v>275</v>
      </c>
      <c r="C16" s="15"/>
      <c r="D16" s="4" t="s">
        <v>19</v>
      </c>
      <c r="E16" s="4" t="s">
        <v>20</v>
      </c>
      <c r="F16" s="5" cm="1">
        <f t="array" ref="F16">_xlfn.IFS(AND(D16 = "Có",E16 = "Có"),1,AND(D16 = "Có",E16 = "Không"),3,AND(D16 = "Không",E16 = "Có"),2,AND(D16 = "Không",E16 = "Không"),4)</f>
        <v>3</v>
      </c>
      <c r="G16" s="11" t="s">
        <v>259</v>
      </c>
      <c r="H16" s="4">
        <v>45792</v>
      </c>
      <c r="I16" s="14">
        <v>4</v>
      </c>
      <c r="J16" s="7">
        <f>tblWorkTask[[#This Row],[Bắt đầu]]+tblWorkTask[[#This Row],[~]]-1</f>
        <v>45795</v>
      </c>
      <c r="K16" s="4" t="str">
        <f ca="1">IF(AND((tblWorkTask[[#This Row],[Thực hiện]]&lt;&gt;"5-Hoàn thành"),(tblWorkTask[[#This Row],[Kết thúc]]-NOW())&lt;=-1),"Chậm tiến độ","_")</f>
        <v>Chậm tiến độ</v>
      </c>
      <c r="L16" s="15"/>
      <c r="M16" s="15"/>
      <c r="N16" s="15"/>
      <c r="O16" s="15"/>
    </row>
    <row r="17" spans="1:15" ht="18" customHeight="1" x14ac:dyDescent="0.3">
      <c r="A17" s="16" t="s">
        <v>132</v>
      </c>
      <c r="B17" s="15" t="s">
        <v>250</v>
      </c>
      <c r="C17" s="15" t="s">
        <v>251</v>
      </c>
      <c r="D17" s="4" t="s">
        <v>19</v>
      </c>
      <c r="E17" s="4" t="s">
        <v>19</v>
      </c>
      <c r="F17" s="5" cm="1">
        <f t="array" ref="F17">_xlfn.IFS(AND(D17 = "Có",E17 = "Có"),1,AND(D17 = "Có",E17 = "Không"),3,AND(D17 = "Không",E17 = "Có"),2,AND(D17 = "Không",E17 = "Không"),4)</f>
        <v>1</v>
      </c>
      <c r="G17" s="11" t="s">
        <v>281</v>
      </c>
      <c r="H17" s="4">
        <v>45792</v>
      </c>
      <c r="I17" s="14">
        <v>15</v>
      </c>
      <c r="J17" s="7">
        <f>tblWorkTask[[#This Row],[Bắt đầu]]+tblWorkTask[[#This Row],[~]]-1</f>
        <v>45806</v>
      </c>
      <c r="K17" s="4" t="str">
        <f ca="1">IF(AND((tblWorkTask[[#This Row],[Thực hiện]]&lt;&gt;"5-Hoàn thành"),(tblWorkTask[[#This Row],[Kết thúc]]-NOW())&lt;=-1),"Chậm tiến độ","_")</f>
        <v>Chậm tiến độ</v>
      </c>
      <c r="L17" s="15"/>
      <c r="M17" s="15"/>
      <c r="N17" s="15"/>
      <c r="O17" s="15"/>
    </row>
    <row r="18" spans="1:15" ht="18" customHeight="1" x14ac:dyDescent="0.3">
      <c r="A18" s="16" t="s">
        <v>136</v>
      </c>
      <c r="B18" s="15" t="s">
        <v>14</v>
      </c>
      <c r="C18" s="15" t="s">
        <v>33</v>
      </c>
      <c r="D18" s="4" t="s">
        <v>19</v>
      </c>
      <c r="E18" s="4" t="s">
        <v>20</v>
      </c>
      <c r="F18" s="5" cm="1">
        <f t="array" ref="F18">_xlfn.IFS(AND(D18 = "Có",E18 = "Có"),1,AND(D18 = "Có",E18 = "Không"),3,AND(D18 = "Không",E18 = "Có"),2,AND(D18 = "Không",E18 = "Không"),4)</f>
        <v>3</v>
      </c>
      <c r="G18" s="11" t="s">
        <v>281</v>
      </c>
      <c r="H18" s="4">
        <v>45761</v>
      </c>
      <c r="I18" s="14">
        <v>15</v>
      </c>
      <c r="J18" s="7">
        <f>tblWorkTask[[#This Row],[Bắt đầu]]+tblWorkTask[[#This Row],[~]]-1</f>
        <v>45775</v>
      </c>
      <c r="K18" s="4" t="str">
        <f ca="1">IF(AND((tblWorkTask[[#This Row],[Thực hiện]]&lt;&gt;"5-Hoàn thành"),(tblWorkTask[[#This Row],[Kết thúc]]-NOW())&lt;=-1),"Chậm tiến độ","_")</f>
        <v>Chậm tiến độ</v>
      </c>
      <c r="L18" s="15"/>
      <c r="M18" s="15"/>
      <c r="N18" s="15"/>
      <c r="O18" s="15"/>
    </row>
    <row r="19" spans="1:15" ht="18" customHeight="1" x14ac:dyDescent="0.3">
      <c r="A19" s="16" t="s">
        <v>124</v>
      </c>
      <c r="B19" s="15" t="s">
        <v>9</v>
      </c>
      <c r="C19" s="15" t="s">
        <v>72</v>
      </c>
      <c r="D19" s="4" t="s">
        <v>20</v>
      </c>
      <c r="E19" s="4" t="s">
        <v>20</v>
      </c>
      <c r="F19" s="5" cm="1">
        <f t="array" ref="F19">_xlfn.IFS(AND(D19 = "Có",E19 = "Có"),1,AND(D19 = "Có",E19 = "Không"),3,AND(D19 = "Không",E19 = "Có"),2,AND(D19 = "Không",E19 = "Không"),4)</f>
        <v>4</v>
      </c>
      <c r="G19" s="11" t="s">
        <v>259</v>
      </c>
      <c r="H19" s="4">
        <f ca="1">NOW()</f>
        <v>45835.62804236111</v>
      </c>
      <c r="I19" s="14">
        <v>30</v>
      </c>
      <c r="J19" s="7">
        <f ca="1">tblWorkTask[[#This Row],[Bắt đầu]]+tblWorkTask[[#This Row],[~]]-1</f>
        <v>45864.62804236111</v>
      </c>
      <c r="K19" s="4" t="str">
        <f ca="1">IF(AND((tblWorkTask[[#This Row],[Thực hiện]]&lt;&gt;"5-Hoàn thành"),(tblWorkTask[[#This Row],[Kết thúc]]-NOW())&lt;=-1),"Chậm tiến độ","_")</f>
        <v>_</v>
      </c>
      <c r="L19" s="15"/>
      <c r="M19" s="15"/>
      <c r="N19" s="15"/>
      <c r="O19" s="15"/>
    </row>
    <row r="20" spans="1:15" ht="18" customHeight="1" x14ac:dyDescent="0.3">
      <c r="A20" s="16" t="s">
        <v>92</v>
      </c>
      <c r="B20" s="15" t="s">
        <v>8</v>
      </c>
      <c r="C20" s="15" t="s">
        <v>184</v>
      </c>
      <c r="D20" s="4" t="s">
        <v>19</v>
      </c>
      <c r="E20" s="4" t="s">
        <v>20</v>
      </c>
      <c r="F20" s="5" cm="1">
        <f t="array" ref="F20">_xlfn.IFS(AND(D20 = "Có",E20 = "Có"),1,AND(D20 = "Có",E20 = "Không"),3,AND(D20 = "Không",E20 = "Có"),2,AND(D20 = "Không",E20 = "Không"),4)</f>
        <v>3</v>
      </c>
      <c r="G20" s="11" t="s">
        <v>274</v>
      </c>
      <c r="H20" s="4">
        <v>45792</v>
      </c>
      <c r="I20" s="14">
        <v>30</v>
      </c>
      <c r="J20" s="7">
        <f>tblWorkTask[[#This Row],[Bắt đầu]]+tblWorkTask[[#This Row],[~]]-1</f>
        <v>45821</v>
      </c>
      <c r="K20" s="4" t="str">
        <f ca="1">IF(AND((tblWorkTask[[#This Row],[Thực hiện]]&lt;&gt;"5-Hoàn thành"),(tblWorkTask[[#This Row],[Kết thúc]]-NOW())&lt;=-1),"Chậm tiến độ","_")</f>
        <v>Chậm tiến độ</v>
      </c>
      <c r="L20" s="15"/>
      <c r="M20" s="15"/>
      <c r="N20" s="15"/>
      <c r="O20" s="15"/>
    </row>
    <row r="21" spans="1:15" ht="18" customHeight="1" x14ac:dyDescent="0.3">
      <c r="A21" s="16" t="s">
        <v>162</v>
      </c>
      <c r="B21" s="15" t="s">
        <v>79</v>
      </c>
      <c r="C21" s="15" t="s">
        <v>73</v>
      </c>
      <c r="D21" s="4" t="s">
        <v>19</v>
      </c>
      <c r="E21" s="4" t="s">
        <v>20</v>
      </c>
      <c r="F21" s="5" cm="1">
        <f t="array" ref="F21">_xlfn.IFS(AND(D21 = "Có",E21 = "Có"),1,AND(D21 = "Có",E21 = "Không"),3,AND(D21 = "Không",E21 = "Có"),2,AND(D21 = "Không",E21 = "Không"),4)</f>
        <v>3</v>
      </c>
      <c r="G21" s="11" t="s">
        <v>274</v>
      </c>
      <c r="H21" s="4">
        <v>45793</v>
      </c>
      <c r="I21" s="14">
        <v>2</v>
      </c>
      <c r="J21" s="7">
        <f>tblWorkTask[[#This Row],[Bắt đầu]]+tblWorkTask[[#This Row],[~]]-1</f>
        <v>45794</v>
      </c>
      <c r="K21" s="4" t="str">
        <f ca="1">IF(AND((tblWorkTask[[#This Row],[Thực hiện]]&lt;&gt;"5-Hoàn thành"),(tblWorkTask[[#This Row],[Kết thúc]]-NOW())&lt;=-1),"Chậm tiến độ","_")</f>
        <v>Chậm tiến độ</v>
      </c>
      <c r="L21" s="15"/>
      <c r="M21" s="15"/>
      <c r="N21" s="15"/>
      <c r="O21" s="15"/>
    </row>
    <row r="22" spans="1:15" ht="18" customHeight="1" x14ac:dyDescent="0.3">
      <c r="A22" s="16" t="s">
        <v>148</v>
      </c>
      <c r="B22" s="15" t="s">
        <v>211</v>
      </c>
      <c r="C22" s="15" t="s">
        <v>212</v>
      </c>
      <c r="D22" s="4" t="s">
        <v>20</v>
      </c>
      <c r="E22" s="4" t="s">
        <v>20</v>
      </c>
      <c r="F22" s="5" cm="1">
        <f t="array" ref="F22">_xlfn.IFS(AND(D22 = "Có",E22 = "Có"),1,AND(D22 = "Có",E22 = "Không"),3,AND(D22 = "Không",E22 = "Có"),2,AND(D22 = "Không",E22 = "Không"),4)</f>
        <v>4</v>
      </c>
      <c r="G22" s="11" t="s">
        <v>274</v>
      </c>
      <c r="H22" s="4">
        <f t="shared" ref="H22:H28" ca="1" si="0">NOW()</f>
        <v>45835.62804236111</v>
      </c>
      <c r="I22" s="14">
        <v>30</v>
      </c>
      <c r="J22" s="7">
        <f ca="1">tblWorkTask[[#This Row],[Bắt đầu]]+tblWorkTask[[#This Row],[~]]-1</f>
        <v>45864.62804236111</v>
      </c>
      <c r="K22" s="4" t="str">
        <f ca="1">IF(AND((tblWorkTask[[#This Row],[Thực hiện]]&lt;&gt;"5-Hoàn thành"),(tblWorkTask[[#This Row],[Kết thúc]]-NOW())&lt;=-1),"Chậm tiến độ","_")</f>
        <v>_</v>
      </c>
      <c r="L22" s="15"/>
      <c r="M22" s="15"/>
      <c r="N22" s="15"/>
      <c r="O22" s="15"/>
    </row>
    <row r="23" spans="1:15" ht="18" customHeight="1" x14ac:dyDescent="0.3">
      <c r="A23" s="16" t="s">
        <v>161</v>
      </c>
      <c r="B23" s="15" t="s">
        <v>172</v>
      </c>
      <c r="C23" s="15" t="s">
        <v>173</v>
      </c>
      <c r="D23" s="4" t="s">
        <v>20</v>
      </c>
      <c r="E23" s="4" t="s">
        <v>20</v>
      </c>
      <c r="F23" s="5" cm="1">
        <f t="array" ref="F23">_xlfn.IFS(AND(D23 = "Có",E23 = "Có"),1,AND(D23 = "Có",E23 = "Không"),3,AND(D23 = "Không",E23 = "Có"),2,AND(D23 = "Không",E23 = "Không"),4)</f>
        <v>4</v>
      </c>
      <c r="G23" s="11" t="s">
        <v>274</v>
      </c>
      <c r="H23" s="4">
        <f t="shared" ca="1" si="0"/>
        <v>45835.62804236111</v>
      </c>
      <c r="I23" s="14">
        <v>30</v>
      </c>
      <c r="J23" s="7">
        <f ca="1">tblWorkTask[[#This Row],[Bắt đầu]]+tblWorkTask[[#This Row],[~]]-1</f>
        <v>45864.62804236111</v>
      </c>
      <c r="K23" s="4" t="str">
        <f ca="1">IF(AND((tblWorkTask[[#This Row],[Thực hiện]]&lt;&gt;"5-Hoàn thành"),(tblWorkTask[[#This Row],[Kết thúc]]-NOW())&lt;=-1),"Chậm tiến độ","_")</f>
        <v>_</v>
      </c>
      <c r="L23" s="15"/>
      <c r="M23" s="15"/>
      <c r="N23" s="15"/>
      <c r="O23" s="15"/>
    </row>
    <row r="24" spans="1:15" ht="18" customHeight="1" x14ac:dyDescent="0.3">
      <c r="A24" s="16" t="s">
        <v>112</v>
      </c>
      <c r="B24" s="15" t="s">
        <v>265</v>
      </c>
      <c r="C24" s="15" t="s">
        <v>264</v>
      </c>
      <c r="D24" s="4" t="s">
        <v>20</v>
      </c>
      <c r="E24" s="4" t="s">
        <v>20</v>
      </c>
      <c r="F24" s="5" cm="1">
        <f t="array" ref="F24">_xlfn.IFS(AND(D24 = "Có",E24 = "Có"),1,AND(D24 = "Có",E24 = "Không"),3,AND(D24 = "Không",E24 = "Có"),2,AND(D24 = "Không",E24 = "Không"),4)</f>
        <v>4</v>
      </c>
      <c r="G24" s="11" t="s">
        <v>274</v>
      </c>
      <c r="H24" s="4">
        <f t="shared" ca="1" si="0"/>
        <v>45835.62804236111</v>
      </c>
      <c r="I24" s="14">
        <v>30</v>
      </c>
      <c r="J24" s="7">
        <f ca="1">tblWorkTask[[#This Row],[Bắt đầu]]+tblWorkTask[[#This Row],[~]]-1</f>
        <v>45864.62804236111</v>
      </c>
      <c r="K24" s="4" t="str">
        <f ca="1">IF(AND((tblWorkTask[[#This Row],[Thực hiện]]&lt;&gt;"5-Hoàn thành"),(tblWorkTask[[#This Row],[Kết thúc]]-NOW())&lt;=-1),"Chậm tiến độ","_")</f>
        <v>_</v>
      </c>
      <c r="L24" s="15"/>
      <c r="M24" s="15"/>
      <c r="N24" s="15"/>
      <c r="O24" s="15"/>
    </row>
    <row r="25" spans="1:15" ht="18" customHeight="1" x14ac:dyDescent="0.3">
      <c r="A25" s="16" t="s">
        <v>112</v>
      </c>
      <c r="B25" s="15" t="s">
        <v>266</v>
      </c>
      <c r="C25" s="15" t="s">
        <v>267</v>
      </c>
      <c r="D25" s="4" t="s">
        <v>20</v>
      </c>
      <c r="E25" s="4" t="s">
        <v>20</v>
      </c>
      <c r="F25" s="5" cm="1">
        <f t="array" ref="F25">_xlfn.IFS(AND(D25 = "Có",E25 = "Có"),1,AND(D25 = "Có",E25 = "Không"),3,AND(D25 = "Không",E25 = "Có"),2,AND(D25 = "Không",E25 = "Không"),4)</f>
        <v>4</v>
      </c>
      <c r="G25" s="11" t="s">
        <v>274</v>
      </c>
      <c r="H25" s="4">
        <f t="shared" ca="1" si="0"/>
        <v>45835.62804236111</v>
      </c>
      <c r="I25" s="14">
        <v>30</v>
      </c>
      <c r="J25" s="7">
        <f ca="1">tblWorkTask[[#This Row],[Bắt đầu]]+tblWorkTask[[#This Row],[~]]-1</f>
        <v>45864.62804236111</v>
      </c>
      <c r="K25" s="4" t="str">
        <f ca="1">IF(AND((tblWorkTask[[#This Row],[Thực hiện]]&lt;&gt;"5-Hoàn thành"),(tblWorkTask[[#This Row],[Kết thúc]]-NOW())&lt;=-1),"Chậm tiến độ","_")</f>
        <v>_</v>
      </c>
      <c r="L25" s="15"/>
      <c r="M25" s="15"/>
      <c r="N25" s="15"/>
      <c r="O25" s="15"/>
    </row>
    <row r="26" spans="1:15" ht="18" customHeight="1" x14ac:dyDescent="0.3">
      <c r="A26" s="16" t="s">
        <v>122</v>
      </c>
      <c r="B26" s="15" t="s">
        <v>265</v>
      </c>
      <c r="C26" s="15" t="s">
        <v>264</v>
      </c>
      <c r="D26" s="4" t="s">
        <v>20</v>
      </c>
      <c r="E26" s="4" t="s">
        <v>20</v>
      </c>
      <c r="F26" s="5" cm="1">
        <f t="array" ref="F26">_xlfn.IFS(AND(D26 = "Có",E26 = "Có"),1,AND(D26 = "Có",E26 = "Không"),3,AND(D26 = "Không",E26 = "Có"),2,AND(D26 = "Không",E26 = "Không"),4)</f>
        <v>4</v>
      </c>
      <c r="G26" s="11" t="s">
        <v>274</v>
      </c>
      <c r="H26" s="4">
        <f t="shared" ca="1" si="0"/>
        <v>45835.62804236111</v>
      </c>
      <c r="I26" s="14">
        <v>30</v>
      </c>
      <c r="J26" s="7">
        <f ca="1">tblWorkTask[[#This Row],[Bắt đầu]]+tblWorkTask[[#This Row],[~]]-1</f>
        <v>45864.62804236111</v>
      </c>
      <c r="K26" s="4" t="str">
        <f ca="1">IF(AND((tblWorkTask[[#This Row],[Thực hiện]]&lt;&gt;"5-Hoàn thành"),(tblWorkTask[[#This Row],[Kết thúc]]-NOW())&lt;=-1),"Chậm tiến độ","_")</f>
        <v>_</v>
      </c>
      <c r="L26" s="15"/>
      <c r="M26" s="15"/>
      <c r="N26" s="15"/>
      <c r="O26" s="15"/>
    </row>
    <row r="27" spans="1:15" ht="18" customHeight="1" x14ac:dyDescent="0.3">
      <c r="A27" s="16" t="s">
        <v>122</v>
      </c>
      <c r="B27" s="15" t="s">
        <v>266</v>
      </c>
      <c r="C27" s="15" t="s">
        <v>267</v>
      </c>
      <c r="D27" s="4" t="s">
        <v>20</v>
      </c>
      <c r="E27" s="4" t="s">
        <v>20</v>
      </c>
      <c r="F27" s="5" cm="1">
        <f t="array" ref="F27">_xlfn.IFS(AND(D27 = "Có",E27 = "Có"),1,AND(D27 = "Có",E27 = "Không"),3,AND(D27 = "Không",E27 = "Có"),2,AND(D27 = "Không",E27 = "Không"),4)</f>
        <v>4</v>
      </c>
      <c r="G27" s="11" t="s">
        <v>274</v>
      </c>
      <c r="H27" s="4">
        <f t="shared" ca="1" si="0"/>
        <v>45835.62804236111</v>
      </c>
      <c r="I27" s="14">
        <v>30</v>
      </c>
      <c r="J27" s="7">
        <f ca="1">tblWorkTask[[#This Row],[Bắt đầu]]+tblWorkTask[[#This Row],[~]]-1</f>
        <v>45864.62804236111</v>
      </c>
      <c r="K27" s="4" t="str">
        <f ca="1">IF(AND((tblWorkTask[[#This Row],[Thực hiện]]&lt;&gt;"5-Hoàn thành"),(tblWorkTask[[#This Row],[Kết thúc]]-NOW())&lt;=-1),"Chậm tiến độ","_")</f>
        <v>_</v>
      </c>
      <c r="L27" s="15"/>
      <c r="M27" s="15"/>
      <c r="N27" s="15"/>
      <c r="O27" s="15"/>
    </row>
    <row r="28" spans="1:15" ht="18" customHeight="1" x14ac:dyDescent="0.3">
      <c r="A28" s="16" t="s">
        <v>78</v>
      </c>
      <c r="B28" s="15" t="s">
        <v>262</v>
      </c>
      <c r="C28" s="15" t="s">
        <v>263</v>
      </c>
      <c r="D28" s="4" t="s">
        <v>20</v>
      </c>
      <c r="E28" s="4" t="s">
        <v>20</v>
      </c>
      <c r="F28" s="5" cm="1">
        <f t="array" ref="F28">_xlfn.IFS(AND(D28 = "Có",E28 = "Có"),1,AND(D28 = "Có",E28 = "Không"),3,AND(D28 = "Không",E28 = "Có"),2,AND(D28 = "Không",E28 = "Không"),4)</f>
        <v>4</v>
      </c>
      <c r="G28" s="11" t="s">
        <v>274</v>
      </c>
      <c r="H28" s="4">
        <f t="shared" ca="1" si="0"/>
        <v>45835.62804236111</v>
      </c>
      <c r="I28" s="14">
        <v>30</v>
      </c>
      <c r="J28" s="7">
        <f ca="1">tblWorkTask[[#This Row],[Bắt đầu]]+tblWorkTask[[#This Row],[~]]-1</f>
        <v>45864.62804236111</v>
      </c>
      <c r="K28" s="4" t="str">
        <f ca="1">IF(AND((tblWorkTask[[#This Row],[Thực hiện]]&lt;&gt;"5-Hoàn thành"),(tblWorkTask[[#This Row],[Kết thúc]]-NOW())&lt;=-1),"Chậm tiến độ","_")</f>
        <v>_</v>
      </c>
      <c r="L28" s="15"/>
      <c r="M28" s="15"/>
      <c r="N28" s="15"/>
      <c r="O28" s="15"/>
    </row>
    <row r="29" spans="1:15" ht="18" customHeight="1" x14ac:dyDescent="0.3">
      <c r="A29" s="16" t="s">
        <v>112</v>
      </c>
      <c r="B29" s="15" t="s">
        <v>299</v>
      </c>
      <c r="C29" s="15" t="s">
        <v>304</v>
      </c>
      <c r="D29" s="4"/>
      <c r="E29" s="4"/>
      <c r="F29" s="5" t="e" cm="1">
        <f t="array" ref="F29">_xlfn.IFS(AND(D29 = "Có",E29 = "Có"),1,AND(D29 = "Có",E29 = "Không"),3,AND(D29 = "Không",E29 = "Có"),2,AND(D29 = "Không",E29 = "Không"),4)</f>
        <v>#N/A</v>
      </c>
      <c r="G29" s="11"/>
      <c r="H29" s="4"/>
      <c r="I29" s="14"/>
      <c r="J29" s="7">
        <f>tblWorkTask[[#This Row],[Bắt đầu]]+tblWorkTask[[#This Row],[~]]-1</f>
        <v>-1</v>
      </c>
      <c r="K29" s="4" t="str">
        <f ca="1">IF(AND((tblWorkTask[[#This Row],[Thực hiện]]&lt;&gt;"5-Hoàn thành"),(tblWorkTask[[#This Row],[Kết thúc]]-NOW())&lt;=-1),"Chậm tiến độ","_")</f>
        <v>Chậm tiến độ</v>
      </c>
      <c r="L29" s="31"/>
      <c r="M29" s="15"/>
      <c r="N29" s="15"/>
      <c r="O29" s="15"/>
    </row>
    <row r="30" spans="1:15" ht="18" customHeight="1" x14ac:dyDescent="0.3">
      <c r="A30" s="16" t="s">
        <v>112</v>
      </c>
      <c r="B30" s="15" t="s">
        <v>295</v>
      </c>
      <c r="C30" s="15" t="s">
        <v>305</v>
      </c>
      <c r="D30" s="4"/>
      <c r="E30" s="4"/>
      <c r="F30" s="5" t="e" cm="1">
        <f t="array" ref="F30">_xlfn.IFS(AND(D30 = "Có",E30 = "Có"),1,AND(D30 = "Có",E30 = "Không"),3,AND(D30 = "Không",E30 = "Có"),2,AND(D30 = "Không",E30 = "Không"),4)</f>
        <v>#N/A</v>
      </c>
      <c r="G30" s="11"/>
      <c r="H30" s="4"/>
      <c r="I30" s="14"/>
      <c r="J30" s="7">
        <f>tblWorkTask[[#This Row],[Bắt đầu]]+tblWorkTask[[#This Row],[~]]-1</f>
        <v>-1</v>
      </c>
      <c r="K30" s="4" t="str">
        <f ca="1">IF(AND((tblWorkTask[[#This Row],[Thực hiện]]&lt;&gt;"5-Hoàn thành"),(tblWorkTask[[#This Row],[Kết thúc]]-NOW())&lt;=-1),"Chậm tiến độ","_")</f>
        <v>Chậm tiến độ</v>
      </c>
      <c r="L30" s="31"/>
      <c r="M30" s="15"/>
      <c r="N30" s="15"/>
      <c r="O30" s="15"/>
    </row>
    <row r="31" spans="1:15" ht="18" customHeight="1" x14ac:dyDescent="0.3">
      <c r="A31" s="16" t="s">
        <v>112</v>
      </c>
      <c r="B31" s="15" t="s">
        <v>295</v>
      </c>
      <c r="C31" s="15" t="s">
        <v>306</v>
      </c>
      <c r="D31" s="4"/>
      <c r="E31" s="4"/>
      <c r="F31" s="5" t="e" cm="1">
        <f t="array" ref="F31">_xlfn.IFS(AND(D31 = "Có",E31 = "Có"),1,AND(D31 = "Có",E31 = "Không"),3,AND(D31 = "Không",E31 = "Có"),2,AND(D31 = "Không",E31 = "Không"),4)</f>
        <v>#N/A</v>
      </c>
      <c r="G31" s="11"/>
      <c r="H31" s="4"/>
      <c r="I31" s="14"/>
      <c r="J31" s="7">
        <f>tblWorkTask[[#This Row],[Bắt đầu]]+tblWorkTask[[#This Row],[~]]-1</f>
        <v>-1</v>
      </c>
      <c r="K31" s="4" t="str">
        <f ca="1">IF(AND((tblWorkTask[[#This Row],[Thực hiện]]&lt;&gt;"5-Hoàn thành"),(tblWorkTask[[#This Row],[Kết thúc]]-NOW())&lt;=-1),"Chậm tiến độ","_")</f>
        <v>Chậm tiến độ</v>
      </c>
      <c r="L31" s="31"/>
      <c r="M31" s="15"/>
      <c r="N31" s="15"/>
      <c r="O31" s="15"/>
    </row>
    <row r="32" spans="1:15" x14ac:dyDescent="0.3">
      <c r="C32" s="15"/>
      <c r="E32" s="4"/>
      <c r="F32" s="4"/>
      <c r="G32" s="4"/>
      <c r="I32" s="15"/>
      <c r="J32" s="4"/>
      <c r="K32" s="15"/>
      <c r="N32" s="4"/>
      <c r="O32" s="4"/>
    </row>
    <row r="33" spans="3:15" x14ac:dyDescent="0.3">
      <c r="C33" s="15"/>
      <c r="E33" s="4"/>
      <c r="F33" s="4"/>
      <c r="G33" s="4"/>
      <c r="I33" s="15"/>
      <c r="J33" s="4"/>
      <c r="K33" s="15"/>
      <c r="N33" s="4"/>
      <c r="O33" s="4"/>
    </row>
    <row r="34" spans="3:15" x14ac:dyDescent="0.3">
      <c r="C34" s="15"/>
      <c r="E34" s="4"/>
      <c r="F34" s="4"/>
      <c r="G34" s="4"/>
      <c r="I34" s="15"/>
      <c r="J34" s="4"/>
      <c r="K34" s="15"/>
      <c r="N34" s="4"/>
      <c r="O34" s="4"/>
    </row>
    <row r="35" spans="3:15" x14ac:dyDescent="0.3">
      <c r="C35" s="15"/>
      <c r="E35" s="4"/>
      <c r="F35" s="4"/>
      <c r="G35" s="4"/>
      <c r="I35" s="15"/>
      <c r="J35" s="4"/>
      <c r="K35" s="15"/>
      <c r="N35" s="4"/>
      <c r="O35" s="4"/>
    </row>
    <row r="36" spans="3:15" x14ac:dyDescent="0.3">
      <c r="C36" s="15"/>
      <c r="E36" s="4"/>
      <c r="F36" s="4"/>
      <c r="G36" s="4"/>
      <c r="I36" s="15"/>
      <c r="J36" s="4"/>
      <c r="K36" s="15"/>
      <c r="N36" s="4"/>
      <c r="O36" s="4"/>
    </row>
    <row r="37" spans="3:15" x14ac:dyDescent="0.3">
      <c r="C37" s="15"/>
      <c r="E37" s="4"/>
      <c r="F37" s="4"/>
      <c r="G37" s="4"/>
      <c r="I37" s="15"/>
      <c r="J37" s="4"/>
      <c r="K37" s="15"/>
      <c r="N37" s="4"/>
      <c r="O37" s="4"/>
    </row>
    <row r="38" spans="3:15" x14ac:dyDescent="0.3">
      <c r="C38" s="15"/>
      <c r="I38" s="15"/>
      <c r="K38" s="15"/>
    </row>
  </sheetData>
  <phoneticPr fontId="3" type="noConversion"/>
  <conditionalFormatting sqref="A3:F31">
    <cfRule type="expression" dxfId="88" priority="22">
      <formula>$F3=3</formula>
    </cfRule>
    <cfRule type="expression" dxfId="87" priority="23">
      <formula>$F3=2</formula>
    </cfRule>
    <cfRule type="expression" dxfId="86" priority="24">
      <formula>$F3=1</formula>
    </cfRule>
  </conditionalFormatting>
  <conditionalFormatting sqref="K3:K31">
    <cfRule type="expression" dxfId="85" priority="17">
      <formula>$K3="Chậm tiến độ"</formula>
    </cfRule>
  </conditionalFormatting>
  <conditionalFormatting sqref="G3:J31">
    <cfRule type="expression" dxfId="84" priority="122">
      <formula>$G3="5-Hoàn thành"</formula>
    </cfRule>
    <cfRule type="expression" dxfId="83" priority="123">
      <formula>#REF!="0-"</formula>
    </cfRule>
    <cfRule type="expression" dxfId="82" priority="124">
      <formula>$G3="3-Tạm ngưng"</formula>
    </cfRule>
    <cfRule type="expression" dxfId="81" priority="125">
      <formula>$G3 ="2-Chờ vật tư"</formula>
    </cfRule>
    <cfRule type="expression" dxfId="80" priority="126">
      <formula>$G3="1-Chuẩn bị"</formula>
    </cfRule>
    <cfRule type="expression" dxfId="79" priority="127">
      <formula>$G3="4-Đang làm"</formula>
    </cfRule>
  </conditionalFormatting>
  <dataValidations count="3">
    <dataValidation type="list" allowBlank="1" showInputMessage="1" showErrorMessage="1" sqref="A25:A31 A3:A23" xr:uid="{A2140B32-B006-4036-9E97-480D67799069}">
      <formula1>INDIRECT("tblMachineName[Danh mục máy]")</formula1>
    </dataValidation>
    <dataValidation type="list" allowBlank="1" showInputMessage="1" showErrorMessage="1" sqref="G3:G31" xr:uid="{CB8CA819-3290-4E67-9ECE-DDD9E3A6334B}">
      <formula1>"0-, 1-Chuẩn bị, 2-Chờ vật tư, 3-Tạm Ngưng,  4-Đang làm, 5-Hoàn thành"</formula1>
    </dataValidation>
    <dataValidation type="list" allowBlank="1" showInputMessage="1" showErrorMessage="1" sqref="D3:E31" xr:uid="{068D714B-7FA7-4A47-9A87-A17FB7E30F1E}">
      <formula1>"-,Có,Không"</formula1>
    </dataValidation>
  </dataValidations>
  <pageMargins left="0.7" right="0.7" top="0.75" bottom="0.75" header="0.3" footer="0.3"/>
  <pageSetup orientation="portrait" horizontalDpi="3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6D48-89F0-4311-A5E2-998DD1AA0CDE}">
  <sheetPr codeName="Sheet4"/>
  <dimension ref="A2:F84"/>
  <sheetViews>
    <sheetView zoomScale="70" zoomScaleNormal="70" workbookViewId="0">
      <pane xSplit="4" ySplit="2" topLeftCell="E60" activePane="bottomRight" state="frozen"/>
      <selection pane="topRight" activeCell="E1" sqref="E1"/>
      <selection pane="bottomLeft" activeCell="A3" sqref="A3"/>
      <selection pane="bottomRight" activeCell="C79" sqref="C79"/>
    </sheetView>
  </sheetViews>
  <sheetFormatPr defaultRowHeight="13.8" x14ac:dyDescent="0.25"/>
  <cols>
    <col min="1" max="1" width="30.109375" style="57" bestFit="1" customWidth="1"/>
    <col min="2" max="2" width="37.21875" style="57" bestFit="1" customWidth="1"/>
    <col min="3" max="3" width="61.5546875" style="57" bestFit="1" customWidth="1"/>
    <col min="4" max="4" width="29.109375" style="57" bestFit="1" customWidth="1"/>
    <col min="5" max="5" width="18.88671875" style="57" bestFit="1" customWidth="1"/>
    <col min="6" max="6" width="81" style="57" customWidth="1"/>
    <col min="7" max="16384" width="8.88671875" style="57"/>
  </cols>
  <sheetData>
    <row r="2" spans="1:6" x14ac:dyDescent="0.25">
      <c r="A2" s="39" t="s">
        <v>15</v>
      </c>
      <c r="B2" s="40" t="s">
        <v>194</v>
      </c>
      <c r="C2" s="40" t="s">
        <v>195</v>
      </c>
      <c r="D2" s="40" t="s">
        <v>3</v>
      </c>
      <c r="E2" s="40" t="s">
        <v>402</v>
      </c>
      <c r="F2" s="41" t="s">
        <v>409</v>
      </c>
    </row>
    <row r="3" spans="1:6" ht="15.6" x14ac:dyDescent="0.25">
      <c r="A3" s="25" t="s">
        <v>126</v>
      </c>
      <c r="B3" s="26" t="s">
        <v>4</v>
      </c>
      <c r="C3" s="26" t="s">
        <v>37</v>
      </c>
      <c r="D3" s="26" t="s">
        <v>5</v>
      </c>
      <c r="E3" s="26"/>
      <c r="F3" s="27"/>
    </row>
    <row r="4" spans="1:6" ht="15.6" x14ac:dyDescent="0.25">
      <c r="A4" s="25" t="s">
        <v>159</v>
      </c>
      <c r="B4" s="26" t="s">
        <v>76</v>
      </c>
      <c r="C4" s="26" t="s">
        <v>75</v>
      </c>
      <c r="D4" s="26" t="s">
        <v>202</v>
      </c>
      <c r="E4" s="26"/>
      <c r="F4" s="27"/>
    </row>
    <row r="5" spans="1:6" ht="15.6" x14ac:dyDescent="0.25">
      <c r="A5" s="25" t="s">
        <v>124</v>
      </c>
      <c r="B5" s="26" t="s">
        <v>188</v>
      </c>
      <c r="C5" s="26" t="s">
        <v>187</v>
      </c>
      <c r="D5" s="26" t="s">
        <v>71</v>
      </c>
      <c r="E5" s="26"/>
      <c r="F5" s="27"/>
    </row>
    <row r="6" spans="1:6" ht="15.6" x14ac:dyDescent="0.25">
      <c r="A6" s="25" t="s">
        <v>124</v>
      </c>
      <c r="B6" s="26" t="s">
        <v>189</v>
      </c>
      <c r="C6" s="26" t="s">
        <v>187</v>
      </c>
      <c r="D6" s="26" t="s">
        <v>71</v>
      </c>
      <c r="E6" s="26"/>
      <c r="F6" s="27"/>
    </row>
    <row r="7" spans="1:6" x14ac:dyDescent="0.25">
      <c r="A7" s="28" t="s">
        <v>124</v>
      </c>
      <c r="B7" s="35" t="s">
        <v>289</v>
      </c>
      <c r="C7" s="35"/>
      <c r="D7" s="35" t="s">
        <v>69</v>
      </c>
      <c r="E7" s="35"/>
      <c r="F7" s="36"/>
    </row>
    <row r="8" spans="1:6" x14ac:dyDescent="0.25">
      <c r="A8" s="28" t="s">
        <v>125</v>
      </c>
      <c r="B8" s="26" t="s">
        <v>242</v>
      </c>
      <c r="C8" s="26"/>
      <c r="D8" s="26" t="s">
        <v>247</v>
      </c>
      <c r="E8" s="26"/>
      <c r="F8" s="27"/>
    </row>
    <row r="9" spans="1:6" x14ac:dyDescent="0.25">
      <c r="A9" s="28" t="s">
        <v>286</v>
      </c>
      <c r="B9" s="35" t="s">
        <v>287</v>
      </c>
      <c r="C9" s="35"/>
      <c r="D9" s="35" t="s">
        <v>288</v>
      </c>
      <c r="E9" s="35"/>
      <c r="F9" s="36"/>
    </row>
    <row r="10" spans="1:6" x14ac:dyDescent="0.25">
      <c r="A10" s="28" t="s">
        <v>282</v>
      </c>
      <c r="B10" s="26" t="s">
        <v>283</v>
      </c>
      <c r="C10" s="35"/>
      <c r="D10" s="26" t="s">
        <v>1</v>
      </c>
      <c r="E10" s="26"/>
      <c r="F10" s="36"/>
    </row>
    <row r="11" spans="1:6" x14ac:dyDescent="0.25">
      <c r="A11" s="28" t="s">
        <v>78</v>
      </c>
      <c r="B11" s="26" t="s">
        <v>23</v>
      </c>
      <c r="C11" s="26" t="s">
        <v>83</v>
      </c>
      <c r="D11" s="26"/>
      <c r="E11" s="26"/>
      <c r="F11" s="27"/>
    </row>
    <row r="12" spans="1:6" ht="15.6" x14ac:dyDescent="0.25">
      <c r="A12" s="25" t="s">
        <v>136</v>
      </c>
      <c r="B12" s="26" t="s">
        <v>142</v>
      </c>
      <c r="C12" s="26" t="s">
        <v>141</v>
      </c>
      <c r="D12" s="26" t="s">
        <v>42</v>
      </c>
      <c r="E12" s="26"/>
      <c r="F12" s="27"/>
    </row>
    <row r="13" spans="1:6" ht="15.6" x14ac:dyDescent="0.25">
      <c r="A13" s="25" t="s">
        <v>136</v>
      </c>
      <c r="B13" s="26" t="s">
        <v>39</v>
      </c>
      <c r="C13" s="26" t="s">
        <v>40</v>
      </c>
      <c r="D13" s="26" t="s">
        <v>62</v>
      </c>
      <c r="E13" s="26"/>
      <c r="F13" s="27"/>
    </row>
    <row r="14" spans="1:6" ht="15.6" x14ac:dyDescent="0.25">
      <c r="A14" s="25" t="s">
        <v>136</v>
      </c>
      <c r="B14" s="26" t="s">
        <v>163</v>
      </c>
      <c r="C14" s="26" t="s">
        <v>238</v>
      </c>
      <c r="D14" s="26" t="s">
        <v>41</v>
      </c>
      <c r="E14" s="26"/>
      <c r="F14" s="27"/>
    </row>
    <row r="15" spans="1:6" ht="15.6" x14ac:dyDescent="0.25">
      <c r="A15" s="25" t="s">
        <v>136</v>
      </c>
      <c r="B15" s="26" t="s">
        <v>164</v>
      </c>
      <c r="C15" s="26" t="s">
        <v>192</v>
      </c>
      <c r="D15" s="26" t="s">
        <v>26</v>
      </c>
      <c r="E15" s="26"/>
      <c r="F15" s="27"/>
    </row>
    <row r="16" spans="1:6" ht="15.6" x14ac:dyDescent="0.25">
      <c r="A16" s="25" t="s">
        <v>136</v>
      </c>
      <c r="B16" s="26" t="s">
        <v>190</v>
      </c>
      <c r="C16" s="26" t="s">
        <v>191</v>
      </c>
      <c r="D16" s="26" t="s">
        <v>28</v>
      </c>
      <c r="E16" s="26"/>
      <c r="F16" s="27"/>
    </row>
    <row r="17" spans="1:6" ht="15.6" x14ac:dyDescent="0.25">
      <c r="A17" s="25" t="s">
        <v>160</v>
      </c>
      <c r="B17" s="26" t="s">
        <v>2</v>
      </c>
      <c r="C17" s="26" t="s">
        <v>22</v>
      </c>
      <c r="D17" s="26" t="s">
        <v>60</v>
      </c>
      <c r="E17" s="26"/>
      <c r="F17" s="27"/>
    </row>
    <row r="18" spans="1:6" ht="15.6" x14ac:dyDescent="0.25">
      <c r="A18" s="25" t="s">
        <v>160</v>
      </c>
      <c r="B18" s="26" t="s">
        <v>10</v>
      </c>
      <c r="C18" s="26" t="s">
        <v>165</v>
      </c>
      <c r="D18" s="26" t="s">
        <v>5</v>
      </c>
      <c r="E18" s="26"/>
      <c r="F18" s="27"/>
    </row>
    <row r="19" spans="1:6" ht="15.6" x14ac:dyDescent="0.25">
      <c r="A19" s="25" t="s">
        <v>133</v>
      </c>
      <c r="B19" s="26" t="s">
        <v>30</v>
      </c>
      <c r="C19" s="26" t="s">
        <v>36</v>
      </c>
      <c r="D19" s="26" t="s">
        <v>25</v>
      </c>
      <c r="E19" s="26"/>
      <c r="F19" s="27"/>
    </row>
    <row r="20" spans="1:6" ht="15.6" x14ac:dyDescent="0.25">
      <c r="A20" s="25" t="s">
        <v>134</v>
      </c>
      <c r="B20" s="26" t="s">
        <v>30</v>
      </c>
      <c r="C20" s="26" t="s">
        <v>36</v>
      </c>
      <c r="D20" s="26" t="s">
        <v>25</v>
      </c>
      <c r="E20" s="26"/>
      <c r="F20" s="27"/>
    </row>
    <row r="21" spans="1:6" ht="15.6" x14ac:dyDescent="0.25">
      <c r="A21" s="25" t="s">
        <v>92</v>
      </c>
      <c r="B21" s="26" t="s">
        <v>185</v>
      </c>
      <c r="C21" s="26" t="s">
        <v>186</v>
      </c>
      <c r="D21" s="26" t="s">
        <v>69</v>
      </c>
      <c r="E21" s="26"/>
      <c r="F21" s="27"/>
    </row>
    <row r="22" spans="1:6" x14ac:dyDescent="0.25">
      <c r="A22" s="28" t="s">
        <v>92</v>
      </c>
      <c r="B22" s="26" t="s">
        <v>240</v>
      </c>
      <c r="C22" s="26" t="s">
        <v>246</v>
      </c>
      <c r="D22" s="26" t="s">
        <v>247</v>
      </c>
      <c r="E22" s="26"/>
      <c r="F22" s="27"/>
    </row>
    <row r="23" spans="1:6" ht="15.6" x14ac:dyDescent="0.25">
      <c r="A23" s="25" t="s">
        <v>112</v>
      </c>
      <c r="B23" s="26" t="s">
        <v>183</v>
      </c>
      <c r="C23" s="26" t="s">
        <v>158</v>
      </c>
      <c r="D23" s="26" t="s">
        <v>59</v>
      </c>
      <c r="E23" s="26"/>
      <c r="F23" s="27"/>
    </row>
    <row r="24" spans="1:6" x14ac:dyDescent="0.25">
      <c r="A24" s="28" t="s">
        <v>112</v>
      </c>
      <c r="B24" s="26" t="s">
        <v>200</v>
      </c>
      <c r="C24" s="26" t="s">
        <v>201</v>
      </c>
      <c r="D24" s="26" t="s">
        <v>239</v>
      </c>
      <c r="E24" s="26"/>
      <c r="F24" s="27"/>
    </row>
    <row r="25" spans="1:6" ht="15.6" x14ac:dyDescent="0.25">
      <c r="A25" s="25" t="s">
        <v>122</v>
      </c>
      <c r="B25" s="26" t="s">
        <v>181</v>
      </c>
      <c r="C25" s="26" t="s">
        <v>182</v>
      </c>
      <c r="D25" s="26" t="s">
        <v>35</v>
      </c>
      <c r="E25" s="26"/>
      <c r="F25" s="27"/>
    </row>
    <row r="26" spans="1:6" ht="15.6" x14ac:dyDescent="0.25">
      <c r="A26" s="25" t="s">
        <v>122</v>
      </c>
      <c r="B26" s="26" t="s">
        <v>179</v>
      </c>
      <c r="C26" s="26" t="s">
        <v>180</v>
      </c>
      <c r="D26" s="26" t="s">
        <v>42</v>
      </c>
      <c r="E26" s="26"/>
      <c r="F26" s="27"/>
    </row>
    <row r="27" spans="1:6" ht="15.6" x14ac:dyDescent="0.25">
      <c r="A27" s="25" t="s">
        <v>122</v>
      </c>
      <c r="B27" s="26" t="s">
        <v>178</v>
      </c>
      <c r="C27" s="26" t="s">
        <v>177</v>
      </c>
      <c r="D27" s="26" t="s">
        <v>42</v>
      </c>
      <c r="E27" s="26"/>
      <c r="F27" s="27"/>
    </row>
    <row r="28" spans="1:6" ht="15.6" x14ac:dyDescent="0.25">
      <c r="A28" s="25" t="s">
        <v>122</v>
      </c>
      <c r="B28" s="26" t="s">
        <v>176</v>
      </c>
      <c r="C28" s="26" t="s">
        <v>169</v>
      </c>
      <c r="D28" s="26" t="s">
        <v>65</v>
      </c>
      <c r="E28" s="26"/>
      <c r="F28" s="27"/>
    </row>
    <row r="29" spans="1:6" ht="15.6" x14ac:dyDescent="0.25">
      <c r="A29" s="25" t="s">
        <v>122</v>
      </c>
      <c r="B29" s="26" t="s">
        <v>166</v>
      </c>
      <c r="C29" s="26" t="s">
        <v>168</v>
      </c>
      <c r="D29" s="26" t="s">
        <v>65</v>
      </c>
      <c r="E29" s="26"/>
      <c r="F29" s="27"/>
    </row>
    <row r="30" spans="1:6" ht="15.6" x14ac:dyDescent="0.25">
      <c r="A30" s="25" t="s">
        <v>122</v>
      </c>
      <c r="B30" s="26" t="s">
        <v>167</v>
      </c>
      <c r="C30" s="26" t="s">
        <v>70</v>
      </c>
      <c r="D30" s="26" t="s">
        <v>65</v>
      </c>
      <c r="E30" s="26"/>
      <c r="F30" s="27"/>
    </row>
    <row r="31" spans="1:6" ht="15.6" x14ac:dyDescent="0.25">
      <c r="A31" s="25" t="s">
        <v>122</v>
      </c>
      <c r="B31" s="26" t="s">
        <v>67</v>
      </c>
      <c r="C31" s="26" t="s">
        <v>68</v>
      </c>
      <c r="D31" s="26" t="s">
        <v>31</v>
      </c>
      <c r="E31" s="26"/>
      <c r="F31" s="27"/>
    </row>
    <row r="32" spans="1:6" x14ac:dyDescent="0.25">
      <c r="A32" s="28" t="s">
        <v>122</v>
      </c>
      <c r="B32" s="26" t="s">
        <v>243</v>
      </c>
      <c r="C32" s="26"/>
      <c r="D32" s="26" t="s">
        <v>247</v>
      </c>
      <c r="E32" s="26"/>
      <c r="F32" s="27"/>
    </row>
    <row r="33" spans="1:6" x14ac:dyDescent="0.25">
      <c r="A33" s="28" t="s">
        <v>122</v>
      </c>
      <c r="B33" s="26" t="s">
        <v>244</v>
      </c>
      <c r="C33" s="26" t="s">
        <v>245</v>
      </c>
      <c r="D33" s="26" t="s">
        <v>247</v>
      </c>
      <c r="E33" s="26"/>
      <c r="F33" s="27"/>
    </row>
    <row r="34" spans="1:6" ht="15.6" x14ac:dyDescent="0.25">
      <c r="A34" s="25" t="s">
        <v>135</v>
      </c>
      <c r="B34" s="26" t="s">
        <v>143</v>
      </c>
      <c r="C34" s="26" t="s">
        <v>144</v>
      </c>
      <c r="D34" s="26"/>
      <c r="E34" s="26"/>
      <c r="F34" s="27"/>
    </row>
    <row r="35" spans="1:6" ht="15.6" x14ac:dyDescent="0.25">
      <c r="A35" s="25" t="s">
        <v>135</v>
      </c>
      <c r="B35" s="26" t="s">
        <v>170</v>
      </c>
      <c r="C35" s="26" t="s">
        <v>198</v>
      </c>
      <c r="D35" s="26" t="s">
        <v>71</v>
      </c>
      <c r="E35" s="26"/>
      <c r="F35" s="27"/>
    </row>
    <row r="36" spans="1:6" ht="15.6" x14ac:dyDescent="0.25">
      <c r="A36" s="25" t="s">
        <v>135</v>
      </c>
      <c r="B36" s="26" t="s">
        <v>204</v>
      </c>
      <c r="C36" s="26"/>
      <c r="D36" s="26" t="s">
        <v>205</v>
      </c>
      <c r="E36" s="26"/>
      <c r="F36" s="27"/>
    </row>
    <row r="37" spans="1:6" x14ac:dyDescent="0.25">
      <c r="A37" s="28" t="s">
        <v>135</v>
      </c>
      <c r="B37" s="35" t="s">
        <v>261</v>
      </c>
      <c r="C37" s="35"/>
      <c r="D37" s="35" t="s">
        <v>19</v>
      </c>
      <c r="E37" s="35"/>
      <c r="F37" s="35"/>
    </row>
    <row r="38" spans="1:6" x14ac:dyDescent="0.25">
      <c r="A38" s="28" t="s">
        <v>156</v>
      </c>
      <c r="B38" s="26" t="s">
        <v>257</v>
      </c>
      <c r="C38" s="26"/>
      <c r="D38" s="26" t="s">
        <v>248</v>
      </c>
      <c r="E38" s="26"/>
      <c r="F38" s="27"/>
    </row>
    <row r="39" spans="1:6" ht="15.6" x14ac:dyDescent="0.25">
      <c r="A39" s="25" t="s">
        <v>156</v>
      </c>
      <c r="B39" s="26" t="s">
        <v>171</v>
      </c>
      <c r="C39" s="26" t="s">
        <v>197</v>
      </c>
      <c r="D39" s="26" t="s">
        <v>28</v>
      </c>
      <c r="E39" s="26"/>
      <c r="F39" s="27"/>
    </row>
    <row r="40" spans="1:6" x14ac:dyDescent="0.25">
      <c r="A40" s="28" t="s">
        <v>156</v>
      </c>
      <c r="B40" s="35" t="s">
        <v>290</v>
      </c>
      <c r="C40" s="35" t="s">
        <v>291</v>
      </c>
      <c r="D40" s="35" t="s">
        <v>292</v>
      </c>
      <c r="E40" s="35"/>
      <c r="F40" s="36"/>
    </row>
    <row r="41" spans="1:6" x14ac:dyDescent="0.25">
      <c r="A41" s="28" t="s">
        <v>156</v>
      </c>
      <c r="B41" s="35" t="s">
        <v>293</v>
      </c>
      <c r="C41" s="35"/>
      <c r="D41" s="35" t="s">
        <v>248</v>
      </c>
      <c r="E41" s="35"/>
      <c r="F41" s="35"/>
    </row>
    <row r="42" spans="1:6" x14ac:dyDescent="0.25">
      <c r="A42" s="28" t="s">
        <v>21</v>
      </c>
      <c r="B42" s="26" t="s">
        <v>214</v>
      </c>
      <c r="C42" s="26" t="s">
        <v>77</v>
      </c>
      <c r="D42" s="26" t="s">
        <v>217</v>
      </c>
      <c r="E42" s="26"/>
      <c r="F42" s="27"/>
    </row>
    <row r="43" spans="1:6" ht="15.6" x14ac:dyDescent="0.25">
      <c r="A43" s="25" t="s">
        <v>140</v>
      </c>
      <c r="B43" s="26" t="s">
        <v>6</v>
      </c>
      <c r="C43" s="26" t="s">
        <v>7</v>
      </c>
      <c r="D43" s="26" t="s">
        <v>28</v>
      </c>
      <c r="E43" s="26"/>
      <c r="F43" s="27"/>
    </row>
    <row r="44" spans="1:6" x14ac:dyDescent="0.25">
      <c r="A44" s="28" t="s">
        <v>139</v>
      </c>
      <c r="B44" s="26" t="s">
        <v>215</v>
      </c>
      <c r="C44" s="26" t="s">
        <v>216</v>
      </c>
      <c r="D44" s="26" t="s">
        <v>237</v>
      </c>
      <c r="E44" s="26"/>
      <c r="F44" s="27"/>
    </row>
    <row r="45" spans="1:6" x14ac:dyDescent="0.25">
      <c r="A45" s="28" t="s">
        <v>139</v>
      </c>
      <c r="B45" s="26" t="s">
        <v>228</v>
      </c>
      <c r="C45" s="26" t="s">
        <v>229</v>
      </c>
      <c r="D45" s="26" t="s">
        <v>237</v>
      </c>
      <c r="E45" s="26"/>
      <c r="F45" s="27"/>
    </row>
    <row r="46" spans="1:6" x14ac:dyDescent="0.25">
      <c r="A46" s="28" t="s">
        <v>139</v>
      </c>
      <c r="B46" s="26" t="s">
        <v>232</v>
      </c>
      <c r="C46" s="26" t="s">
        <v>233</v>
      </c>
      <c r="D46" s="26" t="s">
        <v>237</v>
      </c>
      <c r="E46" s="26"/>
      <c r="F46" s="27"/>
    </row>
    <row r="47" spans="1:6" x14ac:dyDescent="0.25">
      <c r="A47" s="28" t="s">
        <v>139</v>
      </c>
      <c r="B47" s="26" t="s">
        <v>230</v>
      </c>
      <c r="C47" s="26" t="s">
        <v>229</v>
      </c>
      <c r="D47" s="26" t="s">
        <v>237</v>
      </c>
      <c r="E47" s="26"/>
      <c r="F47" s="27"/>
    </row>
    <row r="48" spans="1:6" x14ac:dyDescent="0.25">
      <c r="A48" s="28" t="s">
        <v>218</v>
      </c>
      <c r="B48" s="26" t="s">
        <v>230</v>
      </c>
      <c r="C48" s="26" t="s">
        <v>231</v>
      </c>
      <c r="D48" s="26"/>
      <c r="E48" s="26"/>
      <c r="F48" s="27"/>
    </row>
    <row r="49" spans="1:6" ht="15.6" x14ac:dyDescent="0.25">
      <c r="A49" s="25" t="s">
        <v>109</v>
      </c>
      <c r="B49" s="26" t="s">
        <v>302</v>
      </c>
      <c r="C49" s="26" t="s">
        <v>157</v>
      </c>
      <c r="D49" s="26" t="s">
        <v>27</v>
      </c>
      <c r="E49" s="26"/>
      <c r="F49" s="27"/>
    </row>
    <row r="50" spans="1:6" x14ac:dyDescent="0.25">
      <c r="A50" s="28" t="s">
        <v>96</v>
      </c>
      <c r="B50" s="35" t="s">
        <v>301</v>
      </c>
      <c r="C50" s="35" t="s">
        <v>300</v>
      </c>
      <c r="D50" s="35" t="s">
        <v>303</v>
      </c>
      <c r="E50" s="35"/>
      <c r="F50" s="36"/>
    </row>
    <row r="51" spans="1:6" x14ac:dyDescent="0.25">
      <c r="A51" s="28" t="s">
        <v>98</v>
      </c>
      <c r="B51" s="35" t="s">
        <v>301</v>
      </c>
      <c r="C51" s="35" t="s">
        <v>300</v>
      </c>
      <c r="D51" s="35" t="s">
        <v>303</v>
      </c>
      <c r="E51" s="35"/>
      <c r="F51" s="36"/>
    </row>
    <row r="52" spans="1:6" ht="15.6" x14ac:dyDescent="0.25">
      <c r="A52" s="25" t="s">
        <v>155</v>
      </c>
      <c r="B52" s="26" t="s">
        <v>34</v>
      </c>
      <c r="C52" s="26" t="s">
        <v>193</v>
      </c>
      <c r="D52" s="26" t="s">
        <v>28</v>
      </c>
      <c r="E52" s="26"/>
      <c r="F52" s="27"/>
    </row>
    <row r="53" spans="1:6" ht="15.6" x14ac:dyDescent="0.25">
      <c r="A53" s="25" t="s">
        <v>111</v>
      </c>
      <c r="B53" s="26" t="s">
        <v>11</v>
      </c>
      <c r="C53" s="26" t="s">
        <v>32</v>
      </c>
      <c r="D53" s="26" t="s">
        <v>25</v>
      </c>
      <c r="E53" s="26"/>
      <c r="F53" s="27"/>
    </row>
    <row r="54" spans="1:6" ht="41.4" x14ac:dyDescent="0.25">
      <c r="A54" s="25" t="s">
        <v>196</v>
      </c>
      <c r="B54" s="29" t="s">
        <v>226</v>
      </c>
      <c r="C54" s="26" t="s">
        <v>225</v>
      </c>
      <c r="D54" s="26" t="s">
        <v>217</v>
      </c>
      <c r="E54" s="26"/>
      <c r="F54" s="27"/>
    </row>
    <row r="55" spans="1:6" ht="41.4" x14ac:dyDescent="0.25">
      <c r="A55" s="25" t="s">
        <v>196</v>
      </c>
      <c r="B55" s="33" t="s">
        <v>227</v>
      </c>
      <c r="C55" s="24" t="s">
        <v>225</v>
      </c>
      <c r="D55" s="24" t="s">
        <v>217</v>
      </c>
      <c r="E55" s="24"/>
      <c r="F55" s="34"/>
    </row>
    <row r="56" spans="1:6" ht="41.4" x14ac:dyDescent="0.25">
      <c r="A56" s="32" t="s">
        <v>196</v>
      </c>
      <c r="B56" s="33" t="s">
        <v>236</v>
      </c>
      <c r="C56" s="24" t="s">
        <v>234</v>
      </c>
      <c r="D56" s="24" t="s">
        <v>235</v>
      </c>
      <c r="E56" s="24"/>
      <c r="F56" s="34"/>
    </row>
    <row r="57" spans="1:6" x14ac:dyDescent="0.25">
      <c r="A57" s="30" t="s">
        <v>196</v>
      </c>
      <c r="B57" s="37" t="s">
        <v>284</v>
      </c>
      <c r="C57" s="37" t="s">
        <v>285</v>
      </c>
      <c r="D57" s="37" t="s">
        <v>45</v>
      </c>
      <c r="E57" s="37"/>
      <c r="F57" s="38"/>
    </row>
    <row r="58" spans="1:6" x14ac:dyDescent="0.25">
      <c r="A58" s="30" t="s">
        <v>213</v>
      </c>
      <c r="B58" s="24" t="s">
        <v>249</v>
      </c>
      <c r="C58" s="24"/>
      <c r="D58" s="24"/>
      <c r="E58" s="24"/>
      <c r="F58" s="34"/>
    </row>
    <row r="59" spans="1:6" ht="15.6" x14ac:dyDescent="0.25">
      <c r="A59" s="32" t="s">
        <v>89</v>
      </c>
      <c r="B59" s="24" t="s">
        <v>174</v>
      </c>
      <c r="C59" s="24" t="s">
        <v>175</v>
      </c>
      <c r="D59" s="24" t="s">
        <v>69</v>
      </c>
      <c r="E59" s="24"/>
      <c r="F59" s="34"/>
    </row>
    <row r="60" spans="1:6" x14ac:dyDescent="0.25">
      <c r="A60" s="30" t="s">
        <v>89</v>
      </c>
      <c r="B60" s="24" t="s">
        <v>258</v>
      </c>
      <c r="C60" s="24" t="s">
        <v>309</v>
      </c>
      <c r="D60" s="24" t="s">
        <v>45</v>
      </c>
      <c r="E60" s="97"/>
      <c r="F60" s="34"/>
    </row>
    <row r="61" spans="1:6" ht="15.6" x14ac:dyDescent="0.25">
      <c r="A61" s="32" t="s">
        <v>145</v>
      </c>
      <c r="B61" s="24"/>
      <c r="C61" s="24" t="s">
        <v>199</v>
      </c>
      <c r="D61" s="24"/>
      <c r="E61" s="97"/>
      <c r="F61" s="34"/>
    </row>
    <row r="62" spans="1:6" x14ac:dyDescent="0.25">
      <c r="A62" s="30" t="s">
        <v>148</v>
      </c>
      <c r="B62" s="57" t="s">
        <v>269</v>
      </c>
      <c r="D62" s="26"/>
      <c r="E62" s="97"/>
    </row>
    <row r="63" spans="1:6" x14ac:dyDescent="0.25">
      <c r="A63" s="30" t="s">
        <v>124</v>
      </c>
      <c r="B63" s="57" t="s">
        <v>297</v>
      </c>
      <c r="C63" s="57" t="s">
        <v>298</v>
      </c>
      <c r="E63" s="97"/>
    </row>
    <row r="64" spans="1:6" x14ac:dyDescent="0.25">
      <c r="A64" s="30" t="s">
        <v>124</v>
      </c>
      <c r="B64" s="57" t="s">
        <v>307</v>
      </c>
      <c r="C64" s="57" t="s">
        <v>308</v>
      </c>
      <c r="D64" s="26" t="s">
        <v>65</v>
      </c>
      <c r="E64" s="97"/>
    </row>
    <row r="65" spans="1:6" s="15" customFormat="1" ht="18" customHeight="1" x14ac:dyDescent="0.25">
      <c r="A65" s="16" t="s">
        <v>122</v>
      </c>
      <c r="B65" s="15" t="s">
        <v>295</v>
      </c>
      <c r="C65" s="15" t="s">
        <v>296</v>
      </c>
      <c r="D65" s="4"/>
      <c r="E65" s="97"/>
      <c r="F65" s="4"/>
    </row>
    <row r="66" spans="1:6" x14ac:dyDescent="0.25">
      <c r="A66" s="57" t="s">
        <v>136</v>
      </c>
      <c r="B66" s="57" t="s">
        <v>344</v>
      </c>
      <c r="D66" s="57" t="s">
        <v>347</v>
      </c>
      <c r="E66" s="97"/>
    </row>
    <row r="67" spans="1:6" x14ac:dyDescent="0.25">
      <c r="A67" s="52" t="s">
        <v>122</v>
      </c>
      <c r="B67" s="52" t="s">
        <v>350</v>
      </c>
      <c r="C67" s="53"/>
      <c r="D67" s="52" t="s">
        <v>349</v>
      </c>
      <c r="E67" s="97"/>
      <c r="F67" s="54"/>
    </row>
    <row r="68" spans="1:6" x14ac:dyDescent="0.25">
      <c r="A68" s="55" t="s">
        <v>218</v>
      </c>
      <c r="B68" s="55" t="s">
        <v>338</v>
      </c>
      <c r="C68" s="56"/>
      <c r="D68" s="55" t="s">
        <v>333</v>
      </c>
      <c r="E68" s="97"/>
      <c r="F68" s="55"/>
    </row>
    <row r="69" spans="1:6" x14ac:dyDescent="0.25">
      <c r="A69" s="65" t="s">
        <v>351</v>
      </c>
      <c r="B69" s="65" t="s">
        <v>352</v>
      </c>
      <c r="C69" s="66"/>
      <c r="D69" s="65" t="s">
        <v>354</v>
      </c>
      <c r="E69" s="97"/>
      <c r="F69" s="67"/>
    </row>
    <row r="70" spans="1:6" x14ac:dyDescent="0.25">
      <c r="A70" s="71" t="s">
        <v>355</v>
      </c>
      <c r="B70" s="71" t="s">
        <v>360</v>
      </c>
      <c r="D70" s="72" t="s">
        <v>359</v>
      </c>
      <c r="E70" s="97"/>
      <c r="F70" s="72"/>
    </row>
    <row r="71" spans="1:6" ht="41.4" x14ac:dyDescent="0.25">
      <c r="A71" s="88" t="s">
        <v>361</v>
      </c>
      <c r="B71" s="89" t="s">
        <v>362</v>
      </c>
      <c r="C71" s="90"/>
      <c r="D71" s="90" t="s">
        <v>384</v>
      </c>
      <c r="E71" s="97"/>
      <c r="F71" s="91"/>
    </row>
    <row r="72" spans="1:6" ht="27.6" x14ac:dyDescent="0.25">
      <c r="A72" s="92" t="s">
        <v>357</v>
      </c>
      <c r="B72" s="93" t="s">
        <v>403</v>
      </c>
      <c r="C72" s="90"/>
      <c r="D72" s="94" t="s">
        <v>385</v>
      </c>
      <c r="E72" s="97">
        <v>45822</v>
      </c>
      <c r="F72" s="66"/>
    </row>
    <row r="73" spans="1:6" ht="27.6" x14ac:dyDescent="0.25">
      <c r="A73" s="57" t="s">
        <v>112</v>
      </c>
      <c r="B73" s="57" t="s">
        <v>386</v>
      </c>
      <c r="D73" s="95" t="s">
        <v>387</v>
      </c>
      <c r="E73" s="97">
        <v>45824</v>
      </c>
      <c r="F73" s="91"/>
    </row>
    <row r="74" spans="1:6" x14ac:dyDescent="0.25">
      <c r="A74" s="57" t="s">
        <v>361</v>
      </c>
      <c r="B74" s="57" t="s">
        <v>388</v>
      </c>
      <c r="C74" s="57" t="s">
        <v>389</v>
      </c>
      <c r="D74" s="57" t="s">
        <v>390</v>
      </c>
      <c r="E74" s="97">
        <v>45824</v>
      </c>
      <c r="F74" s="91"/>
    </row>
    <row r="75" spans="1:6" x14ac:dyDescent="0.25">
      <c r="A75" s="57" t="s">
        <v>361</v>
      </c>
      <c r="B75" s="57" t="s">
        <v>391</v>
      </c>
      <c r="C75" s="57" t="s">
        <v>392</v>
      </c>
      <c r="D75" s="57" t="s">
        <v>390</v>
      </c>
      <c r="E75" s="97">
        <v>45824</v>
      </c>
      <c r="F75" s="91"/>
    </row>
    <row r="76" spans="1:6" x14ac:dyDescent="0.25">
      <c r="A76" s="57" t="s">
        <v>393</v>
      </c>
      <c r="B76" s="57" t="s">
        <v>395</v>
      </c>
      <c r="C76" s="57" t="s">
        <v>394</v>
      </c>
      <c r="D76" s="57" t="s">
        <v>396</v>
      </c>
      <c r="E76" s="97">
        <v>45822</v>
      </c>
      <c r="F76" s="91"/>
    </row>
    <row r="77" spans="1:6" x14ac:dyDescent="0.25">
      <c r="A77" s="95" t="s">
        <v>397</v>
      </c>
      <c r="B77" s="96" t="s">
        <v>400</v>
      </c>
      <c r="D77" s="57" t="s">
        <v>396</v>
      </c>
      <c r="E77" s="97">
        <v>45829</v>
      </c>
      <c r="F77" s="91"/>
    </row>
    <row r="78" spans="1:6" x14ac:dyDescent="0.25">
      <c r="A78" s="95" t="s">
        <v>397</v>
      </c>
      <c r="B78" s="96" t="s">
        <v>398</v>
      </c>
      <c r="D78" s="57" t="s">
        <v>396</v>
      </c>
      <c r="E78" s="97">
        <v>45829</v>
      </c>
      <c r="F78" s="91"/>
    </row>
    <row r="79" spans="1:6" x14ac:dyDescent="0.25">
      <c r="A79" s="95" t="s">
        <v>397</v>
      </c>
      <c r="B79" s="96" t="s">
        <v>399</v>
      </c>
      <c r="D79" s="57" t="s">
        <v>396</v>
      </c>
      <c r="E79" s="97">
        <v>45831</v>
      </c>
      <c r="F79" s="91"/>
    </row>
    <row r="80" spans="1:6" x14ac:dyDescent="0.25">
      <c r="A80" s="95" t="s">
        <v>404</v>
      </c>
      <c r="B80" s="96" t="s">
        <v>405</v>
      </c>
      <c r="D80" s="57" t="s">
        <v>406</v>
      </c>
      <c r="E80" s="97">
        <v>45831</v>
      </c>
      <c r="F80" s="91"/>
    </row>
    <row r="81" spans="1:6" x14ac:dyDescent="0.25">
      <c r="A81" s="95"/>
      <c r="B81" s="96" t="s">
        <v>408</v>
      </c>
      <c r="D81" s="57" t="s">
        <v>69</v>
      </c>
      <c r="E81" s="97">
        <v>45831</v>
      </c>
      <c r="F81" s="91"/>
    </row>
    <row r="82" spans="1:6" x14ac:dyDescent="0.25">
      <c r="A82" s="95" t="s">
        <v>397</v>
      </c>
      <c r="B82" s="96" t="s">
        <v>401</v>
      </c>
      <c r="D82" s="57" t="s">
        <v>396</v>
      </c>
      <c r="E82" s="97">
        <v>45832</v>
      </c>
      <c r="F82" s="91"/>
    </row>
    <row r="83" spans="1:6" x14ac:dyDescent="0.25">
      <c r="A83" s="95" t="s">
        <v>397</v>
      </c>
      <c r="B83" s="57" t="s">
        <v>407</v>
      </c>
      <c r="D83" s="57" t="s">
        <v>396</v>
      </c>
      <c r="E83" s="97">
        <v>45832</v>
      </c>
    </row>
    <row r="84" spans="1:6" x14ac:dyDescent="0.25">
      <c r="A84" s="57" t="s">
        <v>351</v>
      </c>
      <c r="B84" s="57" t="s">
        <v>410</v>
      </c>
      <c r="D84" s="57" t="s">
        <v>411</v>
      </c>
      <c r="E84" s="97">
        <v>45832</v>
      </c>
    </row>
  </sheetData>
  <conditionalFormatting sqref="B55 D55:E55 A3:F54 A55:A64">
    <cfRule type="expression" dxfId="63" priority="152">
      <formula>AND(AND(#REF!&lt;&gt;"4-Đang làm",#REF!&lt;&gt;"5-Hoàn thành"),#REF!=4)</formula>
    </cfRule>
    <cfRule type="expression" dxfId="62" priority="153">
      <formula>AND(AND(#REF!&lt;&gt;"4-Đang làm",#REF!&lt;&gt;"5-Hoàn thành"),#REF!=3)</formula>
    </cfRule>
    <cfRule type="expression" dxfId="61" priority="154">
      <formula>AND(AND(#REF!&lt;&gt;"4-Đang làm",#REF!&lt;&gt;"5-Hoàn thành"),#REF!=2)</formula>
    </cfRule>
    <cfRule type="expression" dxfId="60" priority="155">
      <formula>AND(AND(#REF!&lt;&gt;"4-Đang làm",#REF!&lt;&gt;"5-Hoàn thành"),#REF!=1)</formula>
    </cfRule>
    <cfRule type="expression" dxfId="59" priority="156">
      <formula>#REF!="4-Đang làm"</formula>
    </cfRule>
    <cfRule type="expression" dxfId="58" priority="157">
      <formula>#REF!="5-Hoàn thành"</formula>
    </cfRule>
  </conditionalFormatting>
  <conditionalFormatting sqref="A65:F65">
    <cfRule type="expression" dxfId="57" priority="230">
      <formula>#REF!=3</formula>
    </cfRule>
    <cfRule type="expression" dxfId="56" priority="231">
      <formula>#REF!=2</formula>
    </cfRule>
    <cfRule type="expression" dxfId="55" priority="232">
      <formula>#REF!=1</formula>
    </cfRule>
  </conditionalFormatting>
  <conditionalFormatting sqref="A67">
    <cfRule type="expression" dxfId="54" priority="233">
      <formula>#REF!=3</formula>
    </cfRule>
    <cfRule type="expression" dxfId="53" priority="234">
      <formula>#REF!=2</formula>
    </cfRule>
    <cfRule type="expression" dxfId="52" priority="235">
      <formula>#REF!=1</formula>
    </cfRule>
  </conditionalFormatting>
  <dataValidations disablePrompts="1" count="2">
    <dataValidation type="list" allowBlank="1" showInputMessage="1" showErrorMessage="1" sqref="F3:F54 F61:F63 D63:E63 D65:F65" xr:uid="{068D714B-7FA7-4A47-9A87-A17FB7E30F1E}">
      <formula1>"-,Có,Không"</formula1>
    </dataValidation>
    <dataValidation type="list" allowBlank="1" showInputMessage="1" showErrorMessage="1" sqref="A3:A31 A34:A65 A67 A69" xr:uid="{A2140B32-B006-4036-9E97-480D67799069}">
      <formula1>INDIRECT("tblMachineName[Danh mục máy]")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72C2-4985-4121-93D0-57332E93DEF3}">
  <sheetPr codeName="Sheet3">
    <pageSetUpPr fitToPage="1"/>
  </sheetPr>
  <dimension ref="A1:J14"/>
  <sheetViews>
    <sheetView zoomScaleNormal="100" workbookViewId="0">
      <selection activeCell="B4" sqref="B4:C4"/>
    </sheetView>
  </sheetViews>
  <sheetFormatPr defaultRowHeight="14.4" x14ac:dyDescent="0.3"/>
  <cols>
    <col min="1" max="1" width="9" style="12" bestFit="1" customWidth="1"/>
    <col min="2" max="2" width="32.33203125" style="12" bestFit="1" customWidth="1"/>
    <col min="3" max="3" width="45.109375" style="3" bestFit="1" customWidth="1"/>
    <col min="4" max="4" width="18.77734375" style="9" bestFit="1" customWidth="1"/>
    <col min="5" max="5" width="14" style="9" customWidth="1"/>
    <col min="6" max="6" width="21.33203125" style="42" bestFit="1" customWidth="1"/>
    <col min="7" max="7" width="18.33203125" style="9" bestFit="1" customWidth="1"/>
    <col min="8" max="8" width="15" style="9" customWidth="1"/>
    <col min="10" max="10" width="10.109375" style="12" bestFit="1" customWidth="1"/>
    <col min="11" max="11" width="35" style="3" bestFit="1" customWidth="1"/>
    <col min="12" max="16384" width="8.88671875" style="3"/>
  </cols>
  <sheetData>
    <row r="1" spans="1:10" x14ac:dyDescent="0.3">
      <c r="A1" s="45"/>
      <c r="B1" s="46"/>
      <c r="C1" s="46"/>
      <c r="D1" s="46"/>
      <c r="E1" s="46"/>
      <c r="F1" s="46"/>
      <c r="G1" s="46"/>
      <c r="H1" s="46"/>
      <c r="J1" s="13"/>
    </row>
    <row r="2" spans="1:10" s="2" customFormat="1" ht="27.6" x14ac:dyDescent="0.3">
      <c r="A2" s="43" t="s">
        <v>320</v>
      </c>
      <c r="B2" s="44" t="s">
        <v>322</v>
      </c>
      <c r="C2" s="44" t="s">
        <v>321</v>
      </c>
      <c r="D2" s="44" t="s">
        <v>63</v>
      </c>
      <c r="E2" s="44" t="s">
        <v>314</v>
      </c>
      <c r="F2" s="47" t="s">
        <v>318</v>
      </c>
      <c r="G2" s="44" t="s">
        <v>330</v>
      </c>
      <c r="H2" s="44" t="s">
        <v>315</v>
      </c>
    </row>
    <row r="3" spans="1:10" s="51" customFormat="1" ht="13.8" x14ac:dyDescent="0.25">
      <c r="A3" s="58">
        <v>2</v>
      </c>
      <c r="B3" s="59" t="s">
        <v>89</v>
      </c>
      <c r="C3" s="59" t="s">
        <v>353</v>
      </c>
      <c r="D3" s="64"/>
      <c r="E3" s="64"/>
      <c r="F3" s="60" t="s">
        <v>5</v>
      </c>
      <c r="G3" s="59" t="s">
        <v>337</v>
      </c>
      <c r="H3" s="59" t="s">
        <v>346</v>
      </c>
      <c r="J3" s="13"/>
    </row>
    <row r="4" spans="1:10" s="51" customFormat="1" ht="110.4" x14ac:dyDescent="0.25">
      <c r="A4" s="73">
        <v>4</v>
      </c>
      <c r="B4" s="76" t="s">
        <v>367</v>
      </c>
      <c r="C4" s="74" t="s">
        <v>383</v>
      </c>
      <c r="D4" s="61" t="s">
        <v>366</v>
      </c>
      <c r="E4" s="61"/>
      <c r="F4" s="73" t="s">
        <v>333</v>
      </c>
      <c r="G4" s="75" t="s">
        <v>333</v>
      </c>
      <c r="H4" s="75" t="s">
        <v>368</v>
      </c>
      <c r="J4" s="13"/>
    </row>
    <row r="5" spans="1:10" s="51" customFormat="1" ht="13.8" x14ac:dyDescent="0.25">
      <c r="A5" s="73">
        <v>5</v>
      </c>
      <c r="B5" s="59" t="s">
        <v>319</v>
      </c>
      <c r="C5" s="59" t="s">
        <v>356</v>
      </c>
      <c r="D5" s="61"/>
      <c r="E5" s="61"/>
      <c r="F5" s="60" t="s">
        <v>345</v>
      </c>
      <c r="G5" s="59" t="s">
        <v>324</v>
      </c>
      <c r="H5" s="59"/>
      <c r="J5" s="13"/>
    </row>
    <row r="6" spans="1:10" s="51" customFormat="1" ht="13.8" x14ac:dyDescent="0.25">
      <c r="A6" s="73">
        <v>6</v>
      </c>
      <c r="B6" s="59" t="s">
        <v>323</v>
      </c>
      <c r="C6" s="59" t="s">
        <v>348</v>
      </c>
      <c r="D6" s="61"/>
      <c r="E6" s="61"/>
      <c r="F6" s="60"/>
      <c r="G6" s="59" t="s">
        <v>324</v>
      </c>
      <c r="H6" s="59"/>
      <c r="J6" s="13"/>
    </row>
    <row r="7" spans="1:10" s="51" customFormat="1" ht="13.8" x14ac:dyDescent="0.25">
      <c r="A7" s="73">
        <v>7</v>
      </c>
      <c r="B7" s="59" t="s">
        <v>160</v>
      </c>
      <c r="C7" s="59" t="s">
        <v>329</v>
      </c>
      <c r="D7" s="61"/>
      <c r="E7" s="61"/>
      <c r="F7" s="60" t="s">
        <v>5</v>
      </c>
      <c r="G7" s="59"/>
      <c r="H7" s="59"/>
      <c r="J7" s="13"/>
    </row>
    <row r="8" spans="1:10" s="51" customFormat="1" ht="13.8" x14ac:dyDescent="0.25">
      <c r="A8" s="73">
        <v>8</v>
      </c>
      <c r="B8" s="59" t="s">
        <v>92</v>
      </c>
      <c r="C8" s="59" t="s">
        <v>331</v>
      </c>
      <c r="D8" s="61" t="s">
        <v>335</v>
      </c>
      <c r="E8" s="61"/>
      <c r="F8" s="60" t="s">
        <v>5</v>
      </c>
      <c r="G8" s="59"/>
      <c r="H8" s="59"/>
      <c r="J8" s="13"/>
    </row>
    <row r="9" spans="1:10" s="51" customFormat="1" ht="13.8" x14ac:dyDescent="0.25">
      <c r="A9" s="73">
        <v>9</v>
      </c>
      <c r="B9" s="59" t="s">
        <v>132</v>
      </c>
      <c r="C9" s="59" t="s">
        <v>332</v>
      </c>
      <c r="D9" s="61" t="s">
        <v>334</v>
      </c>
      <c r="E9" s="61"/>
      <c r="F9" s="60"/>
      <c r="G9" s="59" t="s">
        <v>333</v>
      </c>
      <c r="H9" s="59"/>
      <c r="J9" s="13"/>
    </row>
    <row r="10" spans="1:10" s="51" customFormat="1" ht="13.8" x14ac:dyDescent="0.25">
      <c r="A10" s="73">
        <v>10</v>
      </c>
      <c r="B10" s="59" t="s">
        <v>336</v>
      </c>
      <c r="C10" s="59" t="s">
        <v>363</v>
      </c>
      <c r="D10" s="61"/>
      <c r="E10" s="61"/>
      <c r="F10" s="60"/>
      <c r="G10" s="59" t="s">
        <v>337</v>
      </c>
      <c r="H10" s="59"/>
      <c r="J10" s="13"/>
    </row>
    <row r="11" spans="1:10" s="51" customFormat="1" ht="13.8" x14ac:dyDescent="0.25">
      <c r="A11" s="73">
        <v>11</v>
      </c>
      <c r="B11" s="59" t="s">
        <v>218</v>
      </c>
      <c r="C11" s="59" t="s">
        <v>339</v>
      </c>
      <c r="D11" s="61" t="s">
        <v>364</v>
      </c>
      <c r="E11" s="61"/>
      <c r="F11" s="60"/>
      <c r="G11" s="59" t="s">
        <v>333</v>
      </c>
      <c r="H11" s="59"/>
      <c r="J11" s="13"/>
    </row>
    <row r="12" spans="1:10" s="51" customFormat="1" ht="13.8" x14ac:dyDescent="0.25">
      <c r="A12" s="73">
        <v>12</v>
      </c>
      <c r="B12" s="62" t="s">
        <v>221</v>
      </c>
      <c r="C12" s="59" t="s">
        <v>340</v>
      </c>
      <c r="D12" s="61" t="s">
        <v>364</v>
      </c>
      <c r="E12" s="61"/>
      <c r="F12" s="63"/>
      <c r="G12" s="59" t="s">
        <v>333</v>
      </c>
      <c r="H12" s="62"/>
      <c r="J12" s="13"/>
    </row>
    <row r="13" spans="1:10" s="51" customFormat="1" ht="13.8" x14ac:dyDescent="0.25">
      <c r="A13" s="73">
        <v>13</v>
      </c>
      <c r="B13" s="62" t="s">
        <v>341</v>
      </c>
      <c r="C13" s="59" t="s">
        <v>342</v>
      </c>
      <c r="D13" s="61" t="s">
        <v>364</v>
      </c>
      <c r="E13" s="64"/>
      <c r="F13" s="63"/>
      <c r="G13" s="59" t="s">
        <v>333</v>
      </c>
      <c r="H13" s="62"/>
      <c r="J13" s="13"/>
    </row>
    <row r="14" spans="1:10" ht="13.8" x14ac:dyDescent="0.25">
      <c r="A14" s="73">
        <v>14</v>
      </c>
      <c r="B14" s="49" t="s">
        <v>153</v>
      </c>
      <c r="C14" s="49" t="s">
        <v>343</v>
      </c>
      <c r="D14" s="61" t="s">
        <v>365</v>
      </c>
      <c r="E14" s="48"/>
      <c r="F14" s="50"/>
      <c r="G14" s="49" t="s">
        <v>333</v>
      </c>
      <c r="H14" s="49"/>
      <c r="I14" s="3"/>
    </row>
  </sheetData>
  <dataValidations disablePrompts="1" count="1">
    <dataValidation type="list" allowBlank="1" showInputMessage="1" showErrorMessage="1" sqref="B3" xr:uid="{63B0E558-AE47-4A42-A7BB-4C48A9ED1BA3}">
      <formula1>INDIRECT("tblMachineName[Danh mục máy]")</formula1>
    </dataValidation>
  </dataValidations>
  <pageMargins left="0.7" right="0.7" top="0.75" bottom="0.75" header="0.3" footer="0.3"/>
  <pageSetup scale="98" fitToHeight="0" orientation="landscape" r:id="rId1"/>
  <webPublishItems count="1">
    <webPublishItem id="14376" divId="Công việc_14376" sourceType="range" sourceRef="A2:H14" destinationFile="D:\1_TLNL\12 CO DIEN LO HOI\Công việc.html"/>
  </webPublishItems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37CF-CD62-4FA2-B19E-69B016D06D60}">
  <dimension ref="A1:D14"/>
  <sheetViews>
    <sheetView workbookViewId="0">
      <selection activeCell="A14" sqref="A14:C14"/>
    </sheetView>
  </sheetViews>
  <sheetFormatPr defaultRowHeight="13.8" x14ac:dyDescent="0.25"/>
  <cols>
    <col min="1" max="1" width="12.77734375" style="13" bestFit="1" customWidth="1"/>
    <col min="2" max="2" width="91.88671875" style="3" customWidth="1"/>
    <col min="3" max="3" width="38.44140625" style="3" customWidth="1"/>
    <col min="4" max="4" width="8.21875" style="3" bestFit="1" customWidth="1"/>
    <col min="5" max="16384" width="8.88671875" style="3"/>
  </cols>
  <sheetData>
    <row r="1" spans="1:4" x14ac:dyDescent="0.25">
      <c r="A1" s="99"/>
      <c r="B1" s="99"/>
      <c r="C1" s="99"/>
    </row>
    <row r="2" spans="1:4" s="77" customFormat="1" ht="24.6" x14ac:dyDescent="0.4">
      <c r="A2" s="78" t="s">
        <v>369</v>
      </c>
      <c r="B2" s="79" t="s">
        <v>370</v>
      </c>
      <c r="C2" s="80" t="s">
        <v>330</v>
      </c>
    </row>
    <row r="3" spans="1:4" ht="25.2" x14ac:dyDescent="0.45">
      <c r="A3" s="81">
        <v>1</v>
      </c>
      <c r="B3" s="82" t="s">
        <v>371</v>
      </c>
      <c r="C3" s="83" t="s">
        <v>372</v>
      </c>
    </row>
    <row r="4" spans="1:4" ht="25.2" x14ac:dyDescent="0.45">
      <c r="A4" s="81">
        <v>2</v>
      </c>
      <c r="B4" s="82" t="s">
        <v>375</v>
      </c>
      <c r="C4" s="83" t="s">
        <v>372</v>
      </c>
    </row>
    <row r="5" spans="1:4" ht="25.2" x14ac:dyDescent="0.45">
      <c r="A5" s="81">
        <v>3</v>
      </c>
      <c r="B5" s="82" t="s">
        <v>373</v>
      </c>
      <c r="C5" s="83" t="s">
        <v>374</v>
      </c>
    </row>
    <row r="6" spans="1:4" ht="25.2" x14ac:dyDescent="0.45">
      <c r="A6" s="81">
        <v>4</v>
      </c>
      <c r="B6" s="82" t="s">
        <v>376</v>
      </c>
      <c r="C6" s="83" t="s">
        <v>377</v>
      </c>
    </row>
    <row r="7" spans="1:4" ht="25.2" x14ac:dyDescent="0.45">
      <c r="A7" s="81">
        <v>5</v>
      </c>
      <c r="B7" s="82"/>
      <c r="C7" s="83"/>
    </row>
    <row r="8" spans="1:4" ht="25.2" x14ac:dyDescent="0.45">
      <c r="A8" s="84">
        <v>6</v>
      </c>
      <c r="B8" s="85"/>
      <c r="C8" s="86"/>
    </row>
    <row r="9" spans="1:4" ht="23.4" customHeight="1" x14ac:dyDescent="0.25">
      <c r="A9" s="87"/>
      <c r="B9" s="87"/>
      <c r="C9" s="87"/>
      <c r="D9" s="15"/>
    </row>
    <row r="10" spans="1:4" ht="24.6" x14ac:dyDescent="0.25">
      <c r="A10" s="98" t="s">
        <v>381</v>
      </c>
      <c r="B10" s="98"/>
      <c r="C10" s="98"/>
      <c r="D10" s="15"/>
    </row>
    <row r="11" spans="1:4" ht="24.6" x14ac:dyDescent="0.25">
      <c r="A11" s="100" t="s">
        <v>378</v>
      </c>
      <c r="B11" s="101"/>
      <c r="C11" s="101"/>
    </row>
    <row r="12" spans="1:4" ht="24.6" x14ac:dyDescent="0.25">
      <c r="A12" s="98" t="s">
        <v>379</v>
      </c>
      <c r="B12" s="98"/>
      <c r="C12" s="98"/>
    </row>
    <row r="13" spans="1:4" ht="24.6" x14ac:dyDescent="0.25">
      <c r="A13" s="101" t="s">
        <v>380</v>
      </c>
      <c r="B13" s="101"/>
      <c r="C13" s="101"/>
    </row>
    <row r="14" spans="1:4" ht="24.6" x14ac:dyDescent="0.25">
      <c r="A14" s="98" t="s">
        <v>382</v>
      </c>
      <c r="B14" s="98"/>
      <c r="C14" s="98"/>
    </row>
  </sheetData>
  <mergeCells count="6">
    <mergeCell ref="A14:C14"/>
    <mergeCell ref="A1:C1"/>
    <mergeCell ref="A11:C11"/>
    <mergeCell ref="A12:C12"/>
    <mergeCell ref="A13:C13"/>
    <mergeCell ref="A10:C10"/>
  </mergeCells>
  <pageMargins left="0.7" right="0.7" top="0.75" bottom="0.75" header="0.3" footer="0.3"/>
  <pageSetup orientation="portrait" r:id="rId1"/>
  <webPublishItems count="4">
    <webPublishItem id="22410" divId="Công việc_22410" sourceType="range" sourceRef="A2:C6" destinationFile="D:\1_TLNL\12 CO DIEN LO HOI\Công việc hàng ngày.html"/>
    <webPublishItem id="20184" divId="Công việc_20184" sourceType="range" sourceRef="A2:C9" destinationFile="D:\1_TLNL\12 CO DIEN LO HOI\Công việc hàng ngày.html"/>
    <webPublishItem id="11948" divId="Công việc_11948" sourceType="range" sourceRef="A2:C13" destinationFile="D:\1_TLNL\12 CO DIEN LO HOI\Công việc hàng ngày.html"/>
    <webPublishItem id="19199" divId="Công việc_19199" sourceType="range" sourceRef="A2:C14" destinationFile="D:\1_TLNL\12 CO DIEN LO HOI\Công việc hàng ngày.html"/>
  </webPublishItem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34D8-40E3-4776-8643-B5823E6DA508}">
  <dimension ref="A2:C3"/>
  <sheetViews>
    <sheetView workbookViewId="0">
      <selection activeCell="A2" sqref="A2:C3"/>
    </sheetView>
  </sheetViews>
  <sheetFormatPr defaultRowHeight="14.4" x14ac:dyDescent="0.3"/>
  <cols>
    <col min="2" max="2" width="28.21875" bestFit="1" customWidth="1"/>
    <col min="3" max="3" width="45.109375" bestFit="1" customWidth="1"/>
  </cols>
  <sheetData>
    <row r="2" spans="1:3" x14ac:dyDescent="0.3">
      <c r="A2" s="68" t="s">
        <v>320</v>
      </c>
      <c r="B2" s="68" t="s">
        <v>322</v>
      </c>
      <c r="C2" s="68" t="s">
        <v>321</v>
      </c>
    </row>
    <row r="3" spans="1:3" x14ac:dyDescent="0.3">
      <c r="A3" s="69">
        <v>2</v>
      </c>
      <c r="B3" s="70" t="s">
        <v>316</v>
      </c>
      <c r="C3" s="70" t="s">
        <v>358</v>
      </c>
    </row>
  </sheetData>
  <conditionalFormatting sqref="B3">
    <cfRule type="expression" dxfId="20" priority="1">
      <formula>$E3=3</formula>
    </cfRule>
    <cfRule type="expression" dxfId="19" priority="2">
      <formula>$E3=2</formula>
    </cfRule>
    <cfRule type="expression" dxfId="18" priority="3">
      <formula>$E3=1</formula>
    </cfRule>
  </conditionalFormatting>
  <dataValidations count="1">
    <dataValidation type="list" allowBlank="1" showInputMessage="1" showErrorMessage="1" sqref="B3" xr:uid="{C184288F-BC28-4DC7-8521-3C3B78768847}">
      <formula1>INDIRECT("tblMachineName[Danh mục máy]")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B1BC-7515-4E2C-94E4-339EBB702C79}">
  <sheetPr codeName="Sheet5"/>
  <dimension ref="A1:T78"/>
  <sheetViews>
    <sheetView workbookViewId="0">
      <pane xSplit="9" ySplit="2" topLeftCell="L18" activePane="bottomRight" state="frozen"/>
      <selection pane="topRight" activeCell="J1" sqref="J1"/>
      <selection pane="bottomLeft" activeCell="A3" sqref="A3"/>
      <selection pane="bottomRight" activeCell="F33" sqref="F33"/>
    </sheetView>
  </sheetViews>
  <sheetFormatPr defaultRowHeight="14.4" x14ac:dyDescent="0.3"/>
  <cols>
    <col min="1" max="1" width="10.77734375" style="8" bestFit="1" customWidth="1"/>
    <col min="2" max="2" width="12.44140625" style="1" bestFit="1" customWidth="1"/>
    <col min="3" max="3" width="10.5546875" style="1" customWidth="1"/>
    <col min="4" max="4" width="12.6640625" style="1" bestFit="1" customWidth="1"/>
    <col min="5" max="5" width="8.88671875" style="1"/>
    <col min="6" max="6" width="9.77734375" style="1" customWidth="1"/>
    <col min="7" max="7" width="10.33203125" style="1" bestFit="1" customWidth="1"/>
    <col min="8" max="8" width="11.77734375" style="1" bestFit="1" customWidth="1"/>
    <col min="9" max="9" width="12.6640625" style="1" bestFit="1" customWidth="1"/>
    <col min="14" max="14" width="12.44140625" bestFit="1" customWidth="1"/>
    <col min="15" max="15" width="14" bestFit="1" customWidth="1"/>
    <col min="16" max="16" width="14.109375" bestFit="1" customWidth="1"/>
    <col min="18" max="18" width="8.44140625" style="1" bestFit="1" customWidth="1"/>
    <col min="19" max="19" width="3" bestFit="1" customWidth="1"/>
  </cols>
  <sheetData>
    <row r="1" spans="1:20" x14ac:dyDescent="0.3">
      <c r="B1" s="1">
        <f>COUNTIF(tbl_epkien[M. Thuỷ],"x")</f>
        <v>0</v>
      </c>
      <c r="C1" s="1">
        <f>COUNTIF(tbl_epkien[M Khánh],"x")</f>
        <v>8</v>
      </c>
      <c r="D1" s="1">
        <f>COUNTIF(tbl_epkien[Đ Duy],"x")</f>
        <v>9</v>
      </c>
      <c r="E1" s="1">
        <f>COUNTIF(tbl_epkien[H Yên],"x")</f>
        <v>10</v>
      </c>
      <c r="F1" s="1">
        <f>COUNTIF(tbl_epkien[D. Hưng],"x")</f>
        <v>6</v>
      </c>
      <c r="G1" s="1">
        <f>COUNTIF(tbl_epkien[B Hoà],"x")</f>
        <v>0</v>
      </c>
      <c r="H1" s="1">
        <f>COUNTIF(tbl_epkien[V Hưng],"x")</f>
        <v>9</v>
      </c>
      <c r="I1" s="1">
        <f>COUNTIF(tbl_epkien[T Khải],"x")</f>
        <v>16</v>
      </c>
      <c r="J1" s="1">
        <f>COUNTIF(tbl_epkien[M Hiền],"x")</f>
        <v>0</v>
      </c>
      <c r="K1" s="1">
        <f>COUNTIF(tbl_epkien[C Thịnh],"x")</f>
        <v>0</v>
      </c>
      <c r="L1" s="1">
        <f>COUNTIF(tbl_epkien[Đ Thịnh],"x")</f>
        <v>0</v>
      </c>
      <c r="M1" s="1">
        <f>COUNTIF(tbl_epkien[La Minh],"x")</f>
        <v>3</v>
      </c>
      <c r="N1" s="1">
        <f>COUNTIF(tbl_epkien[Minh Tú],"x")</f>
        <v>6</v>
      </c>
      <c r="O1" s="1">
        <f>COUNTIF(tbl_epkien[Ngọc Hiếu],"x")</f>
        <v>6</v>
      </c>
      <c r="P1">
        <f>SUM(tbl_epkien[Sản lượng])</f>
        <v>574</v>
      </c>
      <c r="Q1">
        <v>35</v>
      </c>
      <c r="R1" s="1">
        <f>P1*Q1</f>
        <v>20090</v>
      </c>
    </row>
    <row r="2" spans="1:20" x14ac:dyDescent="0.3">
      <c r="A2" s="8" t="s">
        <v>50</v>
      </c>
      <c r="B2" s="1" t="s">
        <v>44</v>
      </c>
      <c r="C2" s="1" t="s">
        <v>45</v>
      </c>
      <c r="D2" s="1" t="s">
        <v>48</v>
      </c>
      <c r="E2" s="1" t="s">
        <v>1</v>
      </c>
      <c r="F2" s="1" t="s">
        <v>43</v>
      </c>
      <c r="G2" s="1" t="s">
        <v>46</v>
      </c>
      <c r="H2" s="1" t="s">
        <v>47</v>
      </c>
      <c r="I2" s="1" t="s">
        <v>49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61</v>
      </c>
    </row>
    <row r="3" spans="1:20" x14ac:dyDescent="0.3">
      <c r="A3" s="8">
        <v>45748</v>
      </c>
      <c r="D3" s="1" t="s">
        <v>24</v>
      </c>
      <c r="E3" s="1" t="s">
        <v>24</v>
      </c>
      <c r="H3" s="1" t="s">
        <v>24</v>
      </c>
      <c r="I3" s="1" t="s">
        <v>24</v>
      </c>
      <c r="J3" s="1"/>
      <c r="K3" s="1"/>
      <c r="L3" s="1"/>
      <c r="M3" s="1"/>
      <c r="N3" s="1"/>
      <c r="O3" s="1"/>
      <c r="P3" s="1">
        <v>50</v>
      </c>
    </row>
    <row r="4" spans="1:20" x14ac:dyDescent="0.3">
      <c r="A4" s="8">
        <v>45749</v>
      </c>
      <c r="D4" s="1" t="s">
        <v>24</v>
      </c>
      <c r="E4" s="1" t="s">
        <v>24</v>
      </c>
      <c r="H4" s="1" t="s">
        <v>24</v>
      </c>
      <c r="I4" s="1" t="s">
        <v>24</v>
      </c>
      <c r="J4" s="1"/>
      <c r="K4" s="1"/>
      <c r="L4" s="1"/>
      <c r="M4" s="1"/>
      <c r="N4" s="1"/>
      <c r="O4" s="1"/>
      <c r="P4" s="1">
        <v>50</v>
      </c>
    </row>
    <row r="5" spans="1:20" x14ac:dyDescent="0.3">
      <c r="A5" s="8">
        <v>45750</v>
      </c>
      <c r="D5" s="1" t="s">
        <v>24</v>
      </c>
      <c r="E5" s="1" t="s">
        <v>24</v>
      </c>
      <c r="I5" s="1" t="s">
        <v>24</v>
      </c>
      <c r="J5" s="1"/>
      <c r="K5" s="1"/>
      <c r="L5" s="1"/>
      <c r="M5" s="1"/>
      <c r="N5" s="1"/>
      <c r="O5" s="1"/>
      <c r="P5" s="1">
        <v>36</v>
      </c>
    </row>
    <row r="6" spans="1:20" x14ac:dyDescent="0.3">
      <c r="A6" s="8">
        <v>45751</v>
      </c>
      <c r="D6" s="1" t="s">
        <v>24</v>
      </c>
      <c r="E6" s="1" t="s">
        <v>24</v>
      </c>
      <c r="I6" s="1" t="s">
        <v>24</v>
      </c>
      <c r="J6" s="1"/>
      <c r="K6" s="1"/>
      <c r="L6" s="1"/>
      <c r="M6" s="1"/>
      <c r="N6" s="1"/>
      <c r="O6" s="1"/>
      <c r="P6" s="1">
        <v>36</v>
      </c>
    </row>
    <row r="7" spans="1:20" x14ac:dyDescent="0.3">
      <c r="A7" s="8">
        <v>45752</v>
      </c>
      <c r="D7" s="1" t="s">
        <v>24</v>
      </c>
      <c r="E7" s="1" t="s">
        <v>24</v>
      </c>
      <c r="I7" s="1" t="s">
        <v>24</v>
      </c>
      <c r="J7" s="1"/>
      <c r="K7" s="1"/>
      <c r="L7" s="1"/>
      <c r="M7" s="1"/>
      <c r="N7" s="1"/>
      <c r="O7" s="1"/>
      <c r="P7" s="1">
        <v>36</v>
      </c>
    </row>
    <row r="8" spans="1:20" x14ac:dyDescent="0.3">
      <c r="A8" s="8">
        <v>45755</v>
      </c>
      <c r="E8" s="1" t="s">
        <v>24</v>
      </c>
      <c r="I8" s="1" t="s">
        <v>24</v>
      </c>
      <c r="J8" s="1"/>
      <c r="K8" s="1"/>
      <c r="L8" s="1"/>
      <c r="M8" s="1"/>
      <c r="N8" s="1" t="s">
        <v>24</v>
      </c>
      <c r="O8" s="1" t="s">
        <v>24</v>
      </c>
      <c r="P8" s="1">
        <v>50</v>
      </c>
    </row>
    <row r="9" spans="1:20" x14ac:dyDescent="0.3">
      <c r="A9" s="8">
        <v>45756</v>
      </c>
      <c r="D9" s="1" t="s">
        <v>24</v>
      </c>
      <c r="I9" s="1" t="s">
        <v>24</v>
      </c>
      <c r="J9" s="1"/>
      <c r="K9" s="1"/>
      <c r="L9" s="1"/>
      <c r="M9" s="1"/>
      <c r="N9" s="1" t="s">
        <v>24</v>
      </c>
      <c r="O9" s="1" t="s">
        <v>24</v>
      </c>
      <c r="P9" s="1">
        <v>50</v>
      </c>
    </row>
    <row r="10" spans="1:20" x14ac:dyDescent="0.3">
      <c r="A10" s="8">
        <v>45757</v>
      </c>
      <c r="D10" s="1" t="s">
        <v>24</v>
      </c>
      <c r="I10" s="1" t="s">
        <v>24</v>
      </c>
      <c r="J10" s="1"/>
      <c r="K10" s="1"/>
      <c r="L10" s="1"/>
      <c r="M10" s="1"/>
      <c r="N10" s="1" t="s">
        <v>24</v>
      </c>
      <c r="O10" s="1" t="s">
        <v>24</v>
      </c>
      <c r="P10" s="1">
        <v>50</v>
      </c>
    </row>
    <row r="11" spans="1:20" x14ac:dyDescent="0.3">
      <c r="A11" s="8">
        <v>45758</v>
      </c>
      <c r="D11" s="1" t="s">
        <v>24</v>
      </c>
      <c r="H11" s="1" t="s">
        <v>24</v>
      </c>
      <c r="I11" s="1" t="s">
        <v>24</v>
      </c>
      <c r="J11" s="1"/>
      <c r="K11" s="1"/>
      <c r="L11" s="1"/>
      <c r="M11" s="1"/>
      <c r="N11" s="1"/>
      <c r="O11" s="1"/>
      <c r="P11" s="1">
        <v>36</v>
      </c>
    </row>
    <row r="12" spans="1:20" x14ac:dyDescent="0.3">
      <c r="A12" s="8">
        <v>45759</v>
      </c>
      <c r="D12" s="1" t="s">
        <v>24</v>
      </c>
      <c r="E12" s="1" t="s">
        <v>24</v>
      </c>
      <c r="H12" s="1" t="s">
        <v>24</v>
      </c>
      <c r="I12" s="1" t="s">
        <v>24</v>
      </c>
      <c r="J12" s="1"/>
      <c r="K12" s="1"/>
      <c r="L12" s="1"/>
      <c r="M12" s="1"/>
      <c r="N12" s="1"/>
      <c r="O12" s="1"/>
      <c r="P12" s="1">
        <v>50</v>
      </c>
      <c r="R12" s="1" t="s">
        <v>252</v>
      </c>
      <c r="S12">
        <f>I1</f>
        <v>16</v>
      </c>
      <c r="T12" t="s">
        <v>253</v>
      </c>
    </row>
    <row r="13" spans="1:20" x14ac:dyDescent="0.3">
      <c r="A13" s="8">
        <v>45760</v>
      </c>
      <c r="J13" s="1"/>
      <c r="K13" s="1"/>
      <c r="L13" s="1"/>
      <c r="M13" s="1"/>
      <c r="N13" s="1"/>
      <c r="O13" s="1"/>
      <c r="P13" s="1"/>
      <c r="R13" s="1" t="s">
        <v>254</v>
      </c>
      <c r="S13">
        <f>E1</f>
        <v>10</v>
      </c>
      <c r="T13" t="s">
        <v>253</v>
      </c>
    </row>
    <row r="14" spans="1:20" x14ac:dyDescent="0.3">
      <c r="A14" s="8">
        <v>45761</v>
      </c>
      <c r="I14" s="1" t="s">
        <v>24</v>
      </c>
      <c r="J14" s="1"/>
      <c r="K14" s="1"/>
      <c r="L14" s="1"/>
      <c r="M14" s="1" t="s">
        <v>24</v>
      </c>
      <c r="N14" s="1" t="s">
        <v>24</v>
      </c>
      <c r="O14" s="1" t="s">
        <v>24</v>
      </c>
      <c r="P14" s="1">
        <v>50</v>
      </c>
      <c r="R14" s="1" t="s">
        <v>60</v>
      </c>
      <c r="S14">
        <f>D1</f>
        <v>9</v>
      </c>
      <c r="T14" t="s">
        <v>253</v>
      </c>
    </row>
    <row r="15" spans="1:20" x14ac:dyDescent="0.3">
      <c r="A15" s="8">
        <v>45762</v>
      </c>
      <c r="I15" s="1" t="s">
        <v>24</v>
      </c>
      <c r="J15" s="1"/>
      <c r="K15" s="1"/>
      <c r="L15" s="1"/>
      <c r="M15" s="1" t="s">
        <v>24</v>
      </c>
      <c r="N15" s="1" t="s">
        <v>24</v>
      </c>
      <c r="O15" s="1" t="s">
        <v>24</v>
      </c>
      <c r="P15" s="1">
        <v>40</v>
      </c>
      <c r="R15" s="1" t="s">
        <v>255</v>
      </c>
      <c r="S15">
        <f>H1</f>
        <v>9</v>
      </c>
      <c r="T15" t="s">
        <v>253</v>
      </c>
    </row>
    <row r="16" spans="1:20" x14ac:dyDescent="0.3">
      <c r="A16" s="8">
        <v>45763</v>
      </c>
      <c r="I16" s="1" t="s">
        <v>24</v>
      </c>
      <c r="J16" s="1"/>
      <c r="K16" s="1"/>
      <c r="L16" s="1"/>
      <c r="M16" s="1" t="s">
        <v>24</v>
      </c>
      <c r="N16" s="1" t="s">
        <v>24</v>
      </c>
      <c r="O16" s="1" t="s">
        <v>24</v>
      </c>
      <c r="P16" s="1">
        <v>40</v>
      </c>
      <c r="R16" s="1" t="s">
        <v>256</v>
      </c>
      <c r="S16">
        <f>C1</f>
        <v>8</v>
      </c>
      <c r="T16" t="s">
        <v>253</v>
      </c>
    </row>
    <row r="17" spans="1:20" x14ac:dyDescent="0.3">
      <c r="A17" s="8">
        <v>45764</v>
      </c>
      <c r="J17" s="1"/>
      <c r="K17" s="1"/>
      <c r="L17" s="1"/>
      <c r="M17" s="1"/>
      <c r="N17" s="1"/>
      <c r="O17" s="1"/>
      <c r="P17" s="1"/>
      <c r="R17" s="1" t="s">
        <v>28</v>
      </c>
      <c r="S17">
        <f>B1</f>
        <v>0</v>
      </c>
    </row>
    <row r="18" spans="1:20" x14ac:dyDescent="0.3">
      <c r="A18" s="8">
        <v>45765</v>
      </c>
      <c r="J18" s="1"/>
      <c r="K18" s="1"/>
      <c r="L18" s="1"/>
      <c r="M18" s="1"/>
      <c r="N18" s="1"/>
      <c r="O18" s="1"/>
      <c r="P18" s="1"/>
      <c r="R18" s="1" t="s">
        <v>5</v>
      </c>
      <c r="S18">
        <f>G1</f>
        <v>0</v>
      </c>
    </row>
    <row r="19" spans="1:20" x14ac:dyDescent="0.3">
      <c r="A19" s="8">
        <v>45766</v>
      </c>
      <c r="J19" s="1"/>
      <c r="K19" s="1"/>
      <c r="L19" s="1"/>
      <c r="M19" s="1"/>
      <c r="N19" s="1"/>
      <c r="O19" s="1"/>
      <c r="P19" s="1"/>
      <c r="R19" s="1" t="s">
        <v>268</v>
      </c>
      <c r="S19">
        <f>F1</f>
        <v>6</v>
      </c>
      <c r="T19" t="s">
        <v>253</v>
      </c>
    </row>
    <row r="20" spans="1:20" x14ac:dyDescent="0.3">
      <c r="A20" s="8">
        <v>45767</v>
      </c>
      <c r="J20" s="1"/>
      <c r="K20" s="1"/>
      <c r="L20" s="1"/>
      <c r="M20" s="1"/>
      <c r="N20" s="1"/>
      <c r="O20" s="1"/>
      <c r="P20" s="1"/>
    </row>
    <row r="21" spans="1:20" x14ac:dyDescent="0.3">
      <c r="A21" s="8">
        <v>45768</v>
      </c>
      <c r="C21" s="1" t="s">
        <v>24</v>
      </c>
      <c r="E21" s="1" t="s">
        <v>24</v>
      </c>
      <c r="H21" s="1" t="s">
        <v>24</v>
      </c>
      <c r="I21" s="1" t="s">
        <v>24</v>
      </c>
      <c r="J21" s="1"/>
      <c r="K21" s="1"/>
      <c r="L21" s="1"/>
      <c r="M21" s="1"/>
      <c r="N21" s="1"/>
      <c r="O21" s="1"/>
      <c r="P21" s="1"/>
    </row>
    <row r="22" spans="1:20" x14ac:dyDescent="0.3">
      <c r="A22" s="8">
        <v>45769</v>
      </c>
      <c r="D22" s="1" t="s">
        <v>210</v>
      </c>
      <c r="E22" s="1" t="s">
        <v>24</v>
      </c>
      <c r="H22" s="1" t="s">
        <v>24</v>
      </c>
      <c r="I22" s="1" t="s">
        <v>24</v>
      </c>
      <c r="J22" s="1"/>
      <c r="K22" s="1"/>
      <c r="L22" s="1"/>
      <c r="M22" s="1"/>
      <c r="N22" s="1"/>
      <c r="O22" s="1"/>
      <c r="P22" s="1"/>
    </row>
    <row r="23" spans="1:20" x14ac:dyDescent="0.3">
      <c r="A23" s="8">
        <v>45770</v>
      </c>
      <c r="C23" s="1" t="s">
        <v>24</v>
      </c>
      <c r="E23" s="1" t="s">
        <v>24</v>
      </c>
      <c r="H23" s="1" t="s">
        <v>24</v>
      </c>
      <c r="I23" s="1" t="s">
        <v>24</v>
      </c>
      <c r="J23" s="1"/>
      <c r="K23" s="1"/>
      <c r="L23" s="1"/>
      <c r="M23" s="1"/>
      <c r="N23" s="1"/>
      <c r="O23" s="1"/>
      <c r="P23" s="1"/>
    </row>
    <row r="24" spans="1:20" x14ac:dyDescent="0.3">
      <c r="A24" s="8">
        <v>45771</v>
      </c>
      <c r="J24" s="1"/>
      <c r="K24" s="1"/>
      <c r="L24" s="1"/>
      <c r="M24" s="1"/>
      <c r="N24" s="1"/>
      <c r="O24" s="1"/>
      <c r="P24" s="1"/>
    </row>
    <row r="25" spans="1:20" x14ac:dyDescent="0.3">
      <c r="A25" s="8">
        <v>45772</v>
      </c>
      <c r="I25" s="1" t="s">
        <v>210</v>
      </c>
      <c r="J25" s="1"/>
      <c r="K25" s="1"/>
      <c r="L25" s="1"/>
      <c r="M25" s="1"/>
      <c r="N25" s="1"/>
      <c r="O25" s="1"/>
      <c r="P25" s="1"/>
    </row>
    <row r="26" spans="1:20" x14ac:dyDescent="0.3">
      <c r="A26" s="8">
        <v>45773</v>
      </c>
      <c r="J26" s="1"/>
      <c r="K26" s="1"/>
      <c r="L26" s="1"/>
      <c r="M26" s="1"/>
      <c r="N26" s="1"/>
      <c r="O26" s="1"/>
      <c r="P26" s="1"/>
    </row>
    <row r="27" spans="1:20" x14ac:dyDescent="0.3">
      <c r="A27" s="8">
        <v>45774</v>
      </c>
      <c r="J27" s="1"/>
      <c r="K27" s="1"/>
      <c r="L27" s="1"/>
      <c r="M27" s="1"/>
      <c r="N27" s="1"/>
      <c r="O27" s="1"/>
      <c r="P27" s="1"/>
    </row>
    <row r="28" spans="1:20" x14ac:dyDescent="0.3">
      <c r="A28" s="8">
        <v>45775</v>
      </c>
      <c r="C28" s="22"/>
      <c r="H28" s="22"/>
      <c r="J28" s="1"/>
      <c r="K28" s="1"/>
      <c r="L28" s="1"/>
      <c r="M28" s="1"/>
      <c r="N28" s="1"/>
      <c r="O28" s="1"/>
      <c r="P28" s="1"/>
    </row>
    <row r="29" spans="1:20" x14ac:dyDescent="0.3">
      <c r="A29" s="8">
        <v>45776</v>
      </c>
      <c r="C29" s="22"/>
      <c r="H29" s="22"/>
      <c r="J29" s="1"/>
      <c r="K29" s="1"/>
      <c r="L29" s="1"/>
      <c r="M29" s="1"/>
      <c r="N29" s="1"/>
      <c r="O29" s="1"/>
      <c r="P29" s="1"/>
    </row>
    <row r="30" spans="1:20" x14ac:dyDescent="0.3">
      <c r="A30" s="8">
        <v>45779</v>
      </c>
      <c r="C30" s="22"/>
      <c r="H30" s="22"/>
      <c r="J30" s="1"/>
      <c r="K30" s="1"/>
      <c r="L30" s="1"/>
      <c r="M30" s="1"/>
      <c r="N30" s="1"/>
      <c r="O30" s="1"/>
      <c r="P30" s="1"/>
    </row>
    <row r="31" spans="1:20" x14ac:dyDescent="0.3">
      <c r="A31" s="8">
        <v>45780</v>
      </c>
      <c r="B31" s="22"/>
      <c r="C31" s="1" t="s">
        <v>24</v>
      </c>
      <c r="D31" s="23"/>
      <c r="H31" s="1" t="s">
        <v>24</v>
      </c>
      <c r="J31" s="1"/>
      <c r="K31" s="1"/>
      <c r="L31" s="1"/>
      <c r="M31" s="1"/>
      <c r="N31" s="1"/>
      <c r="O31" s="1"/>
      <c r="P31" s="1"/>
    </row>
    <row r="32" spans="1:20" x14ac:dyDescent="0.3">
      <c r="A32" s="8">
        <v>45781</v>
      </c>
      <c r="D32" s="23"/>
      <c r="J32" s="1"/>
      <c r="K32" s="1"/>
      <c r="L32" s="1"/>
      <c r="M32" s="1"/>
      <c r="N32" s="1"/>
      <c r="O32" s="1"/>
      <c r="P32" s="1"/>
    </row>
    <row r="33" spans="1:16" x14ac:dyDescent="0.3">
      <c r="A33" s="8">
        <v>45782</v>
      </c>
      <c r="D33" s="23"/>
      <c r="F33" s="1" t="s">
        <v>24</v>
      </c>
      <c r="H33" s="1" t="s">
        <v>24</v>
      </c>
      <c r="J33" s="1"/>
      <c r="K33" s="1"/>
      <c r="L33" s="1"/>
      <c r="M33" s="1"/>
      <c r="N33" s="1"/>
      <c r="O33" s="1"/>
      <c r="P33" s="1"/>
    </row>
    <row r="34" spans="1:16" x14ac:dyDescent="0.3">
      <c r="A34" s="8">
        <v>45783</v>
      </c>
      <c r="C34" s="1" t="s">
        <v>24</v>
      </c>
      <c r="D34" s="23"/>
      <c r="F34" s="1" t="s">
        <v>24</v>
      </c>
      <c r="J34" s="1"/>
      <c r="K34" s="1"/>
      <c r="L34" s="1"/>
      <c r="M34" s="1"/>
      <c r="N34" s="1"/>
      <c r="O34" s="1"/>
      <c r="P34" s="1"/>
    </row>
    <row r="35" spans="1:16" x14ac:dyDescent="0.3">
      <c r="A35" s="8">
        <v>45784</v>
      </c>
      <c r="C35" s="1" t="s">
        <v>24</v>
      </c>
      <c r="D35" s="23"/>
      <c r="F35" s="1" t="s">
        <v>24</v>
      </c>
      <c r="J35" s="1"/>
      <c r="K35" s="1"/>
      <c r="L35" s="1"/>
      <c r="M35" s="1"/>
      <c r="N35" s="1"/>
      <c r="O35" s="1"/>
      <c r="P35" s="1"/>
    </row>
    <row r="36" spans="1:16" x14ac:dyDescent="0.3">
      <c r="A36" s="8">
        <v>45785</v>
      </c>
      <c r="C36" s="1" t="s">
        <v>24</v>
      </c>
      <c r="D36" s="23"/>
      <c r="F36" s="1" t="s">
        <v>24</v>
      </c>
      <c r="J36" s="1"/>
      <c r="K36" s="1"/>
      <c r="L36" s="1"/>
      <c r="M36" s="1"/>
      <c r="N36" s="1"/>
      <c r="O36" s="1"/>
      <c r="P36" s="1"/>
    </row>
    <row r="37" spans="1:16" x14ac:dyDescent="0.3">
      <c r="A37" s="8">
        <v>45786</v>
      </c>
      <c r="C37" s="1" t="s">
        <v>24</v>
      </c>
      <c r="D37" s="23"/>
      <c r="F37" s="1" t="s">
        <v>24</v>
      </c>
      <c r="J37" s="1"/>
      <c r="K37" s="1"/>
      <c r="L37" s="1"/>
      <c r="M37" s="1"/>
      <c r="N37" s="1"/>
      <c r="O37" s="1"/>
      <c r="P37" s="1"/>
    </row>
    <row r="38" spans="1:16" x14ac:dyDescent="0.3">
      <c r="A38" s="8">
        <v>45787</v>
      </c>
      <c r="C38" s="1" t="s">
        <v>24</v>
      </c>
      <c r="D38" s="23"/>
      <c r="F38" s="1" t="s">
        <v>24</v>
      </c>
      <c r="J38" s="1"/>
      <c r="K38" s="1"/>
      <c r="L38" s="1"/>
      <c r="M38" s="1"/>
      <c r="N38" s="1"/>
      <c r="O38" s="1"/>
      <c r="P38" s="1"/>
    </row>
    <row r="39" spans="1:16" x14ac:dyDescent="0.3">
      <c r="J39" s="1"/>
      <c r="K39" s="1"/>
      <c r="L39" s="1"/>
      <c r="M39" s="1"/>
      <c r="N39" s="1"/>
      <c r="O39" s="1"/>
      <c r="P39" s="1"/>
    </row>
    <row r="40" spans="1:16" x14ac:dyDescent="0.3">
      <c r="J40" s="1"/>
      <c r="K40" s="1"/>
      <c r="L40" s="1"/>
      <c r="M40" s="1"/>
      <c r="N40" s="1"/>
      <c r="O40" s="1"/>
      <c r="P40" s="1"/>
    </row>
    <row r="41" spans="1:16" x14ac:dyDescent="0.3">
      <c r="J41" s="1"/>
      <c r="K41" s="1"/>
      <c r="L41" s="1"/>
      <c r="M41" s="1"/>
      <c r="N41" s="1"/>
      <c r="O41" s="1"/>
      <c r="P41" s="1"/>
    </row>
    <row r="42" spans="1:16" x14ac:dyDescent="0.3">
      <c r="J42" s="1"/>
      <c r="K42" s="1"/>
      <c r="L42" s="1"/>
      <c r="M42" s="1"/>
      <c r="N42" s="1"/>
      <c r="O42" s="1"/>
      <c r="P42" s="1"/>
    </row>
    <row r="43" spans="1:16" x14ac:dyDescent="0.3">
      <c r="J43" s="1"/>
      <c r="K43" s="1"/>
      <c r="L43" s="1"/>
      <c r="M43" s="1"/>
      <c r="N43" s="1"/>
      <c r="O43" s="1"/>
      <c r="P43" s="1"/>
    </row>
    <row r="44" spans="1:16" x14ac:dyDescent="0.3">
      <c r="J44" s="1"/>
      <c r="K44" s="1"/>
      <c r="L44" s="1"/>
      <c r="M44" s="1"/>
      <c r="N44" s="1"/>
      <c r="O44" s="1"/>
      <c r="P44" s="1"/>
    </row>
    <row r="45" spans="1:16" x14ac:dyDescent="0.3">
      <c r="J45" s="1"/>
      <c r="K45" s="1"/>
      <c r="L45" s="1"/>
      <c r="M45" s="1"/>
      <c r="N45" s="1"/>
      <c r="O45" s="1"/>
      <c r="P45" s="1"/>
    </row>
    <row r="46" spans="1:16" x14ac:dyDescent="0.3">
      <c r="J46" s="1"/>
      <c r="K46" s="1"/>
      <c r="L46" s="1"/>
      <c r="M46" s="1"/>
      <c r="N46" s="1"/>
      <c r="O46" s="1"/>
      <c r="P46" s="1"/>
    </row>
    <row r="47" spans="1:16" x14ac:dyDescent="0.3">
      <c r="J47" s="1"/>
      <c r="K47" s="1"/>
      <c r="L47" s="1"/>
      <c r="M47" s="1"/>
      <c r="N47" s="1"/>
      <c r="O47" s="1"/>
      <c r="P47" s="1"/>
    </row>
    <row r="48" spans="1:16" x14ac:dyDescent="0.3">
      <c r="J48" s="1"/>
      <c r="K48" s="1"/>
      <c r="L48" s="1"/>
      <c r="M48" s="1"/>
      <c r="N48" s="1"/>
      <c r="O48" s="1"/>
      <c r="P48" s="1"/>
    </row>
    <row r="49" spans="10:16" x14ac:dyDescent="0.3">
      <c r="J49" s="1"/>
      <c r="K49" s="1"/>
      <c r="L49" s="1"/>
      <c r="M49" s="1"/>
      <c r="N49" s="1"/>
      <c r="O49" s="1"/>
      <c r="P49" s="1"/>
    </row>
    <row r="50" spans="10:16" x14ac:dyDescent="0.3">
      <c r="J50" s="1"/>
      <c r="K50" s="1"/>
      <c r="L50" s="1"/>
      <c r="M50" s="1"/>
      <c r="N50" s="1"/>
      <c r="O50" s="1"/>
      <c r="P50" s="1"/>
    </row>
    <row r="51" spans="10:16" x14ac:dyDescent="0.3">
      <c r="J51" s="1"/>
      <c r="K51" s="1"/>
      <c r="L51" s="1"/>
      <c r="M51" s="1"/>
      <c r="N51" s="1"/>
      <c r="O51" s="1"/>
      <c r="P51" s="1"/>
    </row>
    <row r="52" spans="10:16" x14ac:dyDescent="0.3">
      <c r="J52" s="1"/>
      <c r="K52" s="1"/>
      <c r="L52" s="1"/>
      <c r="M52" s="1"/>
      <c r="N52" s="1"/>
      <c r="O52" s="1"/>
      <c r="P52" s="1"/>
    </row>
    <row r="53" spans="10:16" x14ac:dyDescent="0.3">
      <c r="J53" s="1"/>
      <c r="K53" s="1"/>
      <c r="L53" s="1"/>
      <c r="M53" s="1"/>
      <c r="N53" s="1"/>
      <c r="O53" s="1"/>
      <c r="P53" s="1"/>
    </row>
    <row r="54" spans="10:16" x14ac:dyDescent="0.3">
      <c r="J54" s="1"/>
      <c r="K54" s="1"/>
      <c r="L54" s="1"/>
      <c r="M54" s="1"/>
      <c r="N54" s="1"/>
      <c r="O54" s="1"/>
      <c r="P54" s="1"/>
    </row>
    <row r="55" spans="10:16" x14ac:dyDescent="0.3">
      <c r="J55" s="1"/>
      <c r="K55" s="1"/>
      <c r="L55" s="1"/>
      <c r="M55" s="1"/>
      <c r="N55" s="1"/>
      <c r="O55" s="1"/>
      <c r="P55" s="1"/>
    </row>
    <row r="56" spans="10:16" x14ac:dyDescent="0.3">
      <c r="J56" s="1"/>
      <c r="K56" s="1"/>
      <c r="L56" s="1"/>
      <c r="M56" s="1"/>
      <c r="N56" s="1"/>
      <c r="O56" s="1"/>
      <c r="P56" s="1"/>
    </row>
    <row r="57" spans="10:16" x14ac:dyDescent="0.3">
      <c r="J57" s="1"/>
      <c r="K57" s="1"/>
      <c r="L57" s="1"/>
      <c r="M57" s="1"/>
      <c r="N57" s="1"/>
      <c r="O57" s="1"/>
      <c r="P57" s="1"/>
    </row>
    <row r="58" spans="10:16" x14ac:dyDescent="0.3">
      <c r="J58" s="1"/>
      <c r="K58" s="1"/>
      <c r="L58" s="1"/>
      <c r="M58" s="1"/>
      <c r="N58" s="1"/>
      <c r="O58" s="1"/>
      <c r="P58" s="1"/>
    </row>
    <row r="59" spans="10:16" x14ac:dyDescent="0.3">
      <c r="J59" s="1"/>
      <c r="K59" s="1"/>
      <c r="L59" s="1"/>
      <c r="M59" s="1"/>
      <c r="N59" s="1"/>
      <c r="O59" s="1"/>
      <c r="P59" s="1"/>
    </row>
    <row r="60" spans="10:16" x14ac:dyDescent="0.3">
      <c r="J60" s="1"/>
      <c r="K60" s="1"/>
      <c r="L60" s="1"/>
      <c r="M60" s="1"/>
      <c r="N60" s="1"/>
      <c r="O60" s="1"/>
      <c r="P60" s="1"/>
    </row>
    <row r="61" spans="10:16" x14ac:dyDescent="0.3">
      <c r="J61" s="1"/>
      <c r="K61" s="1"/>
      <c r="L61" s="1"/>
      <c r="M61" s="1"/>
      <c r="N61" s="1"/>
      <c r="O61" s="1"/>
      <c r="P61" s="1"/>
    </row>
    <row r="62" spans="10:16" x14ac:dyDescent="0.3">
      <c r="J62" s="1"/>
      <c r="K62" s="1"/>
      <c r="L62" s="1"/>
      <c r="M62" s="1"/>
      <c r="N62" s="1"/>
      <c r="O62" s="1"/>
      <c r="P62" s="1"/>
    </row>
    <row r="63" spans="10:16" x14ac:dyDescent="0.3">
      <c r="J63" s="1"/>
      <c r="K63" s="1"/>
      <c r="L63" s="1"/>
      <c r="M63" s="1"/>
      <c r="N63" s="1"/>
      <c r="O63" s="1"/>
      <c r="P63" s="1"/>
    </row>
    <row r="64" spans="10:16" x14ac:dyDescent="0.3">
      <c r="J64" s="1"/>
      <c r="K64" s="1"/>
      <c r="L64" s="1"/>
      <c r="M64" s="1"/>
      <c r="N64" s="1"/>
      <c r="O64" s="1"/>
      <c r="P64" s="1"/>
    </row>
    <row r="65" spans="10:16" x14ac:dyDescent="0.3">
      <c r="J65" s="1"/>
      <c r="K65" s="1"/>
      <c r="L65" s="1"/>
      <c r="M65" s="1"/>
      <c r="N65" s="1"/>
      <c r="O65" s="1"/>
      <c r="P65" s="1"/>
    </row>
    <row r="66" spans="10:16" x14ac:dyDescent="0.3">
      <c r="J66" s="1"/>
      <c r="K66" s="1"/>
      <c r="L66" s="1"/>
      <c r="M66" s="1"/>
      <c r="N66" s="1"/>
      <c r="O66" s="1"/>
      <c r="P66" s="1"/>
    </row>
    <row r="67" spans="10:16" x14ac:dyDescent="0.3">
      <c r="J67" s="1"/>
      <c r="K67" s="1"/>
      <c r="L67" s="1"/>
      <c r="M67" s="1"/>
      <c r="N67" s="1"/>
      <c r="O67" s="1"/>
      <c r="P67" s="1"/>
    </row>
    <row r="68" spans="10:16" x14ac:dyDescent="0.3">
      <c r="J68" s="1"/>
      <c r="K68" s="1"/>
      <c r="L68" s="1"/>
      <c r="M68" s="1"/>
      <c r="N68" s="1"/>
      <c r="O68" s="1"/>
      <c r="P68" s="1"/>
    </row>
    <row r="69" spans="10:16" x14ac:dyDescent="0.3">
      <c r="J69" s="1"/>
      <c r="K69" s="1"/>
      <c r="L69" s="1"/>
      <c r="M69" s="1"/>
      <c r="N69" s="1"/>
      <c r="O69" s="1"/>
      <c r="P69" s="1"/>
    </row>
    <row r="70" spans="10:16" x14ac:dyDescent="0.3">
      <c r="J70" s="1"/>
      <c r="K70" s="1"/>
      <c r="L70" s="1"/>
      <c r="M70" s="1"/>
      <c r="N70" s="1"/>
      <c r="O70" s="1"/>
      <c r="P70" s="1"/>
    </row>
    <row r="71" spans="10:16" x14ac:dyDescent="0.3">
      <c r="J71" s="1"/>
      <c r="K71" s="1"/>
      <c r="L71" s="1"/>
      <c r="M71" s="1"/>
      <c r="N71" s="1"/>
      <c r="O71" s="1"/>
      <c r="P71" s="1"/>
    </row>
    <row r="72" spans="10:16" x14ac:dyDescent="0.3">
      <c r="J72" s="1"/>
      <c r="K72" s="1"/>
      <c r="L72" s="1"/>
      <c r="M72" s="1"/>
      <c r="N72" s="1"/>
      <c r="O72" s="1"/>
      <c r="P72" s="1"/>
    </row>
    <row r="73" spans="10:16" x14ac:dyDescent="0.3">
      <c r="J73" s="1"/>
      <c r="K73" s="1"/>
      <c r="L73" s="1"/>
      <c r="M73" s="1"/>
      <c r="N73" s="1"/>
      <c r="O73" s="1"/>
      <c r="P73" s="1"/>
    </row>
    <row r="74" spans="10:16" x14ac:dyDescent="0.3">
      <c r="J74" s="1"/>
      <c r="K74" s="1"/>
      <c r="L74" s="1"/>
      <c r="M74" s="1"/>
      <c r="N74" s="1"/>
      <c r="O74" s="1"/>
      <c r="P74" s="1"/>
    </row>
    <row r="75" spans="10:16" x14ac:dyDescent="0.3">
      <c r="J75" s="1"/>
      <c r="K75" s="1"/>
      <c r="L75" s="1"/>
      <c r="M75" s="1"/>
      <c r="N75" s="1"/>
      <c r="O75" s="1"/>
      <c r="P75" s="1"/>
    </row>
    <row r="76" spans="10:16" x14ac:dyDescent="0.3">
      <c r="J76" s="1"/>
      <c r="K76" s="1"/>
      <c r="L76" s="1"/>
      <c r="M76" s="1"/>
      <c r="N76" s="1"/>
      <c r="O76" s="1"/>
      <c r="P76" s="1"/>
    </row>
    <row r="77" spans="10:16" x14ac:dyDescent="0.3">
      <c r="J77" s="1"/>
      <c r="K77" s="1"/>
      <c r="L77" s="1"/>
      <c r="M77" s="1"/>
      <c r="N77" s="1"/>
      <c r="O77" s="1"/>
      <c r="P77" s="1"/>
    </row>
    <row r="78" spans="10:16" x14ac:dyDescent="0.3">
      <c r="J78" s="1"/>
      <c r="K78" s="1"/>
      <c r="L78" s="1"/>
      <c r="M78" s="1"/>
      <c r="N78" s="1"/>
      <c r="O78" s="1"/>
      <c r="P78" s="1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685E-9220-43D8-BD72-70DCB028CDEC}">
  <sheetPr codeName="Sheet6"/>
  <dimension ref="A1"/>
  <sheetViews>
    <sheetView workbookViewId="0">
      <selection activeCell="H19" sqref="H19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2:B2"/>
  <sheetViews>
    <sheetView workbookViewId="0">
      <selection activeCell="E22" sqref="E22"/>
    </sheetView>
  </sheetViews>
  <sheetFormatPr defaultRowHeight="14.4" x14ac:dyDescent="0.3"/>
  <cols>
    <col min="1" max="1" width="11" bestFit="1" customWidth="1"/>
  </cols>
  <sheetData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291D-7328-49DC-8383-7867217C6C58}">
  <sheetPr codeName="Sheet8"/>
  <dimension ref="A2:E8"/>
  <sheetViews>
    <sheetView tabSelected="1" workbookViewId="0">
      <selection activeCell="D14" sqref="D14"/>
    </sheetView>
  </sheetViews>
  <sheetFormatPr defaultRowHeight="14.4" x14ac:dyDescent="0.3"/>
  <cols>
    <col min="1" max="2" width="10.5546875" bestFit="1" customWidth="1"/>
    <col min="3" max="3" width="24.44140625" bestFit="1" customWidth="1"/>
    <col min="4" max="4" width="37.21875" bestFit="1" customWidth="1"/>
    <col min="5" max="5" width="22.109375" bestFit="1" customWidth="1"/>
  </cols>
  <sheetData>
    <row r="2" spans="1:5" x14ac:dyDescent="0.3">
      <c r="A2" s="17">
        <v>45765</v>
      </c>
      <c r="B2" t="s">
        <v>206</v>
      </c>
      <c r="C2" t="s">
        <v>207</v>
      </c>
    </row>
    <row r="3" spans="1:5" x14ac:dyDescent="0.3">
      <c r="A3" s="17">
        <v>45765</v>
      </c>
      <c r="B3" t="s">
        <v>13</v>
      </c>
      <c r="C3" t="s">
        <v>208</v>
      </c>
    </row>
    <row r="4" spans="1:5" x14ac:dyDescent="0.3">
      <c r="A4" s="17">
        <v>45767</v>
      </c>
      <c r="B4" t="s">
        <v>13</v>
      </c>
      <c r="C4" t="s">
        <v>208</v>
      </c>
    </row>
    <row r="5" spans="1:5" x14ac:dyDescent="0.3">
      <c r="A5" s="17">
        <v>45769</v>
      </c>
      <c r="B5" t="s">
        <v>206</v>
      </c>
      <c r="C5" t="s">
        <v>209</v>
      </c>
    </row>
    <row r="6" spans="1:5" x14ac:dyDescent="0.3">
      <c r="A6" s="17">
        <v>45772</v>
      </c>
      <c r="B6" t="s">
        <v>310</v>
      </c>
      <c r="C6" t="s">
        <v>208</v>
      </c>
    </row>
    <row r="7" spans="1:5" x14ac:dyDescent="0.3">
      <c r="A7" s="17">
        <v>45806</v>
      </c>
      <c r="B7" t="s">
        <v>47</v>
      </c>
      <c r="C7" t="s">
        <v>311</v>
      </c>
      <c r="D7" t="s">
        <v>312</v>
      </c>
      <c r="E7" s="3" t="s">
        <v>313</v>
      </c>
    </row>
    <row r="8" spans="1:5" x14ac:dyDescent="0.3">
      <c r="A8" s="17">
        <v>45834</v>
      </c>
      <c r="B8" t="s">
        <v>5</v>
      </c>
      <c r="C8" t="s">
        <v>412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FCBC-CDCA-4A93-A84F-BE783A96E291}">
  <sheetPr codeName="Sheet9"/>
  <dimension ref="A2:B26"/>
  <sheetViews>
    <sheetView workbookViewId="0">
      <selection activeCell="B3" sqref="B3"/>
    </sheetView>
  </sheetViews>
  <sheetFormatPr defaultRowHeight="14.4" x14ac:dyDescent="0.3"/>
  <cols>
    <col min="1" max="1" width="11" bestFit="1" customWidth="1"/>
    <col min="2" max="2" width="24.77734375" bestFit="1" customWidth="1"/>
  </cols>
  <sheetData>
    <row r="2" spans="1:2" x14ac:dyDescent="0.3">
      <c r="A2" s="6">
        <v>45749</v>
      </c>
      <c r="B2" t="s">
        <v>12</v>
      </c>
    </row>
    <row r="3" spans="1:2" x14ac:dyDescent="0.3">
      <c r="A3" s="6">
        <v>45750</v>
      </c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9" spans="1:2" x14ac:dyDescent="0.3">
      <c r="A9" s="6"/>
    </row>
    <row r="10" spans="1:2" x14ac:dyDescent="0.3">
      <c r="A10" s="6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  <row r="16" spans="1:2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6"/>
    </row>
    <row r="20" spans="1:1" x14ac:dyDescent="0.3">
      <c r="A20" s="6"/>
    </row>
    <row r="21" spans="1:1" x14ac:dyDescent="0.3">
      <c r="A21" s="6"/>
    </row>
    <row r="22" spans="1:1" x14ac:dyDescent="0.3">
      <c r="A22" s="6"/>
    </row>
    <row r="23" spans="1:1" x14ac:dyDescent="0.3">
      <c r="A23" s="6"/>
    </row>
    <row r="24" spans="1:1" x14ac:dyDescent="0.3">
      <c r="A24" s="6"/>
    </row>
    <row r="25" spans="1:1" x14ac:dyDescent="0.3">
      <c r="A25" s="6"/>
    </row>
    <row r="26" spans="1:1" x14ac:dyDescent="0.3">
      <c r="A2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KH nội dung CV</vt:lpstr>
      <vt:lpstr>Hoàn thành</vt:lpstr>
      <vt:lpstr>Xuất kế hoạch</vt:lpstr>
      <vt:lpstr>Công việc hàng ngày</vt:lpstr>
      <vt:lpstr>Theo dõi</vt:lpstr>
      <vt:lpstr>Đóng kiện</vt:lpstr>
      <vt:lpstr>Lò hơi</vt:lpstr>
      <vt:lpstr>Hổ trợ lò hơi</vt:lpstr>
      <vt:lpstr>Thay vận hành</vt:lpstr>
      <vt:lpstr>Tăng 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</dc:creator>
  <cp:lastModifiedBy>SANG</cp:lastModifiedBy>
  <cp:lastPrinted>2025-05-07T01:55:40Z</cp:lastPrinted>
  <dcterms:created xsi:type="dcterms:W3CDTF">2015-06-05T18:17:20Z</dcterms:created>
  <dcterms:modified xsi:type="dcterms:W3CDTF">2025-06-27T08:04:23Z</dcterms:modified>
</cp:coreProperties>
</file>