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3"/>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 r:id="rId9"/>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4525"/>
</workbook>
</file>

<file path=xl/calcChain.xml><?xml version="1.0" encoding="utf-8"?>
<calcChain xmlns="http://schemas.openxmlformats.org/spreadsheetml/2006/main">
  <c r="C5" i="12" l="1"/>
  <c r="C7" i="12"/>
  <c r="C6" i="12"/>
  <c r="C4" i="12"/>
  <c r="E16" i="12"/>
  <c r="E21" i="12" s="1"/>
  <c r="E17" i="12"/>
  <c r="E18" i="12"/>
  <c r="E19" i="12"/>
  <c r="E20" i="12"/>
  <c r="D16" i="12"/>
  <c r="D21" i="12" s="1"/>
  <c r="D17" i="12"/>
  <c r="D18" i="12"/>
  <c r="D19" i="12"/>
  <c r="D20" i="12"/>
  <c r="C16" i="12"/>
  <c r="C17" i="12"/>
  <c r="C18" i="12"/>
  <c r="C19" i="12"/>
  <c r="C20" i="12"/>
  <c r="B16" i="12"/>
  <c r="B17" i="12"/>
  <c r="B18" i="12"/>
  <c r="B19" i="12"/>
  <c r="B20" i="12"/>
  <c r="C15" i="12"/>
  <c r="D15" i="12"/>
  <c r="E15" i="12"/>
  <c r="B15" i="12"/>
  <c r="B21" i="12" s="1"/>
  <c r="N7" i="9"/>
  <c r="M7" i="9"/>
  <c r="L7" i="9"/>
  <c r="K7" i="9"/>
  <c r="J7" i="9"/>
  <c r="O7" i="9" s="1"/>
  <c r="N6" i="9"/>
  <c r="M6" i="9"/>
  <c r="L6" i="9"/>
  <c r="K6" i="9"/>
  <c r="J6" i="9"/>
  <c r="N5" i="9"/>
  <c r="M5" i="9"/>
  <c r="L5" i="9"/>
  <c r="K5" i="9"/>
  <c r="J5" i="9"/>
  <c r="N4" i="9"/>
  <c r="M4" i="9"/>
  <c r="L4" i="9"/>
  <c r="K4" i="9"/>
  <c r="J4" i="9"/>
  <c r="N3" i="9"/>
  <c r="M3" i="9"/>
  <c r="L3" i="9"/>
  <c r="K3" i="9"/>
  <c r="J3" i="9"/>
  <c r="O3" i="9" s="1"/>
  <c r="N2" i="9"/>
  <c r="N8" i="9" s="1"/>
  <c r="M2" i="9"/>
  <c r="M8" i="9" s="1"/>
  <c r="L2" i="9"/>
  <c r="K2" i="9"/>
  <c r="K8" i="9" s="1"/>
  <c r="J2" i="9"/>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F17" i="12"/>
  <c r="F19" i="12"/>
  <c r="C21" i="12"/>
  <c r="F18" i="12" l="1"/>
  <c r="F16" i="12"/>
  <c r="F15" i="12"/>
  <c r="C8" i="12"/>
  <c r="O5" i="9"/>
  <c r="L8" i="9"/>
  <c r="O4" i="9"/>
  <c r="O2" i="9"/>
  <c r="O6" i="9"/>
  <c r="J8" i="9"/>
  <c r="K8" i="10"/>
  <c r="O3" i="10"/>
  <c r="O7" i="10"/>
  <c r="L8" i="10"/>
  <c r="M8" i="10"/>
  <c r="O2" i="10"/>
  <c r="N8" i="10"/>
  <c r="O4" i="10"/>
  <c r="O5" i="10"/>
  <c r="O6" i="10"/>
  <c r="J8" i="10"/>
  <c r="F20" i="12"/>
  <c r="A78" i="10"/>
  <c r="A77" i="10"/>
  <c r="A76" i="10"/>
  <c r="A75" i="10"/>
  <c r="A74" i="10"/>
  <c r="A73" i="10"/>
  <c r="A72" i="10"/>
  <c r="A71" i="10"/>
  <c r="A69" i="10"/>
  <c r="A68" i="10"/>
  <c r="A67" i="10"/>
  <c r="A66" i="10"/>
  <c r="A65" i="10"/>
  <c r="A64" i="10"/>
  <c r="A63" i="10"/>
  <c r="A62" i="10"/>
  <c r="A61" i="10"/>
  <c r="A60" i="10"/>
  <c r="A59" i="10"/>
  <c r="A58" i="10"/>
  <c r="A57" i="10"/>
  <c r="A56" i="10"/>
  <c r="A55" i="10"/>
  <c r="A53" i="10"/>
  <c r="A52" i="10"/>
  <c r="A51" i="10"/>
  <c r="A49" i="10"/>
  <c r="A48" i="10"/>
  <c r="A47" i="10"/>
  <c r="A45" i="10"/>
  <c r="A44" i="10"/>
  <c r="A42" i="10"/>
  <c r="A41" i="10"/>
  <c r="A40" i="10"/>
  <c r="A39" i="10"/>
  <c r="A38" i="10"/>
  <c r="A37" i="10"/>
  <c r="A36" i="10"/>
  <c r="A35" i="10"/>
  <c r="A33" i="10"/>
  <c r="A32" i="10"/>
  <c r="A31" i="10"/>
  <c r="A30" i="10"/>
  <c r="A29" i="10"/>
  <c r="A28" i="10"/>
  <c r="A26" i="10"/>
  <c r="A24" i="10"/>
  <c r="A23" i="10"/>
  <c r="A22" i="10"/>
  <c r="A20" i="10"/>
  <c r="A19" i="10"/>
  <c r="A18" i="10"/>
  <c r="A17" i="10"/>
  <c r="A16" i="10"/>
  <c r="A15" i="10"/>
  <c r="A14" i="10"/>
  <c r="A13" i="10"/>
  <c r="A12" i="10"/>
  <c r="D6" i="10"/>
  <c r="B6" i="10"/>
  <c r="A6" i="10"/>
  <c r="A121" i="9"/>
  <c r="A122" i="9"/>
  <c r="A123" i="9"/>
  <c r="A117" i="9"/>
  <c r="A113" i="9"/>
  <c r="A114" i="9"/>
  <c r="A112" i="9"/>
  <c r="A115" i="9"/>
  <c r="A124" i="9"/>
  <c r="A120" i="9"/>
  <c r="A119" i="9"/>
  <c r="A118" i="9"/>
  <c r="A116" i="9"/>
  <c r="A105" i="9"/>
  <c r="A99" i="9"/>
  <c r="A100" i="9"/>
  <c r="A110" i="9"/>
  <c r="A109" i="9"/>
  <c r="A108" i="9"/>
  <c r="A107" i="9"/>
  <c r="A106" i="9"/>
  <c r="A104" i="9"/>
  <c r="A103" i="9"/>
  <c r="A102" i="9"/>
  <c r="A101" i="9"/>
  <c r="A91" i="9"/>
  <c r="A86" i="9"/>
  <c r="A98" i="9"/>
  <c r="A97" i="9"/>
  <c r="A96" i="9"/>
  <c r="A95" i="9"/>
  <c r="A94" i="9"/>
  <c r="A93" i="9"/>
  <c r="A92" i="9"/>
  <c r="A90" i="9"/>
  <c r="A89" i="9"/>
  <c r="A88" i="9"/>
  <c r="A87" i="9"/>
  <c r="A76" i="9"/>
  <c r="A77" i="9"/>
  <c r="A84" i="9"/>
  <c r="A83" i="9"/>
  <c r="A82" i="9"/>
  <c r="A81" i="9"/>
  <c r="A80" i="9"/>
  <c r="A79" i="9"/>
  <c r="A78" i="9"/>
  <c r="A75" i="9"/>
  <c r="A74" i="9"/>
  <c r="A70" i="9"/>
  <c r="A69" i="9"/>
  <c r="A66" i="9"/>
  <c r="A65" i="9"/>
  <c r="A61" i="9"/>
  <c r="A60" i="9"/>
  <c r="A62" i="9"/>
  <c r="A63" i="9"/>
  <c r="A64" i="9"/>
  <c r="A71" i="9"/>
  <c r="A72" i="9"/>
  <c r="A67" i="9"/>
  <c r="A68" i="9"/>
  <c r="A59" i="9"/>
  <c r="A57" i="9"/>
  <c r="A56" i="9"/>
  <c r="A55" i="9"/>
  <c r="A58" i="9"/>
  <c r="A54" i="9"/>
  <c r="A52" i="9"/>
  <c r="A51" i="9"/>
  <c r="A50" i="9"/>
  <c r="A49" i="9"/>
  <c r="A48" i="9"/>
  <c r="A47" i="9"/>
  <c r="A46" i="9"/>
  <c r="A45" i="9"/>
  <c r="A44" i="9"/>
  <c r="A43" i="9"/>
  <c r="A42" i="9"/>
  <c r="A40" i="9"/>
  <c r="A39" i="9"/>
  <c r="A38" i="9"/>
  <c r="A36" i="9"/>
  <c r="A31" i="9"/>
  <c r="A32" i="9"/>
  <c r="A33" i="9"/>
  <c r="A29" i="9"/>
  <c r="A28" i="9"/>
  <c r="A27" i="9"/>
  <c r="A25" i="9"/>
  <c r="A35" i="9"/>
  <c r="A6" i="9"/>
  <c r="B6" i="9"/>
  <c r="D6" i="9"/>
  <c r="A12" i="9"/>
  <c r="F21" i="12" l="1"/>
  <c r="O8" i="9"/>
  <c r="O8" i="10"/>
  <c r="E6" i="10"/>
  <c r="C6" i="10" s="1"/>
  <c r="C6" i="1" l="1"/>
  <c r="G12" i="5" l="1"/>
  <c r="E12" i="5"/>
  <c r="D12" i="5"/>
  <c r="G11" i="5"/>
  <c r="E11" i="5"/>
  <c r="D11" i="5"/>
  <c r="A13" i="9"/>
  <c r="A14" i="9"/>
  <c r="A15" i="9"/>
  <c r="A16" i="9"/>
  <c r="A17" i="9"/>
  <c r="A18" i="9"/>
  <c r="C3" i="5"/>
  <c r="C4" i="5"/>
  <c r="C5" i="5" s="1"/>
  <c r="D3" i="2"/>
  <c r="D4" i="2"/>
  <c r="G13" i="5" l="1"/>
  <c r="D13" i="5"/>
  <c r="E13" i="5"/>
  <c r="H12" i="5"/>
  <c r="E6" i="9"/>
  <c r="H11" i="5" s="1"/>
  <c r="F12" i="5" l="1"/>
  <c r="H13" i="5"/>
  <c r="E15" i="5" s="1"/>
  <c r="C6" i="9"/>
  <c r="F11" i="5" s="1"/>
  <c r="F13" i="5" l="1"/>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<sst xmlns="http://schemas.openxmlformats.org/spreadsheetml/2006/main" count="773" uniqueCount="632">
  <si>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</si>
  <si>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</si>
  <si>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</si>
  <si>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</si>
  <si>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</si>
  <si>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</si>
  <si>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</si>
  <si>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</si>
  <si>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</si>
  <si>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</si>
  <si>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</si>
  <si>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</si>
  <si>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</si>
  <si>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</si>
  <si>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</si>
  <si>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</si>
  <si>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</si>
  <si>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</si>
  <si>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</si>
  <si>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</si>
  <si>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</si>
  <si>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</si>
  <si>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</si>
  <si>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</si>
  <si>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</si>
  <si>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</si>
  <si>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</si>
  <si>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</si>
  <si>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</si>
  <si>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</si>
  <si>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</si>
  <si>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</si>
  <si>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</si>
  <si>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</si>
  <si>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</si>
  <si>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</si>
  <si>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</si>
  <si>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</si>
  <si>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</si>
  <si>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</si>
  <si>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</si>
  <si>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</si>
  <si>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</si>
  <si>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</si>
  <si>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</si>
  <si>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</si>
  <si>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</si>
  <si>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</si>
  <si>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</si>
  <si>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</si>
  <si>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</si>
  <si>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</si>
  <si>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</si>
  <si>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</si>
  <si>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</si>
  <si>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</si>
  <si>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</si>
  <si>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</si>
  <si>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</si>
  <si>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</si>
  <si>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</si>
  <si>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</si>
  <si>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</si>
  <si>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</si>
  <si>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</si>
  <si>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</si>
  <si>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</si>
  <si>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</si>
  <si>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</si>
  <si>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</si>
  <si>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</si>
  <si>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</si>
  <si>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</si>
  <si>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</si>
  <si>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</si>
  <si>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</si>
  <si>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</si>
  <si>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</si>
  <si>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</si>
  <si>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</si>
  <si>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</si>
  <si>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</si>
  <si>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 Enter the website
2. Input "" into search text box
3. Click Search or press Enter</t>
  </si>
  <si>
    <t>1.Homepage is displayed 
2. "" is displayed in search text box
3. Search Result page is displayed</t>
  </si>
  <si>
    <t>When user search max length phrase</t>
  </si>
  <si>
    <t>1. Enter the website
2. Input [maxlength] characters into search text box
3. Click Search or press Enter</t>
  </si>
  <si>
    <t>1.Homepage is displayed 
2. Input data is displayed in search text box
3. Search Result page is displayed</t>
  </si>
  <si>
    <t>When user search over max length phrase</t>
  </si>
  <si>
    <t>1. Enter the website
2. Input [maxlength+1] characters into search text box
3. Click Search or press Enter</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</si>
  <si>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</si>
  <si>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</si>
  <si>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</si>
  <si>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</si>
  <si>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</si>
  <si>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</si>
  <si>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</si>
  <si>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</si>
  <si>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</si>
  <si>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</si>
  <si>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</si>
  <si>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</si>
  <si>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</si>
  <si>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</si>
  <si>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</si>
  <si>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</si>
  <si>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</si>
  <si>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</si>
  <si>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</si>
  <si>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</si>
  <si>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</si>
  <si>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</si>
  <si>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</si>
  <si>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</si>
  <si>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</si>
  <si>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</si>
  <si>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</si>
  <si>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</si>
  <si>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</si>
  <si>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</si>
  <si>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</si>
  <si>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</si>
  <si>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Input:
   - User name: email0@gmail.com
   - Password: 123456
4. Click Login or press Enter</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</si>
  <si>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</si>
  <si>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</si>
  <si>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</si>
  <si>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</si>
  <si>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</si>
  <si>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</si>
  <si>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</si>
  <si>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</si>
  <si>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</si>
  <si>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</si>
  <si>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</si>
  <si>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</si>
  <si>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</si>
  <si>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</si>
  <si>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</si>
  <si>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</si>
  <si>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</si>
  <si>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</si>
  <si>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</si>
  <si>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</si>
  <si>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</si>
  <si>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</si>
  <si>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</si>
  <si>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</si>
  <si>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</si>
  <si>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</si>
  <si>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</si>
  <si>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</si>
  <si>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</si>
  <si>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</si>
  <si>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</si>
  <si>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</si>
  <si>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</si>
  <si>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</si>
  <si>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</si>
  <si>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</si>
  <si>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</si>
  <si>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</si>
  <si>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</si>
  <si>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</si>
  <si>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</si>
  <si>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</si>
  <si>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</si>
  <si>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</si>
  <si>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</si>
  <si>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</si>
  <si>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</si>
  <si>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</si>
  <si>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</si>
  <si>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</si>
  <si>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</si>
  <si>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</si>
  <si>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</si>
  <si>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</si>
  <si>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</si>
  <si>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</si>
  <si>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</si>
  <si>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</si>
  <si>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</si>
  <si>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</si>
  <si>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</si>
  <si>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</si>
  <si>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</si>
  <si>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</si>
  <si>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Homepage is displayed
2. Login page is displayed
3. 
- "email0@gmail.com" is displayed in user name text box
- "••••••" is displayed in password text box
4. User is logged in</t>
  </si>
  <si>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</si>
  <si>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</si>
  <si>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</si>
  <si>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</si>
  <si>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</si>
  <si>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 Enter the website
2. Input "Dandelion" into search text box
3. Click Search or press Enter</t>
  </si>
  <si>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</si>
  <si>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</si>
  <si>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</si>
  <si>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</si>
  <si>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</si>
  <si>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</si>
  <si>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</si>
  <si>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</si>
  <si>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</si>
  <si>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</si>
  <si>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</si>
  <si>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</si>
  <si>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</si>
  <si>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</si>
  <si>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</si>
  <si>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</si>
  <si>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</si>
  <si>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</si>
  <si>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</si>
  <si>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</si>
  <si>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</si>
  <si>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</si>
  <si>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</si>
  <si>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</si>
  <si>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</si>
  <si>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</si>
  <si>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</si>
  <si>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</si>
  <si>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</si>
  <si>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</si>
  <si>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</si>
  <si>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</si>
  <si>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</si>
  <si>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</si>
  <si>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</si>
  <si>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</si>
  <si>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</si>
  <si>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</si>
  <si>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</si>
  <si>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</si>
  <si>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</si>
  <si>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</si>
  <si>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</si>
  <si>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</si>
  <si>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</si>
  <si>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</si>
  <si>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</si>
  <si>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</si>
  <si>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</si>
  <si>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</si>
  <si>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</si>
  <si>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</si>
  <si>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</si>
  <si>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</si>
  <si>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</si>
  <si>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</si>
  <si>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</si>
  <si>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</si>
  <si>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</si>
  <si>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</si>
  <si>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</si>
  <si>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</si>
  <si>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</si>
  <si>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</si>
  <si>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</si>
  <si>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</si>
  <si>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</si>
  <si>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</si>
  <si>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</si>
  <si>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</si>
  <si>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</si>
  <si>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</si>
  <si>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</si>
  <si>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</si>
  <si>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</si>
  <si>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</si>
  <si>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</si>
  <si>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</si>
  <si>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</si>
  <si>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</si>
  <si>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</si>
  <si>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</si>
  <si>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</si>
  <si>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</si>
  <si>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</si>
  <si>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</si>
  <si>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</si>
  <si>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</si>
  <si>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</si>
  <si>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</si>
  <si>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</si>
  <si>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</si>
  <si>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</si>
  <si>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</si>
  <si>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</si>
  <si>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</si>
  <si>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</si>
  <si>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</si>
  <si>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</si>
  <si>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</si>
  <si>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</si>
  <si>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</si>
  <si>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</si>
  <si>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</si>
  <si>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</si>
  <si>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</si>
  <si>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</si>
  <si>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</si>
  <si>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</si>
  <si>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</si>
  <si>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</si>
  <si>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</si>
  <si>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</si>
  <si>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</si>
  <si>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</si>
  <si>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</si>
  <si>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</si>
  <si>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</si>
  <si>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</si>
  <si>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</si>
  <si>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</si>
  <si>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</si>
  <si>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</si>
  <si>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</si>
  <si>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</si>
  <si>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</si>
  <si>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</si>
  <si>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</si>
  <si>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</si>
  <si>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</si>
  <si>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</si>
  <si>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</si>
  <si>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</si>
  <si>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</si>
  <si>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</si>
  <si>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</si>
  <si>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</si>
  <si>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</si>
  <si>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</si>
  <si>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</si>
  <si>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</si>
  <si>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</si>
  <si>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</si>
  <si>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</si>
  <si>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</si>
  <si>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</si>
  <si>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</si>
  <si>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</si>
  <si>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</si>
  <si>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</si>
  <si>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</si>
  <si>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</si>
  <si>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</si>
  <si>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</si>
  <si>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</si>
  <si>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</si>
  <si>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</si>
  <si>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</si>
  <si>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</si>
  <si>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</si>
  <si>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</si>
  <si>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</si>
  <si>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</si>
  <si>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</si>
  <si>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</si>
  <si>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</si>
  <si>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</si>
  <si>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</si>
  <si>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</si>
  <si>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</si>
  <si>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</si>
  <si>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</si>
  <si>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</si>
  <si>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</si>
  <si>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</si>
  <si>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</si>
  <si>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</si>
  <si>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</si>
  <si>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</si>
  <si>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</si>
  <si>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</si>
  <si>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</si>
  <si>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</si>
  <si>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</si>
  <si>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</si>
  <si>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</si>
  <si>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</si>
  <si>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</si>
  <si>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</si>
  <si>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</si>
  <si>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</si>
  <si>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</si>
  <si>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</si>
  <si>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</si>
  <si>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</si>
  <si>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</si>
  <si>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</si>
  <si>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</si>
  <si>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</si>
  <si>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</si>
  <si>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</si>
  <si>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</si>
  <si>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</si>
  <si>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</si>
  <si>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</si>
  <si>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</si>
  <si>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</si>
  <si>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</si>
  <si>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</si>
  <si>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</si>
  <si>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</si>
  <si>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</si>
  <si>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</si>
  <si>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</si>
  <si>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</si>
  <si>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</si>
  <si>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</si>
  <si>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</si>
  <si>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</si>
  <si>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</si>
  <si>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</si>
  <si>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</si>
  <si>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</si>
  <si>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</si>
  <si>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</si>
  <si>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</si>
  <si>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</si>
  <si>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</si>
  <si>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</si>
  <si>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</si>
  <si>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</si>
  <si>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</si>
  <si>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</si>
  <si>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</si>
  <si>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</si>
  <si>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</si>
  <si>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</si>
  <si>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</si>
  <si>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</si>
  <si>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</si>
  <si>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</si>
  <si>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</si>
  <si>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</si>
  <si>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</si>
  <si>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</si>
  <si>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</si>
  <si>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</si>
  <si>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</si>
  <si>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</si>
  <si>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</si>
  <si>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</si>
  <si>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</si>
  <si>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</si>
  <si>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</si>
  <si>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</si>
  <si>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</si>
  <si>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</si>
  <si>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</si>
  <si>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</si>
  <si>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</si>
  <si>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</si>
  <si>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</si>
  <si>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</si>
  <si>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</si>
  <si>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</si>
  <si>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</si>
  <si>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</si>
  <si>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</si>
  <si>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</si>
  <si>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</si>
  <si>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</si>
  <si>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</si>
  <si>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</si>
  <si>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</si>
  <si>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</si>
  <si>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</si>
  <si>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</si>
  <si>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</si>
  <si>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</si>
  <si>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</si>
  <si>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</si>
  <si>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</si>
  <si>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</si>
  <si>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</si>
  <si>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</si>
  <si>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</si>
  <si>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</si>
  <si>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</si>
  <si>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</si>
  <si>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</si>
  <si>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</si>
  <si>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</si>
  <si>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</si>
  <si>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</si>
  <si>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</si>
  <si>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</si>
  <si>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</si>
  <si>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</si>
  <si>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</si>
  <si>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</si>
  <si>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</si>
  <si>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Userprofile Page is displayed
2. Profile of user is displayed 
3. User is active/Deactive button and return Users list Page</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</si>
  <si>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</si>
  <si>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</si>
  <si>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</si>
  <si>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</si>
  <si>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</si>
  <si>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</si>
  <si>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</si>
  <si>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</si>
  <si>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</si>
  <si>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</si>
  <si>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</si>
  <si>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</si>
  <si>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</si>
  <si>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</si>
  <si>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</si>
  <si>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</si>
  <si>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</si>
  <si>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</si>
  <si>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</si>
  <si>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Backing Management module</t>
  </si>
  <si>
    <t>1. Enter the admin page
2. Click Backing button in Right Slide bar</t>
  </si>
  <si>
    <t>1. Enter the admin page
2. Click Backing button in Right Slide bar
3. Select a record and click View button</t>
  </si>
  <si>
    <t>1. Admin Page is displayed
2. Dropdowlist is displayed
3. Popup is displayed with backer info</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</si>
  <si>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</si>
  <si>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</si>
  <si>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</si>
  <si>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</si>
  <si>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</si>
  <si>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</si>
  <si>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</si>
  <si>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</si>
  <si>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</si>
  <si>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</si>
  <si>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</si>
  <si>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</si>
  <si>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</si>
  <si>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</si>
  <si>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</si>
  <si>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</si>
  <si>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</si>
  <si>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</si>
  <si>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</si>
  <si>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</si>
  <si>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</si>
  <si>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</si>
  <si>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</si>
  <si>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</si>
  <si>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</si>
  <si>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</si>
  <si>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</si>
  <si>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</si>
  <si>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</si>
  <si>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</si>
  <si>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</si>
  <si>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</si>
  <si>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</si>
  <si>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</si>
  <si>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</si>
  <si>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</si>
  <si>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</si>
  <si>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</si>
  <si>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</si>
  <si>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</si>
  <si>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</si>
  <si>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</si>
  <si>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</si>
  <si>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</si>
  <si>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</si>
  <si>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</si>
  <si>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</si>
  <si>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</si>
  <si>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</si>
  <si>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</si>
  <si>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</si>
  <si>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</si>
  <si>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</si>
  <si>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</si>
  <si>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</si>
  <si>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</si>
  <si>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</si>
  <si>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</si>
  <si>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</si>
  <si>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</si>
  <si>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</si>
  <si>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</si>
  <si>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</si>
  <si>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</si>
  <si>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</si>
  <si>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</si>
  <si>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</si>
  <si>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</si>
  <si>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</si>
  <si>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Backing button in sidebar</t>
  </si>
  <si>
    <t>Check View button in Backing  list table</t>
  </si>
  <si>
    <t>1. Admin Page is displayed
2. Content about backing of project is displayed</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</si>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</sst>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0" fontId="18" fillId="2" borderId="37" xfId="2" applyFont="1" applyFill="1" applyBorder="1" applyAlignment="1">
      <alignment horizontal="left" vertical="top" wrapText="1"/>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1" fontId="32" fillId="7" borderId="50" xfId="0" applyNumberFormat="1" applyFont="1" applyFill="1" applyBorder="1" applyAlignment="1">
      <alignment horizontal="center" vertical="center" textRotation="90"/>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1" fontId="32" fillId="7" borderId="52" xfId="0" applyNumberFormat="1" applyFont="1" applyFill="1" applyBorder="1" applyAlignment="1">
      <alignment horizontal="center" vertical="center" textRotation="90"/>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2" fillId="7" borderId="34" xfId="0" applyNumberFormat="1" applyFont="1" applyFill="1" applyBorder="1" applyAlignment="1">
      <alignment horizontal="center" vertical="center" textRotation="90"/>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DL_System%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Test case List"/>
      <sheetName val="Calculate"/>
      <sheetName val="Message Rules"/>
      <sheetName val="Common"/>
      <sheetName val="Display Homepage"/>
      <sheetName val="Account management"/>
      <sheetName val="Create Edit Project"/>
      <sheetName val="Project Detail"/>
      <sheetName val="Back Project"/>
      <sheetName val="Project management"/>
      <sheetName val="Discover"/>
      <sheetName val="Statistic"/>
      <sheetName val="Message"/>
      <sheetName val="Admin Modu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11" t="s">
        <v>0</v>
      </c>
      <c r="D2" s="211"/>
      <c r="E2" s="211"/>
      <c r="F2" s="211"/>
      <c r="G2" s="211"/>
    </row>
    <row r="3" spans="1:7">
      <c r="B3" s="6"/>
      <c r="C3" s="7"/>
      <c r="F3" s="8"/>
    </row>
    <row r="4" spans="1:7" ht="14.25" customHeight="1">
      <c r="B4" s="9" t="s">
        <v>1</v>
      </c>
      <c r="C4" s="212" t="s">
        <v>107</v>
      </c>
      <c r="D4" s="212"/>
      <c r="E4" s="212"/>
      <c r="F4" s="9" t="s">
        <v>2</v>
      </c>
      <c r="G4" s="10" t="s">
        <v>110</v>
      </c>
    </row>
    <row r="5" spans="1:7" ht="14.25" customHeight="1">
      <c r="B5" s="9" t="s">
        <v>3</v>
      </c>
      <c r="C5" s="212" t="s">
        <v>108</v>
      </c>
      <c r="D5" s="212"/>
      <c r="E5" s="212"/>
      <c r="F5" s="9" t="s">
        <v>4</v>
      </c>
      <c r="G5" s="10" t="s">
        <v>109</v>
      </c>
    </row>
    <row r="6" spans="1:7" ht="15.75" customHeight="1">
      <c r="B6" s="213" t="s">
        <v>5</v>
      </c>
      <c r="C6" s="214" t="str">
        <f>C5&amp;"_"&amp;"Integration Test Case"&amp;"_"&amp;"v1.0"</f>
        <v>DDL_Integration Test Case_v1.0</v>
      </c>
      <c r="D6" s="214"/>
      <c r="E6" s="214"/>
      <c r="F6" s="9" t="s">
        <v>6</v>
      </c>
      <c r="G6" s="86">
        <v>42305</v>
      </c>
    </row>
    <row r="7" spans="1:7" ht="13.5" customHeight="1">
      <c r="B7" s="213"/>
      <c r="C7" s="214"/>
      <c r="D7" s="214"/>
      <c r="E7" s="214"/>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111</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17" t="s">
        <v>1</v>
      </c>
      <c r="C3" s="217"/>
      <c r="D3" s="218" t="str">
        <f>Cover!C4</f>
        <v>Dandelion</v>
      </c>
      <c r="E3" s="218"/>
      <c r="F3" s="218"/>
    </row>
    <row r="4" spans="2:6">
      <c r="B4" s="217" t="s">
        <v>3</v>
      </c>
      <c r="C4" s="217"/>
      <c r="D4" s="218" t="str">
        <f>Cover!C5</f>
        <v>DDL</v>
      </c>
      <c r="E4" s="218"/>
      <c r="F4" s="218"/>
    </row>
    <row r="5" spans="2:6" s="35" customFormat="1" ht="72" customHeight="1">
      <c r="B5" s="215" t="s">
        <v>15</v>
      </c>
      <c r="C5" s="215"/>
      <c r="D5" s="216" t="s">
        <v>112</v>
      </c>
      <c r="E5" s="216"/>
      <c r="F5" s="216"/>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113</v>
      </c>
    </row>
    <row r="10" spans="2:6" ht="25.5">
      <c r="B10" s="46">
        <v>2</v>
      </c>
      <c r="C10" s="47" t="s">
        <v>50</v>
      </c>
      <c r="D10" s="153" t="s">
        <v>48</v>
      </c>
      <c r="E10" s="114" t="s">
        <v>52</v>
      </c>
      <c r="F10" s="113" t="s">
        <v>114</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8" sqref="B18"/>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21" t="s">
        <v>37</v>
      </c>
      <c r="C1" s="221"/>
      <c r="D1" s="221"/>
      <c r="E1" s="221"/>
      <c r="F1" s="221"/>
      <c r="G1" s="221"/>
      <c r="H1" s="221"/>
    </row>
    <row r="2" spans="1:8" ht="14.25" customHeight="1">
      <c r="A2" s="62"/>
      <c r="B2" s="62"/>
      <c r="C2" s="63"/>
      <c r="D2" s="63"/>
      <c r="E2" s="63"/>
      <c r="F2" s="63"/>
      <c r="G2" s="63"/>
      <c r="H2" s="64"/>
    </row>
    <row r="3" spans="1:8" ht="12" customHeight="1">
      <c r="B3" s="11" t="s">
        <v>1</v>
      </c>
      <c r="C3" s="218" t="str">
        <f>Cover!C4</f>
        <v>Dandelion</v>
      </c>
      <c r="D3" s="218"/>
      <c r="E3" s="219" t="s">
        <v>2</v>
      </c>
      <c r="F3" s="219"/>
      <c r="G3" s="10" t="s">
        <v>110</v>
      </c>
      <c r="H3" s="65"/>
    </row>
    <row r="4" spans="1:8" ht="12" customHeight="1">
      <c r="B4" s="11" t="s">
        <v>3</v>
      </c>
      <c r="C4" s="218" t="str">
        <f>Cover!C5</f>
        <v>DDL</v>
      </c>
      <c r="D4" s="218"/>
      <c r="E4" s="219" t="s">
        <v>4</v>
      </c>
      <c r="F4" s="219"/>
      <c r="G4" s="10" t="s">
        <v>109</v>
      </c>
      <c r="H4" s="65"/>
    </row>
    <row r="5" spans="1:8" ht="12" customHeight="1">
      <c r="B5" s="66" t="s">
        <v>5</v>
      </c>
      <c r="C5" s="218" t="str">
        <f>C4&amp;"_"&amp;"Integration Test Report"&amp;"_"&amp;"v1.0"</f>
        <v>DDL_Integration Test Report_v1.0</v>
      </c>
      <c r="D5" s="218"/>
      <c r="E5" s="219" t="s">
        <v>6</v>
      </c>
      <c r="F5" s="219"/>
      <c r="G5" s="115"/>
      <c r="H5" s="67"/>
    </row>
    <row r="6" spans="1:8" ht="21.75" customHeight="1">
      <c r="A6" s="62"/>
      <c r="B6" s="66" t="s">
        <v>38</v>
      </c>
      <c r="C6" s="220"/>
      <c r="D6" s="220"/>
      <c r="E6" s="220"/>
      <c r="F6" s="220"/>
      <c r="G6" s="220"/>
      <c r="H6" s="220"/>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0</v>
      </c>
      <c r="E11" s="76">
        <f>User_Function!B6</f>
        <v>0</v>
      </c>
      <c r="F11" s="76">
        <f>User_Function!C6</f>
        <v>204</v>
      </c>
      <c r="G11" s="76">
        <f>User_Function!D6</f>
        <v>0</v>
      </c>
      <c r="H11" s="77">
        <f>User_Function!E6</f>
        <v>204</v>
      </c>
    </row>
    <row r="12" spans="1:8">
      <c r="A12" s="75"/>
      <c r="B12" s="155">
        <v>2</v>
      </c>
      <c r="C12" s="153" t="s">
        <v>90</v>
      </c>
      <c r="D12" s="76">
        <f>Admin_Function!A6</f>
        <v>0</v>
      </c>
      <c r="E12" s="76">
        <f>Admin_Function!B6</f>
        <v>0</v>
      </c>
      <c r="F12" s="76">
        <f>Admin_Function!C6</f>
        <v>116</v>
      </c>
      <c r="G12" s="76">
        <f>Admin_Function!D6</f>
        <v>0</v>
      </c>
      <c r="H12" s="77">
        <f>Admin_Function!E6</f>
        <v>116</v>
      </c>
    </row>
    <row r="13" spans="1:8">
      <c r="A13" s="75"/>
      <c r="B13" s="156"/>
      <c r="C13" s="78" t="s">
        <v>41</v>
      </c>
      <c r="D13" s="79">
        <f>SUM(D9:D12)</f>
        <v>0</v>
      </c>
      <c r="E13" s="79">
        <f>SUM(E9:E12)</f>
        <v>0</v>
      </c>
      <c r="F13" s="79">
        <f>SUM(F9:F12)</f>
        <v>320</v>
      </c>
      <c r="G13" s="79">
        <f>SUM(G9:G12)</f>
        <v>0</v>
      </c>
      <c r="H13" s="80">
        <f>SUM(H9:H12)</f>
        <v>320</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zoomScaleNormal="100" workbookViewId="0">
      <selection activeCell="E9" sqref="E9"/>
    </sheetView>
  </sheetViews>
  <sheetFormatPr defaultRowHeight="15"/>
  <cols>
    <col min="1" max="1" width="9" style="158"/>
    <col min="2" max="2" width="12.375" style="158" customWidth="1"/>
    <col min="3" max="3" width="9" style="158" customWidth="1"/>
    <col min="4" max="4" width="13.375" style="158" customWidth="1"/>
    <col min="5" max="6" width="9" style="158" customWidth="1"/>
    <col min="7" max="7" width="13" style="158" customWidth="1"/>
    <col min="8" max="8" width="14.25" style="158" customWidth="1"/>
    <col min="9" max="16384" width="9" style="158"/>
  </cols>
  <sheetData>
    <row r="2" spans="1:6" ht="15.75" thickBot="1"/>
    <row r="3" spans="1:6" ht="15.75" thickBot="1">
      <c r="B3" s="246" t="s">
        <v>625</v>
      </c>
      <c r="C3" s="245" t="s">
        <v>618</v>
      </c>
    </row>
    <row r="4" spans="1:6" ht="15" customHeight="1">
      <c r="A4" s="244" t="s">
        <v>624</v>
      </c>
      <c r="B4" s="243" t="s">
        <v>622</v>
      </c>
      <c r="C4" s="242">
        <f>User_Function!J8 + Admin_Function!J8</f>
        <v>0</v>
      </c>
    </row>
    <row r="5" spans="1:6">
      <c r="A5" s="241"/>
      <c r="B5" s="240" t="s">
        <v>621</v>
      </c>
      <c r="C5" s="239">
        <f>User_Function!K8 + Admin_Function!K8</f>
        <v>0</v>
      </c>
    </row>
    <row r="6" spans="1:6">
      <c r="A6" s="241"/>
      <c r="B6" s="240" t="s">
        <v>620</v>
      </c>
      <c r="C6" s="239">
        <f>User_Function!L8 + Admin_Function!L8</f>
        <v>0</v>
      </c>
    </row>
    <row r="7" spans="1:6">
      <c r="A7" s="241"/>
      <c r="B7" s="240" t="s">
        <v>619</v>
      </c>
      <c r="C7" s="239">
        <f>User_Function!M8 + Admin_Function!M8</f>
        <v>0</v>
      </c>
    </row>
    <row r="8" spans="1:6" ht="15.75" thickBot="1">
      <c r="A8" s="238"/>
      <c r="B8" s="237" t="s">
        <v>611</v>
      </c>
      <c r="C8" s="236">
        <f>SUM(C4:C7)</f>
        <v>0</v>
      </c>
    </row>
    <row r="9" spans="1:6">
      <c r="A9" s="232"/>
      <c r="B9" s="232"/>
      <c r="C9" s="232"/>
      <c r="D9" s="232"/>
      <c r="E9" s="232"/>
    </row>
    <row r="10" spans="1:6">
      <c r="A10" s="231" t="s">
        <v>25</v>
      </c>
      <c r="B10" s="234"/>
      <c r="C10" s="234"/>
      <c r="D10" s="235"/>
      <c r="E10" s="232"/>
    </row>
    <row r="11" spans="1:6">
      <c r="A11" s="230" t="s">
        <v>612</v>
      </c>
      <c r="B11" s="234"/>
      <c r="C11" s="234"/>
      <c r="D11" s="233"/>
      <c r="E11" s="232"/>
    </row>
    <row r="12" spans="1:6">
      <c r="A12" s="230" t="s">
        <v>613</v>
      </c>
      <c r="B12" s="234"/>
      <c r="C12" s="234"/>
      <c r="D12" s="233"/>
      <c r="E12" s="232"/>
    </row>
    <row r="13" spans="1:6">
      <c r="B13" s="234"/>
      <c r="C13" s="234"/>
      <c r="D13" s="233"/>
      <c r="E13" s="232"/>
    </row>
    <row r="14" spans="1:6">
      <c r="A14" s="231" t="s">
        <v>623</v>
      </c>
      <c r="B14" s="231" t="s">
        <v>622</v>
      </c>
      <c r="C14" s="231" t="s">
        <v>621</v>
      </c>
      <c r="D14" s="231" t="s">
        <v>620</v>
      </c>
      <c r="E14" s="231" t="s">
        <v>619</v>
      </c>
      <c r="F14" s="231" t="s">
        <v>618</v>
      </c>
    </row>
    <row r="15" spans="1:6">
      <c r="A15" s="230" t="s">
        <v>617</v>
      </c>
      <c r="B15" s="230">
        <f>User_Function!J2 + Admin_Function!J2</f>
        <v>0</v>
      </c>
      <c r="C15" s="230">
        <f>User_Function!K2 + Admin_Function!K2</f>
        <v>0</v>
      </c>
      <c r="D15" s="230">
        <f>User_Function!L2 + Admin_Function!L2</f>
        <v>0</v>
      </c>
      <c r="E15" s="230">
        <f>User_Function!M2 + Admin_Function!M2</f>
        <v>0</v>
      </c>
      <c r="F15" s="229">
        <f>SUM(B15:E15)</f>
        <v>0</v>
      </c>
    </row>
    <row r="16" spans="1:6">
      <c r="A16" s="230" t="s">
        <v>616</v>
      </c>
      <c r="B16" s="230">
        <f>User_Function!J3 + Admin_Function!J3</f>
        <v>0</v>
      </c>
      <c r="C16" s="230">
        <f>User_Function!K3 + Admin_Function!K3</f>
        <v>0</v>
      </c>
      <c r="D16" s="230">
        <f>User_Function!L3 + Admin_Function!L3</f>
        <v>0</v>
      </c>
      <c r="E16" s="230">
        <f>User_Function!M3 + Admin_Function!M3</f>
        <v>0</v>
      </c>
      <c r="F16" s="229">
        <f>SUM(B16:E16)</f>
        <v>0</v>
      </c>
    </row>
    <row r="17" spans="1:6">
      <c r="A17" s="230" t="s">
        <v>615</v>
      </c>
      <c r="B17" s="230">
        <f>User_Function!J4 + Admin_Function!J4</f>
        <v>0</v>
      </c>
      <c r="C17" s="230">
        <f>User_Function!K4 + Admin_Function!K4</f>
        <v>0</v>
      </c>
      <c r="D17" s="230">
        <f>User_Function!L4 + Admin_Function!L4</f>
        <v>0</v>
      </c>
      <c r="E17" s="230">
        <f>User_Function!M4 + Admin_Function!M4</f>
        <v>0</v>
      </c>
      <c r="F17" s="229">
        <f>SUM(B17:E17)</f>
        <v>0</v>
      </c>
    </row>
    <row r="18" spans="1:6">
      <c r="A18" s="230" t="s">
        <v>614</v>
      </c>
      <c r="B18" s="230">
        <f>User_Function!J5 + Admin_Function!J5</f>
        <v>0</v>
      </c>
      <c r="C18" s="230">
        <f>User_Function!K5 + Admin_Function!K5</f>
        <v>0</v>
      </c>
      <c r="D18" s="230">
        <f>User_Function!L5 + Admin_Function!L5</f>
        <v>0</v>
      </c>
      <c r="E18" s="230">
        <f>User_Function!M5 + Admin_Function!M5</f>
        <v>0</v>
      </c>
      <c r="F18" s="229">
        <f>SUM(B18:E18)</f>
        <v>0</v>
      </c>
    </row>
    <row r="19" spans="1:6">
      <c r="A19" s="230" t="s">
        <v>613</v>
      </c>
      <c r="B19" s="230">
        <f>User_Function!J6 + Admin_Function!J6</f>
        <v>0</v>
      </c>
      <c r="C19" s="230">
        <f>User_Function!K6 + Admin_Function!K6</f>
        <v>0</v>
      </c>
      <c r="D19" s="230">
        <f>User_Function!L6 + Admin_Function!L6</f>
        <v>0</v>
      </c>
      <c r="E19" s="230">
        <f>User_Function!M6 + Admin_Function!M6</f>
        <v>0</v>
      </c>
      <c r="F19" s="229">
        <f>SUM(B19:E19)</f>
        <v>0</v>
      </c>
    </row>
    <row r="20" spans="1:6">
      <c r="A20" s="230" t="s">
        <v>612</v>
      </c>
      <c r="B20" s="230">
        <f>User_Function!J7 + Admin_Function!J7</f>
        <v>0</v>
      </c>
      <c r="C20" s="230">
        <f>User_Function!K7 + Admin_Function!K7</f>
        <v>0</v>
      </c>
      <c r="D20" s="230">
        <f>User_Function!L7 + Admin_Function!L7</f>
        <v>0</v>
      </c>
      <c r="E20" s="230">
        <f>User_Function!M7 + Admin_Function!M7</f>
        <v>0</v>
      </c>
      <c r="F20" s="229">
        <f>SUM(B20:E20)</f>
        <v>0</v>
      </c>
    </row>
    <row r="21" spans="1:6">
      <c r="A21" s="229" t="s">
        <v>611</v>
      </c>
      <c r="B21" s="229">
        <f>SUM(B15:B20)</f>
        <v>0</v>
      </c>
      <c r="C21" s="229">
        <f>SUM(C15:C20)</f>
        <v>0</v>
      </c>
      <c r="D21" s="229">
        <f>SUM(D15:D20)</f>
        <v>0</v>
      </c>
      <c r="E21" s="229">
        <f>SUM(E15:E20)</f>
        <v>0</v>
      </c>
      <c r="F21" s="229">
        <f>SUM(F15:F20)</f>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22" t="s">
        <v>124</v>
      </c>
      <c r="B1" s="222"/>
      <c r="C1" s="222"/>
    </row>
    <row r="2" spans="1:3" ht="14.25" customHeight="1" thickBot="1"/>
    <row r="3" spans="1:3" ht="15">
      <c r="A3" s="159" t="s">
        <v>16</v>
      </c>
      <c r="B3" s="160" t="s">
        <v>125</v>
      </c>
      <c r="C3" s="161" t="s">
        <v>126</v>
      </c>
    </row>
    <row r="4" spans="1:3" ht="15">
      <c r="A4" s="162" t="s">
        <v>127</v>
      </c>
      <c r="B4" s="163" t="s">
        <v>128</v>
      </c>
      <c r="C4" s="163"/>
    </row>
    <row r="5" spans="1:3" ht="15">
      <c r="A5" s="162" t="s">
        <v>129</v>
      </c>
      <c r="B5" s="163" t="s">
        <v>130</v>
      </c>
      <c r="C5" s="163"/>
    </row>
    <row r="6" spans="1:3" ht="15">
      <c r="A6" s="162" t="s">
        <v>131</v>
      </c>
      <c r="B6" s="163" t="s">
        <v>132</v>
      </c>
      <c r="C6" s="163"/>
    </row>
    <row r="7" spans="1:3" ht="15">
      <c r="A7" s="162" t="s">
        <v>133</v>
      </c>
      <c r="B7" s="163" t="s">
        <v>134</v>
      </c>
      <c r="C7" s="163"/>
    </row>
    <row r="8" spans="1:3" ht="15">
      <c r="A8" s="162" t="s">
        <v>135</v>
      </c>
      <c r="B8" s="163" t="s">
        <v>136</v>
      </c>
      <c r="C8" s="163"/>
    </row>
    <row r="9" spans="1:3" ht="15">
      <c r="A9" s="162" t="s">
        <v>137</v>
      </c>
      <c r="B9" s="163" t="s">
        <v>138</v>
      </c>
      <c r="C9" s="163"/>
    </row>
    <row r="10" spans="1:3" ht="15">
      <c r="A10" s="162" t="s">
        <v>139</v>
      </c>
      <c r="B10" s="163" t="s">
        <v>140</v>
      </c>
      <c r="C10" s="163"/>
    </row>
    <row r="11" spans="1:3" ht="15">
      <c r="A11" s="162" t="s">
        <v>141</v>
      </c>
      <c r="B11" s="163" t="s">
        <v>142</v>
      </c>
      <c r="C11" s="163"/>
    </row>
    <row r="12" spans="1:3" ht="15">
      <c r="A12" s="162" t="s">
        <v>143</v>
      </c>
      <c r="B12" s="163" t="s">
        <v>144</v>
      </c>
      <c r="C12" s="163"/>
    </row>
    <row r="13" spans="1:3" ht="15">
      <c r="A13" s="162" t="s">
        <v>145</v>
      </c>
      <c r="B13" s="163" t="s">
        <v>146</v>
      </c>
      <c r="C13" s="163"/>
    </row>
    <row r="14" spans="1:3" ht="15">
      <c r="A14" s="162" t="s">
        <v>147</v>
      </c>
      <c r="B14" s="164" t="s">
        <v>148</v>
      </c>
      <c r="C14" s="163"/>
    </row>
    <row r="15" spans="1:3" ht="15">
      <c r="A15" s="162" t="s">
        <v>149</v>
      </c>
      <c r="B15" s="163" t="s">
        <v>150</v>
      </c>
      <c r="C15" s="163"/>
    </row>
    <row r="16" spans="1:3" ht="15">
      <c r="A16" s="162" t="s">
        <v>151</v>
      </c>
      <c r="B16" s="163" t="s">
        <v>152</v>
      </c>
      <c r="C16" s="163"/>
    </row>
    <row r="17" spans="1:3" ht="15">
      <c r="A17" s="162" t="s">
        <v>153</v>
      </c>
      <c r="B17" s="163" t="s">
        <v>154</v>
      </c>
      <c r="C17" s="163"/>
    </row>
    <row r="18" spans="1:3" ht="15">
      <c r="A18" s="162" t="s">
        <v>155</v>
      </c>
      <c r="B18" s="163" t="s">
        <v>156</v>
      </c>
      <c r="C18" s="163"/>
    </row>
    <row r="19" spans="1:3" ht="15">
      <c r="A19" s="162" t="s">
        <v>157</v>
      </c>
      <c r="B19" s="164" t="s">
        <v>158</v>
      </c>
      <c r="C19" s="163"/>
    </row>
    <row r="20" spans="1:3" ht="15">
      <c r="A20" s="162" t="s">
        <v>159</v>
      </c>
      <c r="B20" s="164" t="s">
        <v>160</v>
      </c>
      <c r="C20" s="163"/>
    </row>
    <row r="21" spans="1:3" ht="15">
      <c r="A21" s="162" t="s">
        <v>161</v>
      </c>
      <c r="B21" s="164" t="s">
        <v>162</v>
      </c>
      <c r="C21" s="163"/>
    </row>
    <row r="22" spans="1:3" ht="60">
      <c r="A22" s="162" t="s">
        <v>163</v>
      </c>
      <c r="B22" s="165" t="s">
        <v>164</v>
      </c>
      <c r="C22" s="163"/>
    </row>
    <row r="23" spans="1:3" ht="15">
      <c r="A23" s="162" t="s">
        <v>165</v>
      </c>
      <c r="B23" s="163" t="s">
        <v>166</v>
      </c>
      <c r="C23" s="163"/>
    </row>
    <row r="24" spans="1:3" ht="15">
      <c r="A24" s="162" t="s">
        <v>167</v>
      </c>
      <c r="B24" s="163" t="s">
        <v>168</v>
      </c>
      <c r="C24" s="163"/>
    </row>
    <row r="25" spans="1:3" ht="15">
      <c r="A25" s="162" t="s">
        <v>169</v>
      </c>
      <c r="B25" s="163" t="s">
        <v>170</v>
      </c>
      <c r="C25" s="163"/>
    </row>
    <row r="26" spans="1:3" ht="15">
      <c r="A26" s="166" t="s">
        <v>171</v>
      </c>
      <c r="B26" s="163" t="s">
        <v>172</v>
      </c>
      <c r="C26" s="163"/>
    </row>
    <row r="27" spans="1:3" ht="15">
      <c r="A27" s="166" t="s">
        <v>173</v>
      </c>
      <c r="B27" s="163" t="s">
        <v>174</v>
      </c>
      <c r="C27" s="163"/>
    </row>
    <row r="28" spans="1:3" ht="15">
      <c r="A28" s="166" t="s">
        <v>175</v>
      </c>
      <c r="B28" s="163" t="s">
        <v>176</v>
      </c>
      <c r="C28" s="163"/>
    </row>
    <row r="29" spans="1:3" ht="15">
      <c r="A29" s="166" t="s">
        <v>177</v>
      </c>
      <c r="B29" s="163" t="s">
        <v>178</v>
      </c>
      <c r="C29" s="163"/>
    </row>
    <row r="30" spans="1:3" ht="15">
      <c r="A30" s="166" t="s">
        <v>179</v>
      </c>
      <c r="B30" s="163" t="s">
        <v>180</v>
      </c>
      <c r="C30" s="163"/>
    </row>
    <row r="31" spans="1:3" ht="15">
      <c r="A31" s="166" t="s">
        <v>181</v>
      </c>
      <c r="B31" s="163"/>
      <c r="C31" s="163"/>
    </row>
    <row r="32" spans="1:3" ht="15">
      <c r="A32" s="166" t="s">
        <v>182</v>
      </c>
      <c r="B32" s="163"/>
      <c r="C32" s="163"/>
    </row>
    <row r="33" spans="1:3" ht="15">
      <c r="A33" s="166" t="s">
        <v>183</v>
      </c>
      <c r="B33" s="163"/>
      <c r="C33" s="163"/>
    </row>
    <row r="34" spans="1:3" ht="15">
      <c r="A34" s="166" t="s">
        <v>184</v>
      </c>
      <c r="B34" s="163"/>
      <c r="C34" s="16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40"/>
  <sheetViews>
    <sheetView topLeftCell="G1" zoomScaleNormal="100" workbookViewId="0">
      <selection activeCell="K18" sqref="K18"/>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7" t="s">
        <v>49</v>
      </c>
      <c r="B1" s="92"/>
      <c r="C1" s="92"/>
      <c r="D1" s="92"/>
      <c r="E1" s="92"/>
      <c r="F1" s="92"/>
      <c r="G1" s="93"/>
      <c r="H1" s="94"/>
      <c r="I1" s="255" t="s">
        <v>623</v>
      </c>
      <c r="J1" s="256" t="s">
        <v>622</v>
      </c>
      <c r="K1" s="256" t="s">
        <v>621</v>
      </c>
      <c r="L1" s="256" t="s">
        <v>620</v>
      </c>
      <c r="M1" s="256" t="s">
        <v>619</v>
      </c>
      <c r="N1" s="256" t="s">
        <v>631</v>
      </c>
      <c r="O1" s="257" t="s">
        <v>618</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8" t="s">
        <v>21</v>
      </c>
      <c r="B2" s="223" t="s">
        <v>53</v>
      </c>
      <c r="C2" s="223"/>
      <c r="D2" s="223"/>
      <c r="E2" s="223"/>
      <c r="F2" s="223"/>
      <c r="G2" s="223"/>
      <c r="H2" s="151" t="s">
        <v>22</v>
      </c>
      <c r="I2" s="258" t="s">
        <v>617</v>
      </c>
      <c r="J2" s="230">
        <f>COUNTIFS(J12:J200,"ManhNL",L12:L200,"Open")</f>
        <v>0</v>
      </c>
      <c r="K2" s="230">
        <f>COUNTIFS(J12:J200,"ManhNL",L12:L200,"Accepted")</f>
        <v>0</v>
      </c>
      <c r="L2" s="230">
        <f>COUNTIFS(J12:J200,"ManhNL",L12:L200,"Ready for test")</f>
        <v>0</v>
      </c>
      <c r="M2" s="230">
        <f>COUNTIFS(J12:J200,"ManhNL",L12:L200,"Closed")</f>
        <v>0</v>
      </c>
      <c r="N2" s="230">
        <f>COUNTIFS(J12:J200,"ManhNL",L12:L200,"")</f>
        <v>0</v>
      </c>
      <c r="O2" s="259">
        <f>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9" t="s">
        <v>23</v>
      </c>
      <c r="B3" s="223" t="s">
        <v>54</v>
      </c>
      <c r="C3" s="223"/>
      <c r="D3" s="223"/>
      <c r="E3" s="223"/>
      <c r="F3" s="223"/>
      <c r="G3" s="223"/>
      <c r="H3" s="151" t="s">
        <v>24</v>
      </c>
      <c r="I3" s="258" t="s">
        <v>616</v>
      </c>
      <c r="J3" s="230">
        <f>COUNTIFS(J12:J200,"HuyNM",L12:L200,"Open")</f>
        <v>0</v>
      </c>
      <c r="K3" s="230">
        <f>COUNTIFS(J12:J200,"HuyNM",L12:L200,"Accepted")</f>
        <v>0</v>
      </c>
      <c r="L3" s="230">
        <f>COUNTIFS(J12:J200,"HuyNM",L12:L200,"Ready for test")</f>
        <v>0</v>
      </c>
      <c r="M3" s="230">
        <f>COUNTIFS(J12:J200,"HuyNM",L12:L200,"Closed")</f>
        <v>0</v>
      </c>
      <c r="N3" s="230">
        <f>COUNTIFS(J12:J200,"HuyNM",L12:L200,"")</f>
        <v>0</v>
      </c>
      <c r="O3" s="260">
        <f>SUM(J3:N3)</f>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8" t="s">
        <v>25</v>
      </c>
      <c r="B4" s="224" t="s">
        <v>110</v>
      </c>
      <c r="C4" s="224"/>
      <c r="D4" s="224"/>
      <c r="E4" s="224"/>
      <c r="F4" s="224"/>
      <c r="G4" s="224"/>
      <c r="H4" s="151" t="s">
        <v>27</v>
      </c>
      <c r="I4" s="258" t="s">
        <v>615</v>
      </c>
      <c r="J4" s="230">
        <f>COUNTIFS(J12:J200,"AnhDD",L12:L200,"Open")</f>
        <v>0</v>
      </c>
      <c r="K4" s="230">
        <f>COUNTIFS(J12:J200,"AnhDD",L12:L200,"Accepted")</f>
        <v>0</v>
      </c>
      <c r="L4" s="230">
        <f>COUNTIFS(J12:J200,"AnhDD",L12:L200,"Ready for test")</f>
        <v>0</v>
      </c>
      <c r="M4" s="230">
        <f>COUNTIFS(J12:J200,"AnhDD",L12:L200,"Closed")</f>
        <v>0</v>
      </c>
      <c r="N4" s="230">
        <f>COUNTIFS(J12:J200,"AnhDD",L12:L200,"")</f>
        <v>0</v>
      </c>
      <c r="O4" s="260">
        <f>SUM(J4:N4)</f>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30" t="s">
        <v>22</v>
      </c>
      <c r="B5" s="97" t="s">
        <v>24</v>
      </c>
      <c r="C5" s="97" t="s">
        <v>26</v>
      </c>
      <c r="D5" s="98" t="s">
        <v>27</v>
      </c>
      <c r="E5" s="225" t="s">
        <v>28</v>
      </c>
      <c r="F5" s="225"/>
      <c r="G5" s="225"/>
      <c r="H5" s="152" t="s">
        <v>26</v>
      </c>
      <c r="I5" s="258" t="s">
        <v>614</v>
      </c>
      <c r="J5" s="230">
        <f>COUNTIFS(J12:J200,"TrungVN",L12:L200,"Open")</f>
        <v>0</v>
      </c>
      <c r="K5" s="230">
        <f>COUNTIFS(J12:J200,"TrungVN",L12:L200,"Accepted")</f>
        <v>0</v>
      </c>
      <c r="L5" s="230">
        <f>COUNTIFS(J12:J200,"TrungVN",L12:L200,"Ready for test")</f>
        <v>0</v>
      </c>
      <c r="M5" s="230">
        <f>COUNTIFS(J12:J200,"TrungVN",L12:L200,"Closed")</f>
        <v>0</v>
      </c>
      <c r="N5" s="230">
        <f>COUNTIFS(J12:J200,"TrungVN",L12:L200,"")</f>
        <v>0</v>
      </c>
      <c r="O5" s="260">
        <f>SUM(J5:N5)</f>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1">
        <f>COUNTIF(F11:G338,"Pass")</f>
        <v>0</v>
      </c>
      <c r="B6" s="101">
        <f>COUNTIF(F11:G785,"Fail")</f>
        <v>0</v>
      </c>
      <c r="C6" s="101">
        <f>E6-D6-B6-A6</f>
        <v>204</v>
      </c>
      <c r="D6" s="102">
        <f>COUNTIF(F11:G785,"N/A")</f>
        <v>0</v>
      </c>
      <c r="E6" s="226">
        <f>COUNTA(A11:A342)*2</f>
        <v>204</v>
      </c>
      <c r="F6" s="226"/>
      <c r="G6" s="226"/>
      <c r="H6" s="99"/>
      <c r="I6" s="258" t="s">
        <v>613</v>
      </c>
      <c r="J6" s="230">
        <f>COUNTIFS(J12:J200,"MaiCTP",L12:L200,"Open")</f>
        <v>0</v>
      </c>
      <c r="K6" s="230">
        <f>COUNTIFS(J12:J200,"MaiCTP",L12:L200,"Accepted")</f>
        <v>0</v>
      </c>
      <c r="L6" s="230">
        <f>COUNTIFS(J12:J200,"MaiCTP",L12:L200,"Ready for test")</f>
        <v>0</v>
      </c>
      <c r="M6" s="230">
        <f>COUNTIFS(J12:J200,"MaiCTP",L12:L200,"Closed")</f>
        <v>0</v>
      </c>
      <c r="N6" s="230">
        <f>COUNTIFS(J12:J200,"MaiCTP",L12:L200,"")</f>
        <v>0</v>
      </c>
      <c r="O6" s="260">
        <f>SUM(J6:N6)</f>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47"/>
      <c r="B7" s="248"/>
      <c r="C7" s="248"/>
      <c r="D7" s="248"/>
      <c r="E7" s="249"/>
      <c r="F7" s="249"/>
      <c r="G7" s="249"/>
      <c r="H7" s="99"/>
      <c r="I7" s="258" t="s">
        <v>612</v>
      </c>
      <c r="J7" s="230">
        <f>COUNTIFS(J12:J200,"ChinhVC",L12:L200,"Open")</f>
        <v>0</v>
      </c>
      <c r="K7" s="230">
        <f>COUNTIFS(J12:J200,"ChinhVC",L12:L200,"Accepted")</f>
        <v>0</v>
      </c>
      <c r="L7" s="230">
        <f>COUNTIFS(J12:J200,"ChinhVC",L12:L200,"Ready for test")</f>
        <v>0</v>
      </c>
      <c r="M7" s="230">
        <f>COUNTIFS(J12:J200,"ChinhVC",L12:L200,"Closed")</f>
        <v>0</v>
      </c>
      <c r="N7" s="230">
        <f>COUNTIFS(J12:J200,"ChinhVC",L12:L200,"")</f>
        <v>0</v>
      </c>
      <c r="O7" s="260">
        <f>SUM(J7:N7)</f>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47"/>
      <c r="B8" s="248"/>
      <c r="C8" s="248"/>
      <c r="D8" s="248"/>
      <c r="E8" s="249"/>
      <c r="F8" s="249"/>
      <c r="G8" s="249"/>
      <c r="H8" s="99"/>
      <c r="I8" s="261" t="s">
        <v>611</v>
      </c>
      <c r="J8" s="262">
        <f>SUM(J2:J7)</f>
        <v>0</v>
      </c>
      <c r="K8" s="262">
        <f t="shared" ref="K8:O8" si="0">SUM(K2:K7)</f>
        <v>0</v>
      </c>
      <c r="L8" s="262">
        <f t="shared" si="0"/>
        <v>0</v>
      </c>
      <c r="M8" s="262">
        <f t="shared" si="0"/>
        <v>0</v>
      </c>
      <c r="N8" s="262">
        <f t="shared" si="0"/>
        <v>0</v>
      </c>
      <c r="O8" s="262">
        <f t="shared" si="0"/>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3" t="s">
        <v>30</v>
      </c>
      <c r="B10" s="56" t="s">
        <v>31</v>
      </c>
      <c r="C10" s="56" t="s">
        <v>32</v>
      </c>
      <c r="D10" s="56" t="s">
        <v>33</v>
      </c>
      <c r="E10" s="57" t="s">
        <v>34</v>
      </c>
      <c r="F10" s="57" t="s">
        <v>115</v>
      </c>
      <c r="G10" s="57" t="s">
        <v>116</v>
      </c>
      <c r="H10" s="57" t="s">
        <v>35</v>
      </c>
      <c r="I10" s="56" t="s">
        <v>36</v>
      </c>
      <c r="J10" s="250" t="s">
        <v>626</v>
      </c>
      <c r="K10" s="251" t="s">
        <v>25</v>
      </c>
      <c r="L10" s="252" t="s">
        <v>627</v>
      </c>
      <c r="M10" s="252" t="s">
        <v>628</v>
      </c>
      <c r="N10" s="250" t="s">
        <v>629</v>
      </c>
      <c r="O10" s="252" t="s">
        <v>630</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4"/>
      <c r="B11" s="58" t="s">
        <v>59</v>
      </c>
      <c r="C11" s="58"/>
      <c r="D11" s="58"/>
      <c r="E11" s="58"/>
      <c r="F11" s="58"/>
      <c r="G11" s="58"/>
      <c r="H11" s="58"/>
      <c r="I11" s="58"/>
      <c r="J11" s="199"/>
      <c r="K11" s="199"/>
      <c r="L11" s="199"/>
      <c r="M11" s="199"/>
      <c r="N11" s="199"/>
      <c r="O11" s="199"/>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14.25" customHeight="1">
      <c r="A12" s="135" t="str">
        <f>IF(OR(B12&lt;&gt;"",D12&lt;&gt;""),"["&amp;TEXT($B$2,"##")&amp;"-"&amp;TEXT(ROW()-10,"##")&amp;"]","")</f>
        <v>[User_login-2]</v>
      </c>
      <c r="B12" s="117" t="s">
        <v>60</v>
      </c>
      <c r="C12" s="117" t="s">
        <v>117</v>
      </c>
      <c r="D12" s="117" t="s">
        <v>118</v>
      </c>
      <c r="E12" s="118"/>
      <c r="F12" s="117"/>
      <c r="G12" s="117"/>
      <c r="H12" s="119"/>
      <c r="I12" s="120"/>
      <c r="J12" s="253"/>
      <c r="K12" s="253"/>
      <c r="L12" s="253"/>
      <c r="M12" s="254"/>
      <c r="N12" s="254"/>
      <c r="O12" s="254"/>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14.25" customHeight="1">
      <c r="A13" s="135" t="str">
        <f t="shared" ref="A13:A29" si="1">IF(OR(B13&lt;&gt;"",D13&lt;&gt;""),"["&amp;TEXT($B$2,"##")&amp;"-"&amp;TEXT(ROW()-10,"##")&amp;"]","")</f>
        <v>[User_login-3]</v>
      </c>
      <c r="B13" s="117" t="s">
        <v>61</v>
      </c>
      <c r="C13" s="117" t="s">
        <v>119</v>
      </c>
      <c r="D13" s="117" t="s">
        <v>120</v>
      </c>
      <c r="E13" s="118"/>
      <c r="F13" s="117"/>
      <c r="G13" s="117"/>
      <c r="H13" s="119"/>
      <c r="I13" s="120"/>
      <c r="J13" s="253"/>
      <c r="K13" s="253"/>
      <c r="L13" s="253"/>
      <c r="M13" s="254"/>
      <c r="N13" s="254"/>
      <c r="O13" s="254"/>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4.25" customHeight="1">
      <c r="A14" s="135" t="str">
        <f t="shared" si="1"/>
        <v>[User_login-4]</v>
      </c>
      <c r="B14" s="121" t="s">
        <v>62</v>
      </c>
      <c r="C14" s="121" t="s">
        <v>121</v>
      </c>
      <c r="D14" s="121" t="s">
        <v>186</v>
      </c>
      <c r="E14" s="122"/>
      <c r="F14" s="117"/>
      <c r="G14" s="117"/>
      <c r="H14" s="119"/>
      <c r="I14" s="123"/>
      <c r="J14" s="253"/>
      <c r="K14" s="253"/>
      <c r="L14" s="253"/>
      <c r="M14" s="254"/>
      <c r="N14" s="254"/>
      <c r="O14" s="254"/>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14.25" customHeight="1">
      <c r="A15" s="135" t="str">
        <f t="shared" si="1"/>
        <v>[User_login-5]</v>
      </c>
      <c r="B15" s="124" t="s">
        <v>63</v>
      </c>
      <c r="C15" s="124" t="s">
        <v>122</v>
      </c>
      <c r="D15" s="124" t="s">
        <v>123</v>
      </c>
      <c r="E15" s="118"/>
      <c r="F15" s="117"/>
      <c r="G15" s="117"/>
      <c r="H15" s="119"/>
      <c r="I15" s="120"/>
      <c r="J15" s="253"/>
      <c r="K15" s="253"/>
      <c r="L15" s="253"/>
      <c r="M15" s="254"/>
      <c r="N15" s="254"/>
      <c r="O15" s="254"/>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14.25" customHeight="1">
      <c r="A16" s="135" t="str">
        <f t="shared" si="1"/>
        <v>[User_login-6]</v>
      </c>
      <c r="B16" s="124" t="s">
        <v>64</v>
      </c>
      <c r="C16" s="124" t="s">
        <v>189</v>
      </c>
      <c r="D16" s="124" t="s">
        <v>185</v>
      </c>
      <c r="E16" s="125"/>
      <c r="F16" s="117"/>
      <c r="G16" s="117"/>
      <c r="H16" s="125"/>
      <c r="I16" s="125"/>
      <c r="J16" s="253"/>
      <c r="K16" s="253"/>
      <c r="L16" s="253"/>
      <c r="M16" s="254"/>
      <c r="N16" s="254"/>
      <c r="O16" s="254"/>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4.25" customHeight="1">
      <c r="A17" s="135" t="str">
        <f t="shared" si="1"/>
        <v>[User_login-7]</v>
      </c>
      <c r="B17" s="124" t="s">
        <v>65</v>
      </c>
      <c r="C17" s="124" t="s">
        <v>188</v>
      </c>
      <c r="D17" s="124" t="s">
        <v>190</v>
      </c>
      <c r="E17" s="125"/>
      <c r="F17" s="117"/>
      <c r="G17" s="117"/>
      <c r="H17" s="125"/>
      <c r="I17" s="125"/>
      <c r="J17" s="253"/>
      <c r="K17" s="253"/>
      <c r="L17" s="253"/>
      <c r="M17" s="254"/>
      <c r="N17" s="254"/>
      <c r="O17" s="254"/>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14.25" customHeight="1">
      <c r="A18" s="135" t="str">
        <f t="shared" si="1"/>
        <v>[User_login-8]</v>
      </c>
      <c r="B18" s="124" t="s">
        <v>66</v>
      </c>
      <c r="C18" s="124" t="s">
        <v>187</v>
      </c>
      <c r="D18" s="124" t="s">
        <v>191</v>
      </c>
      <c r="E18" s="125"/>
      <c r="F18" s="117"/>
      <c r="G18" s="117"/>
      <c r="H18" s="125"/>
      <c r="I18" s="125"/>
      <c r="J18" s="253"/>
      <c r="K18" s="253"/>
      <c r="L18" s="253"/>
      <c r="M18" s="254"/>
      <c r="N18" s="254"/>
      <c r="O18" s="254"/>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198</v>
      </c>
      <c r="C19" s="58"/>
      <c r="D19" s="58"/>
      <c r="E19" s="58"/>
      <c r="F19" s="58"/>
      <c r="G19" s="58"/>
      <c r="H19" s="58"/>
      <c r="I19" s="58"/>
      <c r="J19" s="181"/>
      <c r="K19" s="181"/>
      <c r="L19" s="181"/>
      <c r="M19" s="181"/>
      <c r="N19" s="181"/>
      <c r="O19" s="181"/>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14.25" customHeight="1">
      <c r="A20" s="91" t="s">
        <v>194</v>
      </c>
      <c r="B20" s="91" t="s">
        <v>80</v>
      </c>
      <c r="C20" s="91" t="s">
        <v>192</v>
      </c>
      <c r="D20" s="91" t="s">
        <v>193</v>
      </c>
      <c r="E20" s="147"/>
      <c r="F20" s="117"/>
      <c r="G20" s="117"/>
      <c r="H20" s="112"/>
      <c r="I20" s="107"/>
      <c r="J20" s="253"/>
      <c r="K20" s="253"/>
      <c r="L20" s="253"/>
      <c r="M20" s="254"/>
      <c r="N20" s="254"/>
      <c r="O20" s="254"/>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14.25" customHeight="1">
      <c r="A21" s="91" t="s">
        <v>195</v>
      </c>
      <c r="B21" s="91" t="s">
        <v>81</v>
      </c>
      <c r="C21" s="91" t="s">
        <v>82</v>
      </c>
      <c r="D21" s="91" t="s">
        <v>83</v>
      </c>
      <c r="E21" s="147"/>
      <c r="F21" s="117"/>
      <c r="G21" s="117"/>
      <c r="H21" s="112"/>
      <c r="I21" s="107"/>
      <c r="J21" s="253"/>
      <c r="K21" s="253"/>
      <c r="L21" s="253"/>
      <c r="M21" s="254"/>
      <c r="N21" s="254"/>
      <c r="O21" s="254"/>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14.25" customHeight="1">
      <c r="A22" s="91" t="s">
        <v>196</v>
      </c>
      <c r="B22" s="91" t="s">
        <v>84</v>
      </c>
      <c r="C22" s="91" t="s">
        <v>85</v>
      </c>
      <c r="D22" s="91" t="s">
        <v>86</v>
      </c>
      <c r="E22" s="147"/>
      <c r="F22" s="117"/>
      <c r="G22" s="117"/>
      <c r="H22" s="112"/>
      <c r="I22" s="107"/>
      <c r="J22" s="253"/>
      <c r="K22" s="253"/>
      <c r="L22" s="253"/>
      <c r="M22" s="254"/>
      <c r="N22" s="254"/>
      <c r="O22" s="254"/>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14.25" customHeight="1">
      <c r="A23" s="91" t="s">
        <v>197</v>
      </c>
      <c r="B23" s="91" t="s">
        <v>87</v>
      </c>
      <c r="C23" s="124" t="s">
        <v>88</v>
      </c>
      <c r="D23" s="124" t="s">
        <v>89</v>
      </c>
      <c r="E23" s="148"/>
      <c r="F23" s="117"/>
      <c r="G23" s="117"/>
      <c r="H23" s="149"/>
      <c r="I23" s="150"/>
      <c r="J23" s="253"/>
      <c r="K23" s="253"/>
      <c r="L23" s="253"/>
      <c r="M23" s="254"/>
      <c r="N23" s="254"/>
      <c r="O23" s="254"/>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91</v>
      </c>
      <c r="C24" s="59"/>
      <c r="D24" s="59"/>
      <c r="E24" s="59"/>
      <c r="F24" s="59"/>
      <c r="G24" s="59"/>
      <c r="H24" s="59"/>
      <c r="I24" s="60"/>
      <c r="J24" s="181"/>
      <c r="K24" s="181"/>
      <c r="L24" s="181"/>
      <c r="M24" s="181"/>
      <c r="N24" s="181"/>
      <c r="O24" s="181"/>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14.25" customHeight="1">
      <c r="A25" s="135" t="str">
        <f t="shared" si="1"/>
        <v>[User_login-15]</v>
      </c>
      <c r="B25" s="91" t="s">
        <v>92</v>
      </c>
      <c r="C25" s="91" t="s">
        <v>199</v>
      </c>
      <c r="D25" s="91" t="s">
        <v>200</v>
      </c>
      <c r="E25" s="91" t="s">
        <v>93</v>
      </c>
      <c r="F25" s="91"/>
      <c r="G25" s="91"/>
      <c r="H25" s="112"/>
      <c r="I25" s="107"/>
      <c r="J25" s="253"/>
      <c r="K25" s="253"/>
      <c r="L25" s="253"/>
      <c r="M25" s="254"/>
      <c r="N25" s="254"/>
      <c r="O25" s="254"/>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58"/>
      <c r="B26" s="58" t="s">
        <v>100</v>
      </c>
      <c r="C26" s="59"/>
      <c r="D26" s="59"/>
      <c r="E26" s="59"/>
      <c r="F26" s="59"/>
      <c r="G26" s="59"/>
      <c r="H26" s="59"/>
      <c r="I26" s="60"/>
      <c r="J26" s="181"/>
      <c r="K26" s="181"/>
      <c r="L26" s="181"/>
      <c r="M26" s="181"/>
      <c r="N26" s="181"/>
      <c r="O26" s="181"/>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5" t="str">
        <f t="shared" si="1"/>
        <v>[User_login-17]</v>
      </c>
      <c r="B27" s="91" t="s">
        <v>97</v>
      </c>
      <c r="C27" s="91" t="s">
        <v>201</v>
      </c>
      <c r="D27" s="91" t="s">
        <v>202</v>
      </c>
      <c r="E27" s="91" t="s">
        <v>94</v>
      </c>
      <c r="F27" s="91"/>
      <c r="G27" s="91"/>
      <c r="H27" s="112"/>
      <c r="I27" s="107"/>
      <c r="J27" s="253"/>
      <c r="K27" s="253"/>
      <c r="L27" s="253"/>
      <c r="M27" s="254"/>
      <c r="N27" s="254"/>
      <c r="O27" s="254"/>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135" t="str">
        <f t="shared" si="1"/>
        <v>[User_login-18]</v>
      </c>
      <c r="B28" s="91" t="s">
        <v>98</v>
      </c>
      <c r="C28" s="91" t="s">
        <v>203</v>
      </c>
      <c r="D28" s="91" t="s">
        <v>204</v>
      </c>
      <c r="E28" s="91"/>
      <c r="F28" s="91"/>
      <c r="G28" s="91"/>
      <c r="H28" s="112"/>
      <c r="I28" s="107"/>
      <c r="J28" s="253"/>
      <c r="K28" s="253"/>
      <c r="L28" s="253"/>
      <c r="M28" s="254"/>
      <c r="N28" s="254"/>
      <c r="O28" s="254"/>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135" t="str">
        <f t="shared" si="1"/>
        <v>[User_login-19]</v>
      </c>
      <c r="B29" s="91" t="s">
        <v>99</v>
      </c>
      <c r="C29" s="91" t="s">
        <v>205</v>
      </c>
      <c r="D29" s="91" t="s">
        <v>206</v>
      </c>
      <c r="E29" s="91" t="s">
        <v>94</v>
      </c>
      <c r="F29" s="91"/>
      <c r="G29" s="91"/>
      <c r="H29" s="112"/>
      <c r="I29" s="107"/>
      <c r="J29" s="253"/>
      <c r="K29" s="253"/>
      <c r="L29" s="253"/>
      <c r="M29" s="254"/>
      <c r="N29" s="254"/>
      <c r="O29" s="254"/>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58"/>
      <c r="B30" s="58" t="s">
        <v>95</v>
      </c>
      <c r="C30" s="59"/>
      <c r="D30" s="59"/>
      <c r="E30" s="59"/>
      <c r="F30" s="59"/>
      <c r="G30" s="59"/>
      <c r="H30" s="59"/>
      <c r="I30" s="60"/>
      <c r="J30" s="181"/>
      <c r="K30" s="181"/>
      <c r="L30" s="181"/>
      <c r="M30" s="181"/>
      <c r="N30" s="181"/>
      <c r="O30" s="181"/>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101</v>
      </c>
      <c r="C31" s="91" t="s">
        <v>207</v>
      </c>
      <c r="D31" s="104" t="s">
        <v>103</v>
      </c>
      <c r="E31" s="91" t="s">
        <v>96</v>
      </c>
      <c r="F31" s="91"/>
      <c r="G31" s="91"/>
      <c r="H31" s="112"/>
      <c r="I31" s="107"/>
      <c r="J31" s="253"/>
      <c r="K31" s="253"/>
      <c r="L31" s="253"/>
      <c r="M31" s="254"/>
      <c r="N31" s="254"/>
      <c r="O31" s="254"/>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61" t="str">
        <f>IF(OR(B32&lt;&gt;"",D32&lt;&gt;""),"["&amp;TEXT($B$2,"##")&amp;"-"&amp;TEXT(ROW()-10,"##")&amp;"]","")</f>
        <v>[User_login-22]</v>
      </c>
      <c r="B32" s="91" t="s">
        <v>102</v>
      </c>
      <c r="C32" s="91" t="s">
        <v>208</v>
      </c>
      <c r="D32" s="137" t="s">
        <v>209</v>
      </c>
      <c r="E32" s="91" t="s">
        <v>96</v>
      </c>
      <c r="F32" s="91"/>
      <c r="G32" s="91"/>
      <c r="H32" s="112"/>
      <c r="I32" s="107"/>
      <c r="J32" s="253"/>
      <c r="K32" s="253"/>
      <c r="L32" s="253"/>
      <c r="M32" s="254"/>
      <c r="N32" s="254"/>
      <c r="O32" s="254"/>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104</v>
      </c>
      <c r="C33" s="91" t="s">
        <v>210</v>
      </c>
      <c r="D33" s="91" t="s">
        <v>211</v>
      </c>
      <c r="E33" s="91" t="s">
        <v>94</v>
      </c>
      <c r="F33" s="91"/>
      <c r="G33" s="91"/>
      <c r="H33" s="112"/>
      <c r="I33" s="107"/>
      <c r="J33" s="253"/>
      <c r="K33" s="253"/>
      <c r="L33" s="253"/>
      <c r="M33" s="254"/>
      <c r="N33" s="254"/>
      <c r="O33" s="254"/>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58"/>
      <c r="B34" s="58" t="s">
        <v>217</v>
      </c>
      <c r="C34" s="59"/>
      <c r="D34" s="59"/>
      <c r="E34" s="59"/>
      <c r="F34" s="59"/>
      <c r="G34" s="59"/>
      <c r="H34" s="59"/>
      <c r="I34" s="60"/>
      <c r="J34" s="181"/>
      <c r="K34" s="181"/>
      <c r="L34" s="181"/>
      <c r="M34" s="181"/>
      <c r="N34" s="181"/>
      <c r="O34" s="181"/>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61" t="str">
        <f>IF(OR(B35&lt;&gt;"",D35&lt;&gt;""),"["&amp;TEXT($B$2,"##")&amp;"-"&amp;TEXT(ROW()-10,"##")&amp;"]","")</f>
        <v>[User_login-25]</v>
      </c>
      <c r="B35" s="91" t="s">
        <v>214</v>
      </c>
      <c r="C35" s="106" t="s">
        <v>212</v>
      </c>
      <c r="D35" s="104" t="s">
        <v>213</v>
      </c>
      <c r="E35" s="104" t="s">
        <v>105</v>
      </c>
      <c r="F35" s="104"/>
      <c r="G35" s="91"/>
      <c r="H35" s="149"/>
      <c r="I35" s="180"/>
      <c r="J35" s="253"/>
      <c r="K35" s="253"/>
      <c r="L35" s="253"/>
      <c r="M35" s="254"/>
      <c r="N35" s="254"/>
      <c r="O35" s="254"/>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c r="IS35" s="95"/>
      <c r="IT35" s="95"/>
      <c r="IU35" s="95"/>
      <c r="IV35" s="95"/>
      <c r="IW35" s="95"/>
    </row>
    <row r="36" spans="1:257" ht="14.25" customHeight="1">
      <c r="A36" s="61" t="str">
        <f>IF(OR(B36&lt;&gt;"",D36&lt;&gt;""),"["&amp;TEXT($B$2,"##")&amp;"-"&amp;TEXT(ROW()-10,"##")&amp;"]","")</f>
        <v>[User_login-26]</v>
      </c>
      <c r="B36" s="91" t="s">
        <v>106</v>
      </c>
      <c r="C36" s="106" t="s">
        <v>215</v>
      </c>
      <c r="D36" s="104" t="s">
        <v>216</v>
      </c>
      <c r="E36" s="104" t="s">
        <v>105</v>
      </c>
      <c r="F36" s="174"/>
      <c r="G36" s="171"/>
      <c r="H36" s="119"/>
      <c r="I36" s="170"/>
      <c r="J36" s="253"/>
      <c r="K36" s="253"/>
      <c r="L36" s="253"/>
      <c r="M36" s="254"/>
      <c r="N36" s="254"/>
      <c r="O36" s="254"/>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c r="IS36" s="95"/>
      <c r="IT36" s="95"/>
      <c r="IU36" s="95"/>
      <c r="IV36" s="95"/>
      <c r="IW36" s="95"/>
    </row>
    <row r="37" spans="1:257" ht="14.25" customHeight="1">
      <c r="A37" s="175"/>
      <c r="B37" s="175" t="s">
        <v>218</v>
      </c>
      <c r="C37" s="176"/>
      <c r="D37" s="176"/>
      <c r="E37" s="176"/>
      <c r="F37" s="176"/>
      <c r="G37" s="176"/>
      <c r="H37" s="179"/>
      <c r="I37" s="181"/>
      <c r="J37" s="181"/>
      <c r="K37" s="181"/>
      <c r="L37" s="181"/>
      <c r="M37" s="181"/>
      <c r="N37" s="181"/>
      <c r="O37" s="181"/>
    </row>
    <row r="38" spans="1:257" ht="14.25" customHeight="1">
      <c r="A38" s="61" t="str">
        <f>IF(OR(B38&lt;&gt;"",D38&lt;&gt;""),"["&amp;TEXT($B$2,"##")&amp;"-"&amp;TEXT(ROW()-10,"##")&amp;"]","")</f>
        <v>[User_login-28]</v>
      </c>
      <c r="B38" s="91" t="s">
        <v>226</v>
      </c>
      <c r="C38" s="106" t="s">
        <v>224</v>
      </c>
      <c r="D38" s="104" t="s">
        <v>225</v>
      </c>
      <c r="E38" s="104" t="s">
        <v>105</v>
      </c>
      <c r="F38" s="174"/>
      <c r="G38" s="171"/>
      <c r="H38" s="119"/>
      <c r="I38" s="170"/>
      <c r="J38" s="253"/>
      <c r="K38" s="253"/>
      <c r="L38" s="253"/>
      <c r="M38" s="254"/>
      <c r="N38" s="254"/>
      <c r="O38" s="254"/>
    </row>
    <row r="39" spans="1:257" ht="14.25" customHeight="1">
      <c r="A39" s="168" t="str">
        <f t="shared" ref="A39" si="2">IF(OR(B39&lt;&gt;"",D39&lt;E38&gt;""),"["&amp;TEXT($B$2,"##")&amp;"-"&amp;TEXT(ROW()-10,"##")&amp;"]","")</f>
        <v>[User_login-29]</v>
      </c>
      <c r="B39" s="91" t="s">
        <v>228</v>
      </c>
      <c r="C39" s="171" t="s">
        <v>234</v>
      </c>
      <c r="D39" s="117" t="s">
        <v>227</v>
      </c>
      <c r="E39" s="104" t="s">
        <v>105</v>
      </c>
      <c r="F39" s="183"/>
      <c r="G39" s="172"/>
      <c r="H39" s="184"/>
      <c r="I39" s="185"/>
      <c r="J39" s="253"/>
      <c r="K39" s="253"/>
      <c r="L39" s="253"/>
      <c r="M39" s="254"/>
      <c r="N39" s="254"/>
      <c r="O39" s="254"/>
    </row>
    <row r="40" spans="1:257" ht="14.25" customHeight="1">
      <c r="A40" s="168" t="str">
        <f t="shared" ref="A40" si="3">IF(OR(B40&lt;&gt;"",D40&lt;E39&gt;""),"["&amp;TEXT($B$2,"##")&amp;"-"&amp;TEXT(ROW()-10,"##")&amp;"]","")</f>
        <v>[User_login-30]</v>
      </c>
      <c r="B40" s="91" t="s">
        <v>229</v>
      </c>
      <c r="C40" s="171" t="s">
        <v>234</v>
      </c>
      <c r="D40" s="117" t="s">
        <v>230</v>
      </c>
      <c r="E40" s="174" t="s">
        <v>105</v>
      </c>
      <c r="F40" s="169"/>
      <c r="G40" s="117"/>
      <c r="H40" s="119"/>
      <c r="I40" s="170"/>
      <c r="J40" s="253"/>
      <c r="K40" s="253"/>
      <c r="L40" s="253"/>
      <c r="M40" s="254"/>
      <c r="N40" s="254"/>
      <c r="O40" s="254"/>
    </row>
    <row r="41" spans="1:257" ht="14.25" customHeight="1">
      <c r="A41" s="182"/>
      <c r="B41" s="182" t="s">
        <v>219</v>
      </c>
      <c r="C41" s="179"/>
      <c r="D41" s="179"/>
      <c r="E41" s="179"/>
      <c r="F41" s="179"/>
      <c r="G41" s="179"/>
      <c r="H41" s="179"/>
      <c r="I41" s="181"/>
      <c r="J41" s="181"/>
      <c r="K41" s="181"/>
      <c r="L41" s="181"/>
      <c r="M41" s="181"/>
      <c r="N41" s="181"/>
      <c r="O41" s="181"/>
    </row>
    <row r="42" spans="1:257" ht="14.25" customHeight="1">
      <c r="A42" s="186" t="str">
        <f t="shared" ref="A42" si="4">IF(OR(B42&lt;&gt;"",D42&lt;E41&gt;""),"["&amp;TEXT($B$2,"##")&amp;"-"&amp;TEXT(ROW()-10,"##")&amp;"]","")</f>
        <v>[User_login-32]</v>
      </c>
      <c r="B42" s="117" t="s">
        <v>231</v>
      </c>
      <c r="C42" s="171" t="s">
        <v>235</v>
      </c>
      <c r="D42" s="117" t="s">
        <v>233</v>
      </c>
      <c r="E42" s="104" t="s">
        <v>105</v>
      </c>
      <c r="F42" s="183"/>
      <c r="G42" s="172"/>
      <c r="H42" s="184"/>
      <c r="I42" s="185"/>
      <c r="J42" s="253"/>
      <c r="K42" s="253"/>
      <c r="L42" s="253"/>
      <c r="M42" s="254"/>
      <c r="N42" s="254"/>
      <c r="O42" s="254"/>
    </row>
    <row r="43" spans="1:257" ht="14.25" customHeight="1">
      <c r="A43" s="168" t="str">
        <f t="shared" ref="A43:A44" si="5">IF(OR(B43&lt;&gt;"",D43&lt;E42&gt;""),"["&amp;TEXT($B$2,"##")&amp;"-"&amp;TEXT(ROW()-10,"##")&amp;"]","")</f>
        <v>[User_login-33]</v>
      </c>
      <c r="B43" s="91" t="s">
        <v>236</v>
      </c>
      <c r="C43" s="171" t="s">
        <v>240</v>
      </c>
      <c r="D43" s="117" t="s">
        <v>232</v>
      </c>
      <c r="E43" s="174" t="s">
        <v>105</v>
      </c>
      <c r="F43" s="169"/>
      <c r="G43" s="117"/>
      <c r="H43" s="119"/>
      <c r="I43" s="170"/>
      <c r="J43" s="253"/>
      <c r="K43" s="253"/>
      <c r="L43" s="253"/>
      <c r="M43" s="254"/>
      <c r="N43" s="254"/>
      <c r="O43" s="254"/>
    </row>
    <row r="44" spans="1:257" ht="14.25" customHeight="1">
      <c r="A44" s="168" t="str">
        <f t="shared" si="5"/>
        <v>[User_login-34]</v>
      </c>
      <c r="B44" s="91" t="s">
        <v>238</v>
      </c>
      <c r="C44" s="171" t="s">
        <v>241</v>
      </c>
      <c r="D44" s="117" t="s">
        <v>237</v>
      </c>
      <c r="E44" s="169"/>
      <c r="F44" s="169"/>
      <c r="G44" s="117"/>
      <c r="H44" s="119"/>
      <c r="I44" s="170"/>
      <c r="J44" s="253"/>
      <c r="K44" s="253"/>
      <c r="L44" s="253"/>
      <c r="M44" s="254"/>
      <c r="N44" s="254"/>
      <c r="O44" s="254"/>
    </row>
    <row r="45" spans="1:257" ht="14.25" customHeight="1">
      <c r="A45" s="168" t="str">
        <f t="shared" ref="A45:A52" si="6">IF(OR(B45&lt;&gt;"",D45&lt;E40&gt;""),"["&amp;TEXT($B$2,"##")&amp;"-"&amp;TEXT(ROW()-10,"##")&amp;"]","")</f>
        <v>[User_login-35]</v>
      </c>
      <c r="B45" s="187" t="s">
        <v>239</v>
      </c>
      <c r="C45" s="173" t="s">
        <v>242</v>
      </c>
      <c r="D45" s="117" t="s">
        <v>243</v>
      </c>
      <c r="E45" s="169"/>
      <c r="F45" s="169"/>
      <c r="G45" s="117"/>
      <c r="H45" s="119"/>
      <c r="I45" s="170"/>
      <c r="J45" s="253"/>
      <c r="K45" s="253"/>
      <c r="L45" s="253"/>
      <c r="M45" s="254"/>
      <c r="N45" s="254"/>
      <c r="O45" s="254"/>
    </row>
    <row r="46" spans="1:257" ht="14.25" customHeight="1">
      <c r="A46" s="168" t="str">
        <f t="shared" si="6"/>
        <v>[User_login-36]</v>
      </c>
      <c r="B46" s="187" t="s">
        <v>246</v>
      </c>
      <c r="C46" s="173" t="s">
        <v>244</v>
      </c>
      <c r="D46" s="117" t="s">
        <v>245</v>
      </c>
      <c r="E46" s="169"/>
      <c r="F46" s="169"/>
      <c r="G46" s="117"/>
      <c r="H46" s="119"/>
      <c r="I46" s="170"/>
      <c r="J46" s="253"/>
      <c r="K46" s="253"/>
      <c r="L46" s="253"/>
      <c r="M46" s="254"/>
      <c r="N46" s="254"/>
      <c r="O46" s="254"/>
    </row>
    <row r="47" spans="1:257" ht="14.25" customHeight="1">
      <c r="A47" s="168" t="str">
        <f t="shared" si="6"/>
        <v>[User_login-37]</v>
      </c>
      <c r="B47" s="187" t="s">
        <v>247</v>
      </c>
      <c r="C47" s="173" t="s">
        <v>249</v>
      </c>
      <c r="D47" s="117" t="s">
        <v>250</v>
      </c>
      <c r="E47" s="169"/>
      <c r="F47" s="169"/>
      <c r="G47" s="117"/>
      <c r="H47" s="119"/>
      <c r="I47" s="170"/>
      <c r="J47" s="253"/>
      <c r="K47" s="253"/>
      <c r="L47" s="253"/>
      <c r="M47" s="254"/>
      <c r="N47" s="254"/>
      <c r="O47" s="254"/>
    </row>
    <row r="48" spans="1:257" ht="14.25" customHeight="1">
      <c r="A48" s="168" t="str">
        <f t="shared" si="6"/>
        <v>[User_login-38]</v>
      </c>
      <c r="B48" s="187" t="s">
        <v>248</v>
      </c>
      <c r="C48" s="173" t="s">
        <v>251</v>
      </c>
      <c r="D48" s="117" t="s">
        <v>252</v>
      </c>
      <c r="E48" s="169"/>
      <c r="F48" s="169"/>
      <c r="G48" s="117"/>
      <c r="H48" s="119"/>
      <c r="I48" s="170"/>
      <c r="J48" s="253"/>
      <c r="K48" s="253"/>
      <c r="L48" s="253"/>
      <c r="M48" s="254"/>
      <c r="N48" s="254"/>
      <c r="O48" s="254"/>
    </row>
    <row r="49" spans="1:15" ht="14.25" customHeight="1">
      <c r="A49" s="168" t="str">
        <f t="shared" si="6"/>
        <v>[User_login-39]</v>
      </c>
      <c r="B49" s="187" t="s">
        <v>253</v>
      </c>
      <c r="C49" s="173" t="s">
        <v>255</v>
      </c>
      <c r="D49" s="117" t="s">
        <v>256</v>
      </c>
      <c r="E49" s="169"/>
      <c r="F49" s="169"/>
      <c r="G49" s="117"/>
      <c r="H49" s="119"/>
      <c r="I49" s="170"/>
      <c r="J49" s="253"/>
      <c r="K49" s="253"/>
      <c r="L49" s="253"/>
      <c r="M49" s="254"/>
      <c r="N49" s="254"/>
      <c r="O49" s="254"/>
    </row>
    <row r="50" spans="1:15" ht="14.25" customHeight="1">
      <c r="A50" s="168" t="str">
        <f t="shared" si="6"/>
        <v>[User_login-40]</v>
      </c>
      <c r="B50" s="187" t="s">
        <v>254</v>
      </c>
      <c r="C50" s="173" t="s">
        <v>257</v>
      </c>
      <c r="D50" s="117" t="s">
        <v>258</v>
      </c>
      <c r="E50" s="169"/>
      <c r="F50" s="169"/>
      <c r="G50" s="117"/>
      <c r="H50" s="119"/>
      <c r="I50" s="170"/>
      <c r="J50" s="253"/>
      <c r="K50" s="253"/>
      <c r="L50" s="253"/>
      <c r="M50" s="254"/>
      <c r="N50" s="254"/>
      <c r="O50" s="254"/>
    </row>
    <row r="51" spans="1:15" ht="14.25" customHeight="1">
      <c r="A51" s="168" t="str">
        <f t="shared" si="6"/>
        <v>[User_login-41]</v>
      </c>
      <c r="B51" s="187" t="s">
        <v>259</v>
      </c>
      <c r="C51" s="173" t="s">
        <v>261</v>
      </c>
      <c r="D51" s="117" t="s">
        <v>262</v>
      </c>
      <c r="E51" s="169"/>
      <c r="F51" s="169"/>
      <c r="G51" s="117"/>
      <c r="H51" s="119"/>
      <c r="I51" s="170"/>
      <c r="J51" s="253"/>
      <c r="K51" s="253"/>
      <c r="L51" s="253"/>
      <c r="M51" s="254"/>
      <c r="N51" s="254"/>
      <c r="O51" s="254"/>
    </row>
    <row r="52" spans="1:15" ht="14.25" customHeight="1">
      <c r="A52" s="168" t="str">
        <f t="shared" si="6"/>
        <v>[User_login-42]</v>
      </c>
      <c r="B52" s="187" t="s">
        <v>260</v>
      </c>
      <c r="C52" s="173" t="s">
        <v>263</v>
      </c>
      <c r="D52" s="117" t="s">
        <v>264</v>
      </c>
      <c r="E52" s="169"/>
      <c r="F52" s="169"/>
      <c r="G52" s="117"/>
      <c r="H52" s="119"/>
      <c r="I52" s="170"/>
      <c r="J52" s="253"/>
      <c r="K52" s="253"/>
      <c r="L52" s="253"/>
      <c r="M52" s="254"/>
      <c r="N52" s="254"/>
      <c r="O52" s="254"/>
    </row>
    <row r="53" spans="1:15" ht="14.25" customHeight="1">
      <c r="A53" s="167"/>
      <c r="B53" s="167" t="s">
        <v>220</v>
      </c>
      <c r="C53" s="167"/>
      <c r="D53" s="167"/>
      <c r="E53" s="167"/>
      <c r="F53" s="167"/>
      <c r="G53" s="167"/>
      <c r="H53" s="167"/>
      <c r="I53" s="167"/>
      <c r="J53" s="167"/>
      <c r="K53" s="167"/>
      <c r="L53" s="167"/>
      <c r="M53" s="167"/>
      <c r="N53" s="167"/>
      <c r="O53" s="167"/>
    </row>
    <row r="54" spans="1:15" ht="14.25" customHeight="1">
      <c r="A54" s="168" t="str">
        <f>IF(OR(B54&lt;&gt;"",D54&lt;E49&gt;""),"["&amp;TEXT($B$2,"##")&amp;"-"&amp;TEXT(ROW()-10,"##")&amp;"]","")</f>
        <v>[User_login-44]</v>
      </c>
      <c r="B54" s="187" t="s">
        <v>272</v>
      </c>
      <c r="C54" s="173" t="s">
        <v>280</v>
      </c>
      <c r="D54" s="117" t="s">
        <v>279</v>
      </c>
      <c r="E54" s="169"/>
      <c r="F54" s="169"/>
      <c r="G54" s="117"/>
      <c r="H54" s="119"/>
      <c r="I54" s="170"/>
      <c r="J54" s="253"/>
      <c r="K54" s="253"/>
      <c r="L54" s="253"/>
      <c r="M54" s="254"/>
      <c r="N54" s="254"/>
      <c r="O54" s="254"/>
    </row>
    <row r="55" spans="1:15" ht="14.25" customHeight="1">
      <c r="A55" s="168" t="str">
        <f>IF(OR(B55&lt;&gt;"",D55&lt;E50&gt;""),"["&amp;TEXT($B$2,"##")&amp;"-"&amp;TEXT(ROW()-10,"##")&amp;"]","")</f>
        <v>[User_login-45]</v>
      </c>
      <c r="B55" s="187" t="s">
        <v>271</v>
      </c>
      <c r="C55" s="173" t="s">
        <v>281</v>
      </c>
      <c r="D55" s="117" t="s">
        <v>282</v>
      </c>
      <c r="E55" s="169"/>
      <c r="F55" s="169"/>
      <c r="G55" s="117"/>
      <c r="H55" s="119"/>
      <c r="I55" s="170"/>
      <c r="J55" s="253"/>
      <c r="K55" s="253"/>
      <c r="L55" s="253"/>
      <c r="M55" s="254"/>
      <c r="N55" s="254"/>
      <c r="O55" s="254"/>
    </row>
    <row r="56" spans="1:15" ht="14.25" customHeight="1">
      <c r="A56" s="168" t="str">
        <f>IF(OR(B56&lt;&gt;"",D56&lt;E51&gt;""),"["&amp;TEXT($B$2,"##")&amp;"-"&amp;TEXT(ROW()-10,"##")&amp;"]","")</f>
        <v>[User_login-46]</v>
      </c>
      <c r="B56" s="187" t="s">
        <v>270</v>
      </c>
      <c r="C56" s="173" t="s">
        <v>283</v>
      </c>
      <c r="D56" s="117" t="s">
        <v>284</v>
      </c>
      <c r="E56" s="169"/>
      <c r="F56" s="169"/>
      <c r="G56" s="117"/>
      <c r="H56" s="119"/>
      <c r="I56" s="170"/>
      <c r="J56" s="253"/>
      <c r="K56" s="253"/>
      <c r="L56" s="253"/>
      <c r="M56" s="254"/>
      <c r="N56" s="254"/>
      <c r="O56" s="254"/>
    </row>
    <row r="57" spans="1:15" ht="14.25" customHeight="1">
      <c r="A57" s="168" t="str">
        <f>IF(OR(B57&lt;&gt;"",D57&lt;E52&gt;""),"["&amp;TEXT($B$2,"##")&amp;"-"&amp;TEXT(ROW()-10,"##")&amp;"]","")</f>
        <v>[User_login-47]</v>
      </c>
      <c r="B57" s="187" t="s">
        <v>269</v>
      </c>
      <c r="C57" s="173" t="s">
        <v>285</v>
      </c>
      <c r="D57" s="117" t="s">
        <v>286</v>
      </c>
      <c r="E57" s="169"/>
      <c r="F57" s="169"/>
      <c r="G57" s="117"/>
      <c r="H57" s="119"/>
      <c r="I57" s="170"/>
      <c r="J57" s="253"/>
      <c r="K57" s="253"/>
      <c r="L57" s="253"/>
      <c r="M57" s="254"/>
      <c r="N57" s="254"/>
      <c r="O57" s="254"/>
    </row>
    <row r="58" spans="1:15" ht="14.25" customHeight="1">
      <c r="A58" s="168" t="str">
        <f>IF(OR(B58&lt;&gt;"",D58&lt;E50&gt;""),"["&amp;TEXT($B$2,"##")&amp;"-"&amp;TEXT(ROW()-10,"##")&amp;"]","")</f>
        <v>[User_login-48]</v>
      </c>
      <c r="B58" s="187" t="s">
        <v>265</v>
      </c>
      <c r="C58" s="173" t="s">
        <v>287</v>
      </c>
      <c r="D58" s="117" t="s">
        <v>284</v>
      </c>
      <c r="E58" s="169"/>
      <c r="F58" s="169"/>
      <c r="G58" s="117"/>
      <c r="H58" s="119"/>
      <c r="I58" s="170"/>
      <c r="J58" s="253"/>
      <c r="K58" s="253"/>
      <c r="L58" s="253"/>
      <c r="M58" s="254"/>
      <c r="N58" s="254"/>
      <c r="O58" s="254"/>
    </row>
    <row r="59" spans="1:15" ht="14.25" customHeight="1">
      <c r="A59" s="168" t="str">
        <f>IF(OR(B59&lt;&gt;"",D59&lt;E51&gt;""),"["&amp;TEXT($B$2,"##")&amp;"-"&amp;TEXT(ROW()-10,"##")&amp;"]","")</f>
        <v>[User_login-49]</v>
      </c>
      <c r="B59" s="187" t="s">
        <v>266</v>
      </c>
      <c r="C59" s="173" t="s">
        <v>288</v>
      </c>
      <c r="D59" s="117" t="s">
        <v>289</v>
      </c>
      <c r="E59" s="169"/>
      <c r="F59" s="169"/>
      <c r="G59" s="117"/>
      <c r="H59" s="119"/>
      <c r="I59" s="170"/>
      <c r="J59" s="253"/>
      <c r="K59" s="253"/>
      <c r="L59" s="253"/>
      <c r="M59" s="254"/>
      <c r="N59" s="254"/>
      <c r="O59" s="254"/>
    </row>
    <row r="60" spans="1:15" ht="14.25" customHeight="1">
      <c r="A60" s="168" t="str">
        <f t="shared" ref="A60:A61" si="7">IF(OR(B60&lt;&gt;"",D60&lt;E52&gt;""),"["&amp;TEXT($B$2,"##")&amp;"-"&amp;TEXT(ROW()-10,"##")&amp;"]","")</f>
        <v>[User_login-50]</v>
      </c>
      <c r="B60" s="187" t="s">
        <v>275</v>
      </c>
      <c r="C60" s="173" t="s">
        <v>290</v>
      </c>
      <c r="D60" s="117" t="s">
        <v>301</v>
      </c>
      <c r="E60" s="169"/>
      <c r="F60" s="169"/>
      <c r="G60" s="117"/>
      <c r="H60" s="119"/>
      <c r="I60" s="170"/>
      <c r="J60" s="253"/>
      <c r="K60" s="253"/>
      <c r="L60" s="253"/>
      <c r="M60" s="254"/>
      <c r="N60" s="254"/>
      <c r="O60" s="254"/>
    </row>
    <row r="61" spans="1:15" ht="14.25" customHeight="1">
      <c r="A61" s="168" t="str">
        <f t="shared" si="7"/>
        <v>[User_login-51]</v>
      </c>
      <c r="B61" s="187" t="s">
        <v>253</v>
      </c>
      <c r="C61" s="173" t="s">
        <v>291</v>
      </c>
      <c r="D61" s="117" t="s">
        <v>300</v>
      </c>
      <c r="E61" s="169"/>
      <c r="F61" s="169"/>
      <c r="G61" s="117"/>
      <c r="H61" s="119"/>
      <c r="I61" s="170"/>
      <c r="J61" s="253"/>
      <c r="K61" s="253"/>
      <c r="L61" s="253"/>
      <c r="M61" s="254"/>
      <c r="N61" s="254"/>
      <c r="O61" s="254"/>
    </row>
    <row r="62" spans="1:15" ht="14.25" customHeight="1">
      <c r="A62" s="168" t="str">
        <f>IF(OR(B62&lt;&gt;"",D62&lt;E54&gt;""),"["&amp;TEXT($B$2,"##")&amp;"-"&amp;TEXT(ROW()-10,"##")&amp;"]","")</f>
        <v>[User_login-52]</v>
      </c>
      <c r="B62" s="187" t="s">
        <v>276</v>
      </c>
      <c r="C62" s="173" t="s">
        <v>294</v>
      </c>
      <c r="D62" s="117" t="s">
        <v>302</v>
      </c>
      <c r="E62" s="169"/>
      <c r="F62" s="169"/>
      <c r="G62" s="117"/>
      <c r="H62" s="119"/>
      <c r="I62" s="170"/>
      <c r="J62" s="253"/>
      <c r="K62" s="253"/>
      <c r="L62" s="253"/>
      <c r="M62" s="254"/>
      <c r="N62" s="254"/>
      <c r="O62" s="254"/>
    </row>
    <row r="63" spans="1:15" ht="14.25" customHeight="1">
      <c r="A63" s="168" t="str">
        <f>IF(OR(B63&lt;&gt;"",D63&lt;E55&gt;""),"["&amp;TEXT($B$2,"##")&amp;"-"&amp;TEXT(ROW()-10,"##")&amp;"]","")</f>
        <v>[User_login-53]</v>
      </c>
      <c r="B63" s="187" t="s">
        <v>277</v>
      </c>
      <c r="C63" s="173" t="s">
        <v>304</v>
      </c>
      <c r="D63" s="117" t="s">
        <v>303</v>
      </c>
      <c r="E63" s="169"/>
      <c r="F63" s="169"/>
      <c r="G63" s="117"/>
      <c r="H63" s="119"/>
      <c r="I63" s="170"/>
      <c r="J63" s="253"/>
      <c r="K63" s="253"/>
      <c r="L63" s="253"/>
      <c r="M63" s="254"/>
      <c r="N63" s="254"/>
      <c r="O63" s="254"/>
    </row>
    <row r="64" spans="1:15" ht="14.25" customHeight="1">
      <c r="A64" s="168" t="str">
        <f>IF(OR(B64&lt;&gt;"",D64&lt;E56&gt;""),"["&amp;TEXT($B$2,"##")&amp;"-"&amp;TEXT(ROW()-10,"##")&amp;"]","")</f>
        <v>[User_login-54]</v>
      </c>
      <c r="B64" s="187" t="s">
        <v>278</v>
      </c>
      <c r="C64" s="173" t="s">
        <v>305</v>
      </c>
      <c r="D64" s="117" t="s">
        <v>306</v>
      </c>
      <c r="E64" s="169"/>
      <c r="F64" s="169"/>
      <c r="G64" s="117"/>
      <c r="H64" s="119"/>
      <c r="I64" s="170"/>
      <c r="J64" s="253"/>
      <c r="K64" s="253"/>
      <c r="L64" s="253"/>
      <c r="M64" s="254"/>
      <c r="N64" s="254"/>
      <c r="O64" s="254"/>
    </row>
    <row r="65" spans="1:15" ht="14.25" customHeight="1">
      <c r="A65" s="168" t="str">
        <f t="shared" ref="A65:A70" si="8">IF(OR(B65&lt;&gt;"",D65&lt;E50&gt;""),"["&amp;TEXT($B$2,"##")&amp;"-"&amp;TEXT(ROW()-10,"##")&amp;"]","")</f>
        <v>[User_login-55]</v>
      </c>
      <c r="B65" s="187" t="s">
        <v>307</v>
      </c>
      <c r="C65" s="173" t="s">
        <v>316</v>
      </c>
      <c r="D65" s="117" t="s">
        <v>309</v>
      </c>
      <c r="E65" s="169"/>
      <c r="F65" s="169"/>
      <c r="G65" s="117"/>
      <c r="H65" s="119"/>
      <c r="I65" s="170"/>
      <c r="J65" s="253"/>
      <c r="K65" s="253"/>
      <c r="L65" s="253"/>
      <c r="M65" s="254"/>
      <c r="N65" s="254"/>
      <c r="O65" s="254"/>
    </row>
    <row r="66" spans="1:15" ht="14.25" customHeight="1">
      <c r="A66" s="191" t="str">
        <f t="shared" si="8"/>
        <v>[User_login-56]</v>
      </c>
      <c r="B66" s="187" t="s">
        <v>308</v>
      </c>
      <c r="C66" s="188" t="s">
        <v>311</v>
      </c>
      <c r="D66" s="189" t="s">
        <v>310</v>
      </c>
      <c r="E66" s="169"/>
      <c r="F66" s="169"/>
      <c r="G66" s="117"/>
      <c r="H66" s="119"/>
      <c r="I66" s="170"/>
      <c r="J66" s="253"/>
      <c r="K66" s="253"/>
      <c r="L66" s="253"/>
      <c r="M66" s="254"/>
      <c r="N66" s="254"/>
      <c r="O66" s="254"/>
    </row>
    <row r="67" spans="1:15" ht="14.25" customHeight="1">
      <c r="A67" s="168" t="str">
        <f t="shared" si="8"/>
        <v>[User_login-57]</v>
      </c>
      <c r="B67" s="187" t="s">
        <v>268</v>
      </c>
      <c r="C67" s="173" t="s">
        <v>292</v>
      </c>
      <c r="D67" s="117" t="s">
        <v>299</v>
      </c>
      <c r="E67" s="169"/>
      <c r="F67" s="169"/>
      <c r="G67" s="117"/>
      <c r="H67" s="119"/>
      <c r="I67" s="170"/>
      <c r="J67" s="253"/>
      <c r="K67" s="253"/>
      <c r="L67" s="253"/>
      <c r="M67" s="254"/>
      <c r="N67" s="254"/>
      <c r="O67" s="254"/>
    </row>
    <row r="68" spans="1:15" ht="14.25" customHeight="1">
      <c r="A68" s="191" t="str">
        <f t="shared" si="8"/>
        <v>[User_login-58]</v>
      </c>
      <c r="B68" s="187" t="s">
        <v>267</v>
      </c>
      <c r="C68" s="188" t="s">
        <v>293</v>
      </c>
      <c r="D68" s="189" t="s">
        <v>298</v>
      </c>
      <c r="E68" s="190"/>
      <c r="F68" s="190"/>
      <c r="G68" s="189"/>
      <c r="H68" s="184"/>
      <c r="I68" s="185"/>
      <c r="J68" s="253"/>
      <c r="K68" s="253"/>
      <c r="L68" s="253"/>
      <c r="M68" s="254"/>
      <c r="N68" s="254"/>
      <c r="O68" s="254"/>
    </row>
    <row r="69" spans="1:15" ht="14.25" customHeight="1">
      <c r="A69" s="168" t="str">
        <f t="shared" si="8"/>
        <v>[User_login-59]</v>
      </c>
      <c r="B69" s="187" t="s">
        <v>312</v>
      </c>
      <c r="C69" s="173" t="s">
        <v>314</v>
      </c>
      <c r="D69" s="117" t="s">
        <v>309</v>
      </c>
      <c r="E69" s="190"/>
      <c r="F69" s="190"/>
      <c r="G69" s="189"/>
      <c r="H69" s="184"/>
      <c r="I69" s="185"/>
      <c r="J69" s="253"/>
      <c r="K69" s="253"/>
      <c r="L69" s="253"/>
      <c r="M69" s="254"/>
      <c r="N69" s="254"/>
      <c r="O69" s="254"/>
    </row>
    <row r="70" spans="1:15" ht="14.25" customHeight="1">
      <c r="A70" s="191" t="str">
        <f t="shared" si="8"/>
        <v>[User_login-60]</v>
      </c>
      <c r="B70" s="187" t="s">
        <v>313</v>
      </c>
      <c r="C70" s="188" t="s">
        <v>315</v>
      </c>
      <c r="D70" s="189" t="s">
        <v>317</v>
      </c>
      <c r="E70" s="190"/>
      <c r="F70" s="190"/>
      <c r="G70" s="189"/>
      <c r="H70" s="184"/>
      <c r="I70" s="185"/>
      <c r="J70" s="253"/>
      <c r="K70" s="253"/>
      <c r="L70" s="253"/>
      <c r="M70" s="254"/>
      <c r="N70" s="254"/>
      <c r="O70" s="254"/>
    </row>
    <row r="71" spans="1:15" ht="14.25" customHeight="1">
      <c r="A71" s="191" t="str">
        <f>IF(OR(B71&lt;&gt;"",D71&lt;E54&gt;""),"["&amp;TEXT($B$2,"##")&amp;"-"&amp;TEXT(ROW()-10,"##")&amp;"]","")</f>
        <v>[User_login-61]</v>
      </c>
      <c r="B71" s="187" t="s">
        <v>273</v>
      </c>
      <c r="C71" s="173" t="s">
        <v>294</v>
      </c>
      <c r="D71" s="117" t="s">
        <v>297</v>
      </c>
      <c r="E71" s="190"/>
      <c r="F71" s="190"/>
      <c r="G71" s="189"/>
      <c r="H71" s="184"/>
      <c r="I71" s="185"/>
      <c r="J71" s="253"/>
      <c r="K71" s="253"/>
      <c r="L71" s="253"/>
      <c r="M71" s="254"/>
      <c r="N71" s="254"/>
      <c r="O71" s="254"/>
    </row>
    <row r="72" spans="1:15" ht="14.25" customHeight="1">
      <c r="A72" s="191" t="str">
        <f>IF(OR(B72&lt;&gt;"",D72&lt;E55&gt;""),"["&amp;TEXT($B$2,"##")&amp;"-"&amp;TEXT(ROW()-10,"##")&amp;"]","")</f>
        <v>[User_login-62]</v>
      </c>
      <c r="B72" s="187" t="s">
        <v>274</v>
      </c>
      <c r="C72" s="188" t="s">
        <v>295</v>
      </c>
      <c r="D72" s="189" t="s">
        <v>296</v>
      </c>
      <c r="E72" s="190"/>
      <c r="F72" s="190"/>
      <c r="G72" s="189"/>
      <c r="H72" s="184"/>
      <c r="I72" s="185"/>
      <c r="J72" s="253"/>
      <c r="K72" s="253"/>
      <c r="L72" s="253"/>
      <c r="M72" s="254"/>
      <c r="N72" s="254"/>
      <c r="O72" s="254"/>
    </row>
    <row r="73" spans="1:15" ht="14.25" customHeight="1">
      <c r="A73" s="192"/>
      <c r="B73" s="192" t="s">
        <v>221</v>
      </c>
      <c r="C73" s="193"/>
      <c r="D73" s="193"/>
      <c r="E73" s="193"/>
      <c r="F73" s="193"/>
      <c r="G73" s="193"/>
      <c r="H73" s="193"/>
      <c r="I73" s="194"/>
      <c r="J73" s="194"/>
      <c r="K73" s="194"/>
      <c r="L73" s="194"/>
      <c r="M73" s="194"/>
      <c r="N73" s="194"/>
      <c r="O73" s="194"/>
    </row>
    <row r="74" spans="1:15" ht="14.25" customHeight="1">
      <c r="A74" s="191" t="str">
        <f>IF(OR(B74&lt;&gt;"",D74&lt;E57&gt;""),"["&amp;TEXT($B$2,"##")&amp;"-"&amp;TEXT(ROW()-10,"##")&amp;"]","")</f>
        <v>[User_login-64]</v>
      </c>
      <c r="B74" s="187" t="s">
        <v>318</v>
      </c>
      <c r="C74" s="173" t="s">
        <v>319</v>
      </c>
      <c r="D74" s="117" t="s">
        <v>320</v>
      </c>
      <c r="E74" s="169"/>
      <c r="F74" s="169"/>
      <c r="G74" s="117"/>
      <c r="H74" s="119"/>
      <c r="I74" s="170"/>
      <c r="J74" s="253"/>
      <c r="K74" s="253"/>
      <c r="L74" s="253"/>
      <c r="M74" s="254"/>
      <c r="N74" s="254"/>
      <c r="O74" s="254"/>
    </row>
    <row r="75" spans="1:15" ht="14.25" customHeight="1">
      <c r="A75" s="191" t="str">
        <f>IF(OR(B75&lt;&gt;"",D75&lt;E58&gt;""),"["&amp;TEXT($B$2,"##")&amp;"-"&amp;TEXT(ROW()-10,"##")&amp;"]","")</f>
        <v>[User_login-65]</v>
      </c>
      <c r="B75" s="187" t="s">
        <v>318</v>
      </c>
      <c r="C75" s="173" t="s">
        <v>321</v>
      </c>
      <c r="D75" s="117" t="s">
        <v>322</v>
      </c>
      <c r="E75" s="169"/>
      <c r="F75" s="169"/>
      <c r="G75" s="117"/>
      <c r="H75" s="119"/>
      <c r="I75" s="170"/>
      <c r="J75" s="253"/>
      <c r="K75" s="253"/>
      <c r="L75" s="253"/>
      <c r="M75" s="254"/>
      <c r="N75" s="254"/>
      <c r="O75" s="254"/>
    </row>
    <row r="76" spans="1:15" ht="14.25" customHeight="1">
      <c r="A76" s="191" t="str">
        <f t="shared" ref="A76:A77" si="9">IF(OR(B76&lt;&gt;"",D76&lt;E59&gt;""),"["&amp;TEXT($B$2,"##")&amp;"-"&amp;TEXT(ROW()-10,"##")&amp;"]","")</f>
        <v>[User_login-66]</v>
      </c>
      <c r="B76" s="91" t="s">
        <v>323</v>
      </c>
      <c r="C76" s="91" t="s">
        <v>324</v>
      </c>
      <c r="D76" s="91" t="s">
        <v>325</v>
      </c>
      <c r="E76" s="169"/>
      <c r="F76" s="169"/>
      <c r="G76" s="117"/>
      <c r="H76" s="119"/>
      <c r="I76" s="170"/>
      <c r="J76" s="253"/>
      <c r="K76" s="253"/>
      <c r="L76" s="253"/>
      <c r="M76" s="254"/>
      <c r="N76" s="254"/>
      <c r="O76" s="254"/>
    </row>
    <row r="77" spans="1:15" ht="14.25" customHeight="1">
      <c r="A77" s="191" t="str">
        <f t="shared" si="9"/>
        <v>[User_login-67]</v>
      </c>
      <c r="B77" s="91" t="s">
        <v>326</v>
      </c>
      <c r="C77" s="91" t="s">
        <v>327</v>
      </c>
      <c r="D77" s="195" t="s">
        <v>328</v>
      </c>
      <c r="E77" s="169"/>
      <c r="F77" s="169"/>
      <c r="G77" s="117"/>
      <c r="H77" s="119"/>
      <c r="I77" s="170"/>
      <c r="J77" s="253"/>
      <c r="K77" s="253"/>
      <c r="L77" s="253"/>
      <c r="M77" s="254"/>
      <c r="N77" s="254"/>
      <c r="O77" s="254"/>
    </row>
    <row r="78" spans="1:15" ht="14.25" customHeight="1">
      <c r="A78" s="168" t="str">
        <f t="shared" ref="A78:A86" si="10">IF(OR(B78&lt;&gt;"",D78&lt;E77&gt;""),"["&amp;TEXT($B$2,"##")&amp;"-"&amp;TEXT(ROW()-10,"##")&amp;"]","")</f>
        <v>[User_login-68]</v>
      </c>
      <c r="B78" s="91" t="s">
        <v>329</v>
      </c>
      <c r="C78" s="91" t="s">
        <v>330</v>
      </c>
      <c r="D78" s="91" t="s">
        <v>331</v>
      </c>
      <c r="E78" s="169"/>
      <c r="F78" s="169"/>
      <c r="G78" s="117"/>
      <c r="H78" s="119"/>
      <c r="I78" s="170"/>
      <c r="J78" s="253"/>
      <c r="K78" s="253"/>
      <c r="L78" s="253"/>
      <c r="M78" s="254"/>
      <c r="N78" s="254"/>
      <c r="O78" s="254"/>
    </row>
    <row r="79" spans="1:15" ht="14.25" customHeight="1">
      <c r="A79" s="168" t="str">
        <f t="shared" si="10"/>
        <v>[User_login-69]</v>
      </c>
      <c r="B79" s="91" t="s">
        <v>332</v>
      </c>
      <c r="C79" s="91" t="s">
        <v>333</v>
      </c>
      <c r="D79" s="171" t="s">
        <v>331</v>
      </c>
      <c r="E79" s="169"/>
      <c r="F79" s="169"/>
      <c r="G79" s="117"/>
      <c r="H79" s="119"/>
      <c r="I79" s="170"/>
      <c r="J79" s="253"/>
      <c r="K79" s="253"/>
      <c r="L79" s="253"/>
      <c r="M79" s="254"/>
      <c r="N79" s="254"/>
      <c r="O79" s="254"/>
    </row>
    <row r="80" spans="1:15" ht="14.25" customHeight="1">
      <c r="A80" s="168" t="str">
        <f t="shared" si="10"/>
        <v>[User_login-70]</v>
      </c>
      <c r="B80" s="91" t="s">
        <v>334</v>
      </c>
      <c r="C80" s="91" t="s">
        <v>335</v>
      </c>
      <c r="D80" s="171" t="s">
        <v>336</v>
      </c>
      <c r="E80" s="169"/>
      <c r="F80" s="169"/>
      <c r="G80" s="117"/>
      <c r="H80" s="119"/>
      <c r="I80" s="170"/>
      <c r="J80" s="253"/>
      <c r="K80" s="253"/>
      <c r="L80" s="253"/>
      <c r="M80" s="254"/>
      <c r="N80" s="254"/>
      <c r="O80" s="254"/>
    </row>
    <row r="81" spans="1:15" ht="14.25" customHeight="1">
      <c r="A81" s="168" t="str">
        <f>IF(OR(B81&lt;&gt;"",D81&lt;E80&gt;""),"["&amp;TEXT($B$2,"##")&amp;"-"&amp;TEXT(ROW()-10,"##")&amp;"]","")</f>
        <v>[User_login-71]</v>
      </c>
      <c r="B81" s="91" t="s">
        <v>337</v>
      </c>
      <c r="C81" s="91" t="s">
        <v>338</v>
      </c>
      <c r="D81" s="196" t="s">
        <v>339</v>
      </c>
      <c r="E81" s="169"/>
      <c r="F81" s="169"/>
      <c r="G81" s="117"/>
      <c r="H81" s="119"/>
      <c r="I81" s="170"/>
      <c r="J81" s="253"/>
      <c r="K81" s="253"/>
      <c r="L81" s="253"/>
      <c r="M81" s="254"/>
      <c r="N81" s="254"/>
      <c r="O81" s="254"/>
    </row>
    <row r="82" spans="1:15" ht="14.25" customHeight="1">
      <c r="A82" s="191" t="str">
        <f t="shared" si="10"/>
        <v>[User_login-72]</v>
      </c>
      <c r="B82" s="117" t="s">
        <v>340</v>
      </c>
      <c r="C82" s="170" t="s">
        <v>341</v>
      </c>
      <c r="D82" s="197" t="s">
        <v>342</v>
      </c>
      <c r="E82" s="169"/>
      <c r="F82" s="169"/>
      <c r="G82" s="117"/>
      <c r="H82" s="119"/>
      <c r="I82" s="170"/>
      <c r="J82" s="253"/>
      <c r="K82" s="253"/>
      <c r="L82" s="253"/>
      <c r="M82" s="254"/>
      <c r="N82" s="254"/>
      <c r="O82" s="254"/>
    </row>
    <row r="83" spans="1:15" ht="14.25" customHeight="1">
      <c r="A83" s="191" t="str">
        <f t="shared" si="10"/>
        <v>[User_login-73]</v>
      </c>
      <c r="B83" s="124" t="s">
        <v>343</v>
      </c>
      <c r="C83" s="124" t="s">
        <v>344</v>
      </c>
      <c r="D83" s="172" t="s">
        <v>345</v>
      </c>
      <c r="E83" s="169"/>
      <c r="F83" s="169"/>
      <c r="G83" s="117"/>
      <c r="H83" s="119"/>
      <c r="I83" s="170"/>
      <c r="J83" s="253"/>
      <c r="K83" s="253"/>
      <c r="L83" s="253"/>
      <c r="M83" s="254"/>
      <c r="N83" s="254"/>
      <c r="O83" s="254"/>
    </row>
    <row r="84" spans="1:15" ht="14.25" customHeight="1">
      <c r="A84" s="168" t="str">
        <f t="shared" si="10"/>
        <v>[User_login-74]</v>
      </c>
      <c r="B84" s="117" t="s">
        <v>346</v>
      </c>
      <c r="C84" s="117" t="s">
        <v>347</v>
      </c>
      <c r="D84" s="198" t="s">
        <v>348</v>
      </c>
      <c r="E84" s="169"/>
      <c r="F84" s="169"/>
      <c r="G84" s="117"/>
      <c r="H84" s="119"/>
      <c r="I84" s="170"/>
      <c r="J84" s="253"/>
      <c r="K84" s="253"/>
      <c r="L84" s="253"/>
      <c r="M84" s="254"/>
      <c r="N84" s="254"/>
      <c r="O84" s="254"/>
    </row>
    <row r="85" spans="1:15" ht="14.25" customHeight="1">
      <c r="A85" s="182"/>
      <c r="B85" s="182" t="s">
        <v>222</v>
      </c>
      <c r="C85" s="179"/>
      <c r="D85" s="179"/>
      <c r="E85" s="179"/>
      <c r="F85" s="179"/>
      <c r="G85" s="179"/>
      <c r="H85" s="179"/>
      <c r="I85" s="181"/>
      <c r="J85" s="181"/>
      <c r="K85" s="181"/>
      <c r="L85" s="181"/>
      <c r="M85" s="181"/>
      <c r="N85" s="181"/>
      <c r="O85" s="181"/>
    </row>
    <row r="86" spans="1:15" ht="14.25" customHeight="1">
      <c r="A86" s="168" t="str">
        <f t="shared" si="10"/>
        <v>[User_login-76]</v>
      </c>
      <c r="B86" s="117" t="s">
        <v>361</v>
      </c>
      <c r="C86" s="117" t="s">
        <v>364</v>
      </c>
      <c r="D86" s="117" t="s">
        <v>349</v>
      </c>
      <c r="E86" s="118"/>
      <c r="F86" s="117"/>
      <c r="G86" s="117"/>
      <c r="H86" s="119"/>
      <c r="I86" s="120"/>
      <c r="J86" s="253"/>
      <c r="K86" s="253"/>
      <c r="L86" s="253"/>
      <c r="M86" s="254"/>
      <c r="N86" s="254"/>
      <c r="O86" s="254"/>
    </row>
    <row r="87" spans="1:15" ht="14.25" customHeight="1">
      <c r="A87" s="168" t="str">
        <f t="shared" ref="A87:A100" si="11">IF(OR(B87&lt;&gt;"",D87&lt;E86&gt;""),"["&amp;TEXT($B$2,"##")&amp;"-"&amp;TEXT(ROW()-10,"##")&amp;"]","")</f>
        <v>[User_login-77]</v>
      </c>
      <c r="B87" s="117" t="s">
        <v>362</v>
      </c>
      <c r="C87" s="117" t="s">
        <v>365</v>
      </c>
      <c r="D87" s="117" t="s">
        <v>350</v>
      </c>
      <c r="E87" s="118"/>
      <c r="F87" s="117"/>
      <c r="G87" s="117"/>
      <c r="H87" s="119"/>
      <c r="I87" s="120"/>
      <c r="J87" s="253"/>
      <c r="K87" s="253"/>
      <c r="L87" s="253"/>
      <c r="M87" s="254"/>
      <c r="N87" s="254"/>
      <c r="O87" s="254"/>
    </row>
    <row r="88" spans="1:15" ht="14.25" customHeight="1">
      <c r="A88" s="168" t="str">
        <f t="shared" si="11"/>
        <v>[User_login-78]</v>
      </c>
      <c r="B88" s="117" t="s">
        <v>363</v>
      </c>
      <c r="C88" s="117" t="s">
        <v>366</v>
      </c>
      <c r="D88" s="117" t="s">
        <v>351</v>
      </c>
      <c r="E88" s="118"/>
      <c r="F88" s="117"/>
      <c r="G88" s="117"/>
      <c r="H88" s="119"/>
      <c r="I88" s="120"/>
      <c r="J88" s="253"/>
      <c r="K88" s="253"/>
      <c r="L88" s="253"/>
      <c r="M88" s="254"/>
      <c r="N88" s="254"/>
      <c r="O88" s="254"/>
    </row>
    <row r="89" spans="1:15" ht="14.25" customHeight="1">
      <c r="A89" s="168" t="str">
        <f t="shared" si="11"/>
        <v>[User_login-79]</v>
      </c>
      <c r="B89" s="117" t="s">
        <v>376</v>
      </c>
      <c r="C89" s="117" t="s">
        <v>367</v>
      </c>
      <c r="D89" s="117" t="s">
        <v>352</v>
      </c>
      <c r="E89" s="118"/>
      <c r="F89" s="117"/>
      <c r="G89" s="117"/>
      <c r="H89" s="119"/>
      <c r="I89" s="120"/>
      <c r="J89" s="253"/>
      <c r="K89" s="253"/>
      <c r="L89" s="253"/>
      <c r="M89" s="254"/>
      <c r="N89" s="254"/>
      <c r="O89" s="254"/>
    </row>
    <row r="90" spans="1:15" ht="14.25" customHeight="1">
      <c r="A90" s="168" t="str">
        <f t="shared" si="11"/>
        <v>[User_login-80]</v>
      </c>
      <c r="B90" s="117" t="s">
        <v>377</v>
      </c>
      <c r="C90" s="117" t="s">
        <v>365</v>
      </c>
      <c r="D90" s="117" t="s">
        <v>350</v>
      </c>
      <c r="E90" s="118"/>
      <c r="F90" s="117"/>
      <c r="G90" s="117"/>
      <c r="H90" s="119"/>
      <c r="I90" s="120"/>
      <c r="J90" s="253"/>
      <c r="K90" s="253"/>
      <c r="L90" s="253"/>
      <c r="M90" s="254"/>
      <c r="N90" s="254"/>
      <c r="O90" s="254"/>
    </row>
    <row r="91" spans="1:15" ht="14.25" customHeight="1">
      <c r="A91" s="168" t="str">
        <f t="shared" si="11"/>
        <v>[User_login-81]</v>
      </c>
      <c r="B91" s="117" t="s">
        <v>377</v>
      </c>
      <c r="C91" s="117" t="s">
        <v>368</v>
      </c>
      <c r="D91" s="117" t="s">
        <v>353</v>
      </c>
      <c r="E91" s="118"/>
      <c r="F91" s="117"/>
      <c r="G91" s="117"/>
      <c r="H91" s="119"/>
      <c r="I91" s="120"/>
      <c r="J91" s="253"/>
      <c r="K91" s="253"/>
      <c r="L91" s="253"/>
      <c r="M91" s="254"/>
      <c r="N91" s="254"/>
      <c r="O91" s="254"/>
    </row>
    <row r="92" spans="1:15" ht="14.25" customHeight="1">
      <c r="A92" s="168" t="str">
        <f t="shared" si="11"/>
        <v>[User_login-82]</v>
      </c>
      <c r="B92" s="117" t="s">
        <v>378</v>
      </c>
      <c r="C92" s="117" t="s">
        <v>369</v>
      </c>
      <c r="D92" s="117" t="s">
        <v>354</v>
      </c>
      <c r="E92" s="118"/>
      <c r="F92" s="117"/>
      <c r="G92" s="117"/>
      <c r="H92" s="119"/>
      <c r="I92" s="120"/>
      <c r="J92" s="253"/>
      <c r="K92" s="253"/>
      <c r="L92" s="253"/>
      <c r="M92" s="254"/>
      <c r="N92" s="254"/>
      <c r="O92" s="254"/>
    </row>
    <row r="93" spans="1:15" ht="14.25" customHeight="1">
      <c r="A93" s="168" t="str">
        <f t="shared" si="11"/>
        <v>[User_login-83]</v>
      </c>
      <c r="B93" s="117" t="s">
        <v>379</v>
      </c>
      <c r="C93" s="117" t="s">
        <v>370</v>
      </c>
      <c r="D93" s="117" t="s">
        <v>355</v>
      </c>
      <c r="E93" s="118"/>
      <c r="F93" s="117"/>
      <c r="G93" s="117"/>
      <c r="H93" s="119"/>
      <c r="I93" s="120"/>
      <c r="J93" s="253"/>
      <c r="K93" s="253"/>
      <c r="L93" s="253"/>
      <c r="M93" s="254"/>
      <c r="N93" s="254"/>
      <c r="O93" s="254"/>
    </row>
    <row r="94" spans="1:15" ht="14.25" customHeight="1">
      <c r="A94" s="168" t="str">
        <f t="shared" si="11"/>
        <v>[User_login-84]</v>
      </c>
      <c r="B94" s="117" t="s">
        <v>380</v>
      </c>
      <c r="C94" s="117" t="s">
        <v>371</v>
      </c>
      <c r="D94" s="117" t="s">
        <v>356</v>
      </c>
      <c r="E94" s="118"/>
      <c r="F94" s="117"/>
      <c r="G94" s="117"/>
      <c r="H94" s="119"/>
      <c r="I94" s="120"/>
      <c r="J94" s="253"/>
      <c r="K94" s="253"/>
      <c r="L94" s="253"/>
      <c r="M94" s="254"/>
      <c r="N94" s="254"/>
      <c r="O94" s="254"/>
    </row>
    <row r="95" spans="1:15" ht="14.25" customHeight="1">
      <c r="A95" s="168" t="str">
        <f t="shared" si="11"/>
        <v>[User_login-85]</v>
      </c>
      <c r="B95" s="117" t="s">
        <v>381</v>
      </c>
      <c r="C95" s="117" t="s">
        <v>372</v>
      </c>
      <c r="D95" s="117" t="s">
        <v>357</v>
      </c>
      <c r="E95" s="118"/>
      <c r="F95" s="117"/>
      <c r="G95" s="117"/>
      <c r="H95" s="119"/>
      <c r="I95" s="120"/>
      <c r="J95" s="253"/>
      <c r="K95" s="253"/>
      <c r="L95" s="253"/>
      <c r="M95" s="254"/>
      <c r="N95" s="254"/>
      <c r="O95" s="254"/>
    </row>
    <row r="96" spans="1:15" ht="14.25" customHeight="1">
      <c r="A96" s="168" t="str">
        <f t="shared" si="11"/>
        <v>[User_login-86]</v>
      </c>
      <c r="B96" s="117" t="s">
        <v>382</v>
      </c>
      <c r="C96" s="117" t="s">
        <v>373</v>
      </c>
      <c r="D96" s="117" t="s">
        <v>358</v>
      </c>
      <c r="E96" s="118"/>
      <c r="F96" s="117"/>
      <c r="G96" s="117"/>
      <c r="H96" s="119"/>
      <c r="I96" s="120"/>
      <c r="J96" s="253"/>
      <c r="K96" s="253"/>
      <c r="L96" s="253"/>
      <c r="M96" s="254"/>
      <c r="N96" s="254"/>
      <c r="O96" s="254"/>
    </row>
    <row r="97" spans="1:257" ht="14.25" customHeight="1">
      <c r="A97" s="168" t="str">
        <f t="shared" si="11"/>
        <v>[User_login-87]</v>
      </c>
      <c r="B97" s="117" t="s">
        <v>383</v>
      </c>
      <c r="C97" s="117" t="s">
        <v>374</v>
      </c>
      <c r="D97" s="117" t="s">
        <v>359</v>
      </c>
      <c r="E97" s="118"/>
      <c r="F97" s="117"/>
      <c r="G97" s="117"/>
      <c r="H97" s="119"/>
      <c r="I97" s="120"/>
      <c r="J97" s="253"/>
      <c r="K97" s="253"/>
      <c r="L97" s="253"/>
      <c r="M97" s="254"/>
      <c r="N97" s="254"/>
      <c r="O97" s="254"/>
    </row>
    <row r="98" spans="1:257" ht="14.25" customHeight="1">
      <c r="A98" s="168" t="str">
        <f t="shared" si="11"/>
        <v>[User_login-88]</v>
      </c>
      <c r="B98" s="117" t="s">
        <v>384</v>
      </c>
      <c r="C98" s="117" t="s">
        <v>375</v>
      </c>
      <c r="D98" s="117" t="s">
        <v>360</v>
      </c>
      <c r="E98" s="118"/>
      <c r="F98" s="117"/>
      <c r="G98" s="117"/>
      <c r="H98" s="119"/>
      <c r="I98" s="120"/>
      <c r="J98" s="253"/>
      <c r="K98" s="253"/>
      <c r="L98" s="253"/>
      <c r="M98" s="254"/>
      <c r="N98" s="254"/>
      <c r="O98" s="254"/>
    </row>
    <row r="99" spans="1:257" s="108" customFormat="1" ht="14.25" customHeight="1">
      <c r="A99" s="168" t="str">
        <f t="shared" si="11"/>
        <v>[User_login-89]</v>
      </c>
      <c r="B99" s="117" t="s">
        <v>392</v>
      </c>
      <c r="C99" s="117" t="s">
        <v>407</v>
      </c>
      <c r="D99" s="117" t="s">
        <v>385</v>
      </c>
      <c r="E99" s="177"/>
      <c r="F99" s="117"/>
      <c r="G99" s="117"/>
      <c r="H99" s="178"/>
      <c r="I99" s="177"/>
      <c r="J99" s="253"/>
      <c r="K99" s="253"/>
      <c r="L99" s="253"/>
      <c r="M99" s="254"/>
      <c r="N99" s="254"/>
      <c r="O99" s="254"/>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row>
    <row r="100" spans="1:257" s="108" customFormat="1" ht="14.25" customHeight="1">
      <c r="A100" s="168" t="str">
        <f t="shared" si="11"/>
        <v>[User_login-90]</v>
      </c>
      <c r="B100" s="117" t="s">
        <v>393</v>
      </c>
      <c r="C100" s="117" t="s">
        <v>408</v>
      </c>
      <c r="D100" s="117" t="s">
        <v>386</v>
      </c>
      <c r="E100" s="177"/>
      <c r="F100" s="117"/>
      <c r="G100" s="117"/>
      <c r="H100" s="178"/>
      <c r="I100" s="177"/>
      <c r="J100" s="253"/>
      <c r="K100" s="253"/>
      <c r="L100" s="253"/>
      <c r="M100" s="254"/>
      <c r="N100" s="254"/>
      <c r="O100" s="254"/>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row>
    <row r="101" spans="1:257" s="108" customFormat="1" ht="14.25" customHeight="1">
      <c r="A101" s="168" t="str">
        <f t="shared" ref="A101:A105" si="12">IF(OR(B101&lt;&gt;"",D101&lt;E100&gt;""),"["&amp;TEXT($B$2,"##")&amp;"-"&amp;TEXT(ROW()-10,"##")&amp;"]","")</f>
        <v>[User_login-91]</v>
      </c>
      <c r="B101" s="117" t="s">
        <v>395</v>
      </c>
      <c r="C101" s="117" t="s">
        <v>409</v>
      </c>
      <c r="D101" s="117" t="s">
        <v>387</v>
      </c>
      <c r="E101" s="177"/>
      <c r="F101" s="117"/>
      <c r="G101" s="117"/>
      <c r="H101" s="178"/>
      <c r="I101" s="177"/>
      <c r="J101" s="253"/>
      <c r="K101" s="253"/>
      <c r="L101" s="253"/>
      <c r="M101" s="254"/>
      <c r="N101" s="254"/>
      <c r="O101" s="254"/>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row>
    <row r="102" spans="1:257" s="108" customFormat="1" ht="14.25" customHeight="1">
      <c r="A102" s="168" t="str">
        <f t="shared" si="12"/>
        <v>[User_login-92]</v>
      </c>
      <c r="B102" s="117" t="s">
        <v>394</v>
      </c>
      <c r="C102" s="117" t="s">
        <v>410</v>
      </c>
      <c r="D102" s="117" t="s">
        <v>388</v>
      </c>
      <c r="E102" s="177"/>
      <c r="F102" s="117"/>
      <c r="G102" s="117"/>
      <c r="H102" s="178"/>
      <c r="I102" s="177"/>
      <c r="J102" s="253"/>
      <c r="K102" s="253"/>
      <c r="L102" s="253"/>
      <c r="M102" s="254"/>
      <c r="N102" s="254"/>
      <c r="O102" s="254"/>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row>
    <row r="103" spans="1:257" s="108" customFormat="1" ht="14.25" customHeight="1">
      <c r="A103" s="168" t="str">
        <f t="shared" si="12"/>
        <v>[User_login-93]</v>
      </c>
      <c r="B103" s="117" t="s">
        <v>396</v>
      </c>
      <c r="C103" s="117" t="s">
        <v>411</v>
      </c>
      <c r="D103" s="117" t="s">
        <v>389</v>
      </c>
      <c r="E103" s="177"/>
      <c r="F103" s="117"/>
      <c r="G103" s="117"/>
      <c r="H103" s="178"/>
      <c r="I103" s="177"/>
      <c r="J103" s="253"/>
      <c r="K103" s="253"/>
      <c r="L103" s="253"/>
      <c r="M103" s="254"/>
      <c r="N103" s="254"/>
      <c r="O103" s="254"/>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row>
    <row r="104" spans="1:257" s="108" customFormat="1" ht="14.25" customHeight="1">
      <c r="A104" s="168" t="str">
        <f t="shared" si="12"/>
        <v>[User_login-94]</v>
      </c>
      <c r="B104" s="117" t="s">
        <v>404</v>
      </c>
      <c r="C104" s="117" t="s">
        <v>390</v>
      </c>
      <c r="D104" s="117" t="s">
        <v>391</v>
      </c>
      <c r="E104" s="177"/>
      <c r="F104" s="117"/>
      <c r="G104" s="117"/>
      <c r="H104" s="178"/>
      <c r="I104" s="177"/>
      <c r="J104" s="253"/>
      <c r="K104" s="253"/>
      <c r="L104" s="253"/>
      <c r="M104" s="254"/>
      <c r="N104" s="254"/>
      <c r="O104" s="254"/>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row>
    <row r="105" spans="1:257" ht="14.25" customHeight="1">
      <c r="A105" s="168" t="str">
        <f t="shared" si="12"/>
        <v>[User_login-95]</v>
      </c>
      <c r="B105" s="117" t="s">
        <v>405</v>
      </c>
      <c r="C105" s="117" t="s">
        <v>412</v>
      </c>
      <c r="D105" s="117" t="s">
        <v>397</v>
      </c>
      <c r="E105" s="177"/>
      <c r="F105" s="117"/>
      <c r="G105" s="117"/>
      <c r="H105" s="178"/>
      <c r="I105" s="177"/>
      <c r="J105" s="253"/>
      <c r="K105" s="253"/>
      <c r="L105" s="253"/>
      <c r="M105" s="254"/>
      <c r="N105" s="254"/>
      <c r="O105" s="254"/>
    </row>
    <row r="106" spans="1:257" ht="14.25" customHeight="1">
      <c r="A106" s="168" t="str">
        <f t="shared" ref="A106:A110" si="13">IF(OR(B106&lt;&gt;"",D106&lt;E105&gt;""),"["&amp;TEXT($B$2,"##")&amp;"-"&amp;TEXT(ROW()-10,"##")&amp;"]","")</f>
        <v>[User_login-96]</v>
      </c>
      <c r="B106" s="117" t="s">
        <v>406</v>
      </c>
      <c r="C106" s="117" t="s">
        <v>413</v>
      </c>
      <c r="D106" s="117" t="s">
        <v>398</v>
      </c>
      <c r="E106" s="177"/>
      <c r="F106" s="117"/>
      <c r="G106" s="117"/>
      <c r="H106" s="178"/>
      <c r="I106" s="177"/>
      <c r="J106" s="253"/>
      <c r="K106" s="253"/>
      <c r="L106" s="253"/>
      <c r="M106" s="254"/>
      <c r="N106" s="254"/>
      <c r="O106" s="254"/>
    </row>
    <row r="107" spans="1:257" ht="14.25" customHeight="1">
      <c r="A107" s="168" t="str">
        <f t="shared" si="13"/>
        <v>[User_login-97]</v>
      </c>
      <c r="B107" s="117" t="s">
        <v>438</v>
      </c>
      <c r="C107" s="117" t="s">
        <v>414</v>
      </c>
      <c r="D107" s="117" t="s">
        <v>399</v>
      </c>
      <c r="E107" s="177"/>
      <c r="F107" s="117"/>
      <c r="G107" s="117"/>
      <c r="H107" s="178"/>
      <c r="I107" s="177"/>
      <c r="J107" s="253"/>
      <c r="K107" s="253"/>
      <c r="L107" s="253"/>
      <c r="M107" s="254"/>
      <c r="N107" s="254"/>
      <c r="O107" s="254"/>
    </row>
    <row r="108" spans="1:257" ht="14.25" customHeight="1">
      <c r="A108" s="168" t="str">
        <f t="shared" si="13"/>
        <v>[User_login-98]</v>
      </c>
      <c r="B108" s="117" t="s">
        <v>439</v>
      </c>
      <c r="C108" s="117" t="s">
        <v>415</v>
      </c>
      <c r="D108" s="117" t="s">
        <v>400</v>
      </c>
      <c r="E108" s="177"/>
      <c r="F108" s="117"/>
      <c r="G108" s="117"/>
      <c r="H108" s="178"/>
      <c r="I108" s="177"/>
      <c r="J108" s="253"/>
      <c r="K108" s="253"/>
      <c r="L108" s="253"/>
      <c r="M108" s="254"/>
      <c r="N108" s="254"/>
      <c r="O108" s="254"/>
    </row>
    <row r="109" spans="1:257" ht="14.25" customHeight="1">
      <c r="A109" s="168" t="str">
        <f t="shared" si="13"/>
        <v>[User_login-99]</v>
      </c>
      <c r="B109" s="117" t="s">
        <v>440</v>
      </c>
      <c r="C109" s="117" t="s">
        <v>416</v>
      </c>
      <c r="D109" s="117" t="s">
        <v>401</v>
      </c>
      <c r="E109" s="177"/>
      <c r="F109" s="117"/>
      <c r="G109" s="117"/>
      <c r="H109" s="178"/>
      <c r="I109" s="177"/>
      <c r="J109" s="253"/>
      <c r="K109" s="253"/>
      <c r="L109" s="253"/>
      <c r="M109" s="254"/>
      <c r="N109" s="254"/>
      <c r="O109" s="254"/>
    </row>
    <row r="110" spans="1:257" ht="14.25" customHeight="1">
      <c r="A110" s="168" t="str">
        <f t="shared" si="13"/>
        <v>[User_login-100]</v>
      </c>
      <c r="B110" s="117" t="s">
        <v>441</v>
      </c>
      <c r="C110" s="117" t="s">
        <v>402</v>
      </c>
      <c r="D110" s="117" t="s">
        <v>403</v>
      </c>
      <c r="E110" s="177"/>
      <c r="F110" s="117"/>
      <c r="G110" s="117"/>
      <c r="H110" s="178"/>
      <c r="I110" s="177"/>
      <c r="J110" s="253"/>
      <c r="K110" s="253"/>
      <c r="L110" s="253"/>
      <c r="M110" s="254"/>
      <c r="N110" s="254"/>
      <c r="O110" s="254"/>
    </row>
    <row r="111" spans="1:257" ht="14.25" customHeight="1">
      <c r="A111" s="182"/>
      <c r="B111" s="182" t="s">
        <v>223</v>
      </c>
      <c r="C111" s="179"/>
      <c r="D111" s="179"/>
      <c r="E111" s="179"/>
      <c r="F111" s="179"/>
      <c r="G111" s="179"/>
      <c r="H111" s="179"/>
      <c r="I111" s="181"/>
      <c r="J111" s="181"/>
      <c r="K111" s="181"/>
      <c r="L111" s="181"/>
      <c r="M111" s="181"/>
      <c r="N111" s="181"/>
      <c r="O111" s="181"/>
    </row>
    <row r="112" spans="1:257" ht="14.25" customHeight="1">
      <c r="A112" s="168" t="str">
        <f>IF(OR(B112&lt;&gt;"",D112&lt;E111&gt;""),"["&amp;TEXT($B$2,"##")&amp;"-"&amp;TEXT(ROW()-10,"##")&amp;"]","")</f>
        <v>[User_login-102]</v>
      </c>
      <c r="B112" s="117" t="s">
        <v>457</v>
      </c>
      <c r="C112" s="117" t="s">
        <v>455</v>
      </c>
      <c r="D112" s="117" t="s">
        <v>456</v>
      </c>
      <c r="E112" s="118"/>
      <c r="F112" s="117"/>
      <c r="G112" s="117"/>
      <c r="H112" s="119"/>
      <c r="I112" s="120"/>
      <c r="J112" s="253"/>
      <c r="K112" s="253"/>
      <c r="L112" s="253"/>
      <c r="M112" s="254"/>
      <c r="N112" s="254"/>
      <c r="O112" s="254"/>
    </row>
    <row r="113" spans="1:15" ht="14.25" customHeight="1">
      <c r="A113" s="168" t="str">
        <f>IF(OR(B113&lt;&gt;"",D113&lt;E112&gt;""),"["&amp;TEXT($B$2,"##")&amp;"-"&amp;TEXT(ROW()-10,"##")&amp;"]","")</f>
        <v>[User_login-103]</v>
      </c>
      <c r="B113" s="117" t="s">
        <v>458</v>
      </c>
      <c r="C113" s="117" t="s">
        <v>426</v>
      </c>
      <c r="D113" s="117" t="s">
        <v>452</v>
      </c>
      <c r="E113" s="118"/>
      <c r="F113" s="117"/>
      <c r="G113" s="117"/>
      <c r="H113" s="119"/>
      <c r="I113" s="120"/>
      <c r="J113" s="253"/>
      <c r="K113" s="253"/>
      <c r="L113" s="253"/>
      <c r="M113" s="254"/>
      <c r="N113" s="254"/>
      <c r="O113" s="254"/>
    </row>
    <row r="114" spans="1:15" ht="14.25" customHeight="1">
      <c r="A114" s="168" t="str">
        <f t="shared" ref="A114" si="14">IF(OR(B114&lt;&gt;"",D114&lt;E113&gt;""),"["&amp;TEXT($B$2,"##")&amp;"-"&amp;TEXT(ROW()-10,"##")&amp;"]","")</f>
        <v>[User_login-104]</v>
      </c>
      <c r="B114" s="117" t="s">
        <v>459</v>
      </c>
      <c r="C114" s="117" t="s">
        <v>453</v>
      </c>
      <c r="D114" s="117" t="s">
        <v>454</v>
      </c>
      <c r="E114" s="118"/>
      <c r="F114" s="117"/>
      <c r="G114" s="117"/>
      <c r="H114" s="119"/>
      <c r="I114" s="120"/>
      <c r="J114" s="253"/>
      <c r="K114" s="253"/>
      <c r="L114" s="253"/>
      <c r="M114" s="254"/>
      <c r="N114" s="254"/>
      <c r="O114" s="254"/>
    </row>
    <row r="115" spans="1:15" ht="14.25" customHeight="1">
      <c r="A115" s="168" t="str">
        <f>IF(OR(B115&lt;&gt;"",D115&lt;E111&gt;""),"["&amp;TEXT($B$2,"##")&amp;"-"&amp;TEXT(ROW()-10,"##")&amp;"]","")</f>
        <v>[User_login-105]</v>
      </c>
      <c r="B115" s="117" t="s">
        <v>442</v>
      </c>
      <c r="C115" s="117" t="s">
        <v>417</v>
      </c>
      <c r="D115" s="117" t="s">
        <v>418</v>
      </c>
      <c r="E115" s="118"/>
      <c r="F115" s="117"/>
      <c r="G115" s="117"/>
      <c r="H115" s="119"/>
      <c r="I115" s="120"/>
      <c r="J115" s="253"/>
      <c r="K115" s="253"/>
      <c r="L115" s="253"/>
      <c r="M115" s="254"/>
      <c r="N115" s="254"/>
      <c r="O115" s="254"/>
    </row>
    <row r="116" spans="1:15" ht="14.25" customHeight="1">
      <c r="A116" s="168" t="str">
        <f>IF(OR(B116&lt;&gt;"",D116&lt;E112&gt;""),"["&amp;TEXT($B$2,"##")&amp;"-"&amp;TEXT(ROW()-10,"##")&amp;"]","")</f>
        <v>[User_login-106]</v>
      </c>
      <c r="B116" s="117" t="s">
        <v>460</v>
      </c>
      <c r="C116" s="117" t="s">
        <v>419</v>
      </c>
      <c r="D116" s="117" t="s">
        <v>420</v>
      </c>
      <c r="E116" s="118"/>
      <c r="F116" s="117"/>
      <c r="G116" s="117"/>
      <c r="H116" s="119"/>
      <c r="I116" s="120"/>
      <c r="J116" s="253"/>
      <c r="K116" s="253"/>
      <c r="L116" s="253"/>
      <c r="M116" s="254"/>
      <c r="N116" s="254"/>
      <c r="O116" s="254"/>
    </row>
    <row r="117" spans="1:15" ht="14.25" customHeight="1">
      <c r="A117" s="168" t="str">
        <f>IF(OR(B117&lt;&gt;"",D117&lt;E113&gt;""),"["&amp;TEXT($B$2,"##")&amp;"-"&amp;TEXT(ROW()-10,"##")&amp;"]","")</f>
        <v>[User_login-107]</v>
      </c>
      <c r="B117" s="117" t="s">
        <v>461</v>
      </c>
      <c r="C117" s="117" t="s">
        <v>419</v>
      </c>
      <c r="D117" s="117" t="s">
        <v>420</v>
      </c>
      <c r="E117" s="168"/>
      <c r="F117" s="117"/>
      <c r="G117" s="117"/>
      <c r="H117" s="119"/>
      <c r="I117" s="120"/>
      <c r="J117" s="253"/>
      <c r="K117" s="253"/>
      <c r="L117" s="253"/>
      <c r="M117" s="254"/>
      <c r="N117" s="254"/>
      <c r="O117" s="254"/>
    </row>
    <row r="118" spans="1:15" ht="14.25" customHeight="1">
      <c r="A118" s="168" t="str">
        <f>IF(OR(B118&lt;&gt;"",D118&lt;E115&gt;""),"["&amp;TEXT($B$2,"##")&amp;"-"&amp;TEXT(ROW()-10,"##")&amp;"]","")</f>
        <v>[User_login-108]</v>
      </c>
      <c r="B118" s="117" t="s">
        <v>462</v>
      </c>
      <c r="C118" s="117" t="s">
        <v>424</v>
      </c>
      <c r="D118" s="117" t="s">
        <v>425</v>
      </c>
      <c r="E118" s="118"/>
      <c r="F118" s="117"/>
      <c r="G118" s="117"/>
      <c r="H118" s="119"/>
      <c r="I118" s="120"/>
      <c r="J118" s="253"/>
      <c r="K118" s="253"/>
      <c r="L118" s="253"/>
      <c r="M118" s="254"/>
      <c r="N118" s="254"/>
      <c r="O118" s="254"/>
    </row>
    <row r="119" spans="1:15" ht="14.25" customHeight="1">
      <c r="A119" s="168" t="str">
        <f>IF(OR(B119&lt;&gt;"",D119&lt;E116&gt;""),"["&amp;TEXT($B$2,"##")&amp;"-"&amp;TEXT(ROW()-10,"##")&amp;"]","")</f>
        <v>[User_login-109]</v>
      </c>
      <c r="B119" s="117" t="s">
        <v>448</v>
      </c>
      <c r="C119" s="117" t="s">
        <v>426</v>
      </c>
      <c r="D119" s="117" t="s">
        <v>427</v>
      </c>
      <c r="E119" s="118"/>
      <c r="F119" s="117"/>
      <c r="G119" s="117"/>
      <c r="H119" s="119"/>
      <c r="I119" s="120"/>
      <c r="J119" s="253"/>
      <c r="K119" s="253"/>
      <c r="L119" s="253"/>
      <c r="M119" s="254"/>
      <c r="N119" s="254"/>
      <c r="O119" s="254"/>
    </row>
    <row r="120" spans="1:15" ht="14.25" customHeight="1">
      <c r="A120" s="168" t="str">
        <f>IF(OR(B120&lt;&gt;"",D120&lt;E117&gt;""),"["&amp;TEXT($B$2,"##")&amp;"-"&amp;TEXT(ROW()-10,"##")&amp;"]","")</f>
        <v>[User_login-110]</v>
      </c>
      <c r="B120" s="117" t="s">
        <v>463</v>
      </c>
      <c r="C120" s="117" t="s">
        <v>428</v>
      </c>
      <c r="D120" s="117" t="s">
        <v>429</v>
      </c>
      <c r="E120" s="118"/>
      <c r="F120" s="117"/>
      <c r="G120" s="117"/>
      <c r="H120" s="119"/>
      <c r="I120" s="120"/>
      <c r="J120" s="253"/>
      <c r="K120" s="253"/>
      <c r="L120" s="253"/>
      <c r="M120" s="254"/>
      <c r="N120" s="254"/>
      <c r="O120" s="254"/>
    </row>
    <row r="121" spans="1:15" ht="14.25" customHeight="1">
      <c r="A121" s="168" t="str">
        <f t="shared" ref="A121:A123" si="15">IF(OR(B121&lt;&gt;"",D121&lt;E118&gt;""),"["&amp;TEXT($B$2,"##")&amp;"-"&amp;TEXT(ROW()-10,"##")&amp;"]","")</f>
        <v>[User_login-111]</v>
      </c>
      <c r="B121" s="117" t="s">
        <v>464</v>
      </c>
      <c r="C121" s="117" t="s">
        <v>430</v>
      </c>
      <c r="D121" s="117" t="s">
        <v>431</v>
      </c>
      <c r="E121" s="177"/>
      <c r="F121" s="177"/>
      <c r="G121" s="177"/>
      <c r="H121" s="178"/>
      <c r="I121" s="177"/>
      <c r="J121" s="253"/>
      <c r="K121" s="253"/>
      <c r="L121" s="253"/>
      <c r="M121" s="254"/>
      <c r="N121" s="254"/>
      <c r="O121" s="254"/>
    </row>
    <row r="122" spans="1:15" ht="14.25" customHeight="1">
      <c r="A122" s="168" t="str">
        <f t="shared" si="15"/>
        <v>[User_login-112]</v>
      </c>
      <c r="B122" s="117" t="s">
        <v>465</v>
      </c>
      <c r="C122" s="117" t="s">
        <v>432</v>
      </c>
      <c r="D122" s="117" t="s">
        <v>433</v>
      </c>
      <c r="E122" s="177"/>
      <c r="F122" s="177"/>
      <c r="G122" s="177"/>
      <c r="H122" s="178"/>
      <c r="I122" s="177"/>
      <c r="J122" s="253"/>
      <c r="K122" s="253"/>
      <c r="L122" s="253"/>
      <c r="M122" s="254"/>
      <c r="N122" s="254"/>
      <c r="O122" s="254"/>
    </row>
    <row r="123" spans="1:15" ht="14.25" customHeight="1">
      <c r="A123" s="168" t="str">
        <f t="shared" si="15"/>
        <v>[User_login-113]</v>
      </c>
      <c r="B123" s="117" t="s">
        <v>466</v>
      </c>
      <c r="C123" s="117" t="s">
        <v>434</v>
      </c>
      <c r="D123" s="117" t="s">
        <v>435</v>
      </c>
      <c r="E123" s="177"/>
      <c r="F123" s="177"/>
      <c r="G123" s="177"/>
      <c r="H123" s="178"/>
      <c r="I123" s="177"/>
      <c r="J123" s="253"/>
      <c r="K123" s="253"/>
      <c r="L123" s="253"/>
      <c r="M123" s="254"/>
      <c r="N123" s="254"/>
      <c r="O123" s="254"/>
    </row>
    <row r="124" spans="1:15" ht="14.25" customHeight="1">
      <c r="A124" s="168" t="str">
        <f>IF(OR(B124&lt;&gt;"",D124&lt;E119&gt;""),"["&amp;TEXT($B$2,"##")&amp;"-"&amp;TEXT(ROW()-10,"##")&amp;"]","")</f>
        <v>[User_login-114]</v>
      </c>
      <c r="B124" s="117" t="s">
        <v>467</v>
      </c>
      <c r="C124" s="117" t="s">
        <v>436</v>
      </c>
      <c r="D124" s="117" t="s">
        <v>437</v>
      </c>
      <c r="E124" s="177"/>
      <c r="F124" s="177"/>
      <c r="G124" s="177"/>
      <c r="H124" s="178"/>
      <c r="I124" s="177"/>
      <c r="J124" s="253"/>
      <c r="K124" s="253"/>
      <c r="L124" s="253"/>
      <c r="M124" s="254"/>
      <c r="N124" s="254"/>
      <c r="O124" s="254"/>
    </row>
    <row r="125" spans="1:15" ht="12.75"/>
    <row r="126" spans="1:15" ht="12.75"/>
    <row r="127" spans="1:15" ht="12.75"/>
    <row r="128" spans="1:15" ht="12.75"/>
    <row r="129" ht="12.75"/>
    <row r="130" ht="12.75"/>
    <row r="131" ht="12.75"/>
    <row r="132" ht="12.75"/>
    <row r="133" ht="12.75"/>
    <row r="134" ht="12.75"/>
    <row r="135" ht="12.75"/>
    <row r="136" ht="12.75"/>
    <row r="137" ht="12.75"/>
    <row r="138" ht="12.75"/>
    <row r="139" ht="12.75"/>
    <row r="140" ht="12.75"/>
  </sheetData>
  <dataConsolidate>
    <dataRefs count="1">
      <dataRef ref="K2:K6" sheet="User_Function"/>
    </dataRefs>
  </dataConsolidate>
  <mergeCells count="5">
    <mergeCell ref="B2:G2"/>
    <mergeCell ref="B3:G3"/>
    <mergeCell ref="B4:G4"/>
    <mergeCell ref="E5:G5"/>
    <mergeCell ref="E6:G6"/>
  </mergeCells>
  <dataValidations count="3">
    <dataValidation type="list" allowBlank="1" showInputMessage="1" showErrorMessage="1" sqref="G11:G23 G1:G9 F12:F18 F20:F23 G121:G65410">
      <formula1>$H$2:$H$5</formula1>
    </dataValidation>
    <dataValidation type="list" allowBlank="1" showErrorMessage="1" sqref="G25 G74:G84 G54:G72 G42:G52 G38:G40 G31:G33 G27:G29 G35:G36">
      <formula1>$Q$2:$Q$6</formula1>
      <formula2>0</formula2>
    </dataValidation>
    <dataValidation type="list" allowBlank="1" showErrorMessage="1" sqref="F86:G110 F112:G1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L112:L124 L86:L110 L74:L84 L54:L72 L42:L52 L38:L40 L35:L36 L31:L33 L27:L29 L25 L12:L18 L20:L23</xm:sqref>
        </x14:dataValidation>
        <x14:dataValidation type="list" allowBlank="1" showInputMessage="1" showErrorMessage="1">
          <x14:formula1>
            <xm:f>Calculate!$A$11:$A$12</xm:f>
          </x14:formula1>
          <xm:sqref>K112:K124 K86:K110 K74:K84 K54:K72 K42:K52 K38:K40 K35:K36 K31:K33 K27:K29 K25 K12:K18 K20:K23</xm:sqref>
        </x14:dataValidation>
        <x14:dataValidation type="list" allowBlank="1" showInputMessage="1" showErrorMessage="1">
          <x14:formula1>
            <xm:f>Calculate!$A$15:$A$20</xm:f>
          </x14:formula1>
          <xm:sqref>J112:J124 J86:J110 J74:J84 J54:J72 J42:J52 J38:J40 J35:J36 J31:J33 J27:J29 J25 J12:J18 J20:J23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8"/>
  <sheetViews>
    <sheetView topLeftCell="E1" zoomScaleNormal="100" workbookViewId="0">
      <selection activeCell="I1" sqref="I1:O8"/>
    </sheetView>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8" customFormat="1" ht="15.75" thickTop="1" thickBot="1">
      <c r="A1" s="139" t="s">
        <v>542</v>
      </c>
      <c r="B1" s="140"/>
      <c r="C1" s="140"/>
      <c r="D1" s="140"/>
      <c r="E1" s="140"/>
      <c r="F1" s="140"/>
      <c r="G1" s="141"/>
      <c r="I1" s="255" t="s">
        <v>623</v>
      </c>
      <c r="J1" s="256" t="s">
        <v>622</v>
      </c>
      <c r="K1" s="256" t="s">
        <v>621</v>
      </c>
      <c r="L1" s="256" t="s">
        <v>620</v>
      </c>
      <c r="M1" s="256" t="s">
        <v>619</v>
      </c>
      <c r="N1" s="256" t="s">
        <v>631</v>
      </c>
      <c r="O1" s="257" t="s">
        <v>618</v>
      </c>
    </row>
    <row r="2" spans="1:17" s="138" customFormat="1" ht="15">
      <c r="A2" s="142" t="s">
        <v>21</v>
      </c>
      <c r="B2" s="223" t="s">
        <v>47</v>
      </c>
      <c r="C2" s="223"/>
      <c r="D2" s="223"/>
      <c r="E2" s="223"/>
      <c r="F2" s="223"/>
      <c r="G2" s="223"/>
      <c r="I2" s="258" t="s">
        <v>617</v>
      </c>
      <c r="J2" s="230">
        <f>COUNTIFS(J12:J200,"ManhNL",L12:L200,"Open")</f>
        <v>0</v>
      </c>
      <c r="K2" s="230">
        <f>COUNTIFS(J12:J200,"ManhNL",L12:L200,"Accepted")</f>
        <v>0</v>
      </c>
      <c r="L2" s="230">
        <f>COUNTIFS(J12:J200,"ManhNL",L12:L200,"Ready for test")</f>
        <v>0</v>
      </c>
      <c r="M2" s="230">
        <f>COUNTIFS(J12:J200,"ManhNL",L12:L200,"Closed")</f>
        <v>0</v>
      </c>
      <c r="N2" s="230">
        <f>COUNTIFS(J12:J200,"ManhNL",L12:L200,"")</f>
        <v>0</v>
      </c>
      <c r="O2" s="259">
        <f>SUM(J2:N2)</f>
        <v>0</v>
      </c>
      <c r="Q2" s="95" t="s">
        <v>22</v>
      </c>
    </row>
    <row r="3" spans="1:17" s="138" customFormat="1" ht="15" customHeight="1">
      <c r="A3" s="143" t="s">
        <v>543</v>
      </c>
      <c r="B3" s="223" t="s">
        <v>544</v>
      </c>
      <c r="C3" s="223"/>
      <c r="D3" s="223"/>
      <c r="E3" s="223"/>
      <c r="F3" s="223"/>
      <c r="G3" s="223"/>
      <c r="I3" s="258" t="s">
        <v>616</v>
      </c>
      <c r="J3" s="230">
        <f>COUNTIFS(J12:J200,"HuyNM",L12:L200,"Open")</f>
        <v>0</v>
      </c>
      <c r="K3" s="230">
        <f>COUNTIFS(J12:J200,"HuyNM",L12:L200,"Accepted")</f>
        <v>0</v>
      </c>
      <c r="L3" s="230">
        <f>COUNTIFS(J12:J200,"HuyNM",L12:L200,"Ready for test")</f>
        <v>0</v>
      </c>
      <c r="M3" s="230">
        <f>COUNTIFS(J12:J200,"HuyNM",L12:L200,"Closed")</f>
        <v>0</v>
      </c>
      <c r="N3" s="230">
        <f>COUNTIFS(J12:J200,"HuyNM",L12:L200,"")</f>
        <v>0</v>
      </c>
      <c r="O3" s="260">
        <f>SUM(J3:N3)</f>
        <v>0</v>
      </c>
      <c r="Q3" s="95" t="s">
        <v>24</v>
      </c>
    </row>
    <row r="4" spans="1:17" s="138" customFormat="1" ht="15">
      <c r="A4" s="142" t="s">
        <v>545</v>
      </c>
      <c r="B4" s="224" t="s">
        <v>110</v>
      </c>
      <c r="C4" s="224"/>
      <c r="D4" s="224"/>
      <c r="E4" s="224"/>
      <c r="F4" s="224"/>
      <c r="G4" s="224"/>
      <c r="I4" s="258" t="s">
        <v>615</v>
      </c>
      <c r="J4" s="230">
        <f>COUNTIFS(J12:J200,"AnhDD",L12:L200,"Open")</f>
        <v>0</v>
      </c>
      <c r="K4" s="230">
        <f>COUNTIFS(J12:J200,"AnhDD",L12:L200,"Accepted")</f>
        <v>0</v>
      </c>
      <c r="L4" s="230">
        <f>COUNTIFS(J12:J200,"AnhDD",L12:L200,"Ready for test")</f>
        <v>0</v>
      </c>
      <c r="M4" s="230">
        <f>COUNTIFS(J12:J200,"AnhDD",L12:L200,"Closed")</f>
        <v>0</v>
      </c>
      <c r="N4" s="230">
        <f>COUNTIFS(J12:J200,"AnhDD",L12:L200,"")</f>
        <v>0</v>
      </c>
      <c r="O4" s="260">
        <f>SUM(J4:N4)</f>
        <v>0</v>
      </c>
      <c r="Q4" s="96"/>
    </row>
    <row r="5" spans="1:17" s="138" customFormat="1" ht="15">
      <c r="A5" s="144" t="s">
        <v>22</v>
      </c>
      <c r="B5" s="145" t="s">
        <v>24</v>
      </c>
      <c r="C5" s="145" t="s">
        <v>546</v>
      </c>
      <c r="D5" s="146" t="s">
        <v>27</v>
      </c>
      <c r="E5" s="228" t="s">
        <v>547</v>
      </c>
      <c r="F5" s="228"/>
      <c r="G5" s="228"/>
      <c r="I5" s="258" t="s">
        <v>614</v>
      </c>
      <c r="J5" s="230">
        <f>COUNTIFS(J12:J200,"TrungVN",L12:L200,"Open")</f>
        <v>0</v>
      </c>
      <c r="K5" s="230">
        <f>COUNTIFS(J12:J200,"TrungVN",L12:L200,"Accepted")</f>
        <v>0</v>
      </c>
      <c r="L5" s="230">
        <f>COUNTIFS(J12:J200,"TrungVN",L12:L200,"Ready for test")</f>
        <v>0</v>
      </c>
      <c r="M5" s="230">
        <f>COUNTIFS(J12:J200,"TrungVN",L12:L200,"Closed")</f>
        <v>0</v>
      </c>
      <c r="N5" s="230">
        <f>COUNTIFS(J12:J200,"TrungVN",L12:L200,"")</f>
        <v>0</v>
      </c>
      <c r="O5" s="260">
        <f>SUM(J5:N5)</f>
        <v>0</v>
      </c>
      <c r="Q5" s="95" t="s">
        <v>29</v>
      </c>
    </row>
    <row r="6" spans="1:17" s="138" customFormat="1" ht="15.75" thickBot="1">
      <c r="A6" s="131">
        <f>COUNTIF(F11:G312,"Pass")</f>
        <v>0</v>
      </c>
      <c r="B6" s="101">
        <f>COUNTIF(F11:G759,"Fail")</f>
        <v>0</v>
      </c>
      <c r="C6" s="101">
        <f>E6-D6-B6-A6</f>
        <v>116</v>
      </c>
      <c r="D6" s="102">
        <f>COUNTIF(F11:G759,"N/A")</f>
        <v>0</v>
      </c>
      <c r="E6" s="226">
        <f>COUNTA(A11:A316)*2</f>
        <v>116</v>
      </c>
      <c r="F6" s="226"/>
      <c r="G6" s="226"/>
      <c r="I6" s="258" t="s">
        <v>613</v>
      </c>
      <c r="J6" s="230">
        <f>COUNTIFS(J12:J200,"MaiCTP",L12:L200,"Open")</f>
        <v>0</v>
      </c>
      <c r="K6" s="230">
        <f>COUNTIFS(J12:J200,"MaiCTP",L12:L200,"Accepted")</f>
        <v>0</v>
      </c>
      <c r="L6" s="230">
        <f>COUNTIFS(J12:J200,"MaiCTP",L12:L200,"Ready for test")</f>
        <v>0</v>
      </c>
      <c r="M6" s="230">
        <f>COUNTIFS(J12:J200,"MaiCTP",L12:L200,"Closed")</f>
        <v>0</v>
      </c>
      <c r="N6" s="230">
        <f>COUNTIFS(J12:J200,"MaiCTP",L12:L200,"")</f>
        <v>0</v>
      </c>
      <c r="O6" s="260">
        <f>SUM(J6:N6)</f>
        <v>0</v>
      </c>
      <c r="Q6" s="95" t="s">
        <v>27</v>
      </c>
    </row>
    <row r="7" spans="1:17" s="138" customFormat="1" ht="15">
      <c r="A7" s="247"/>
      <c r="B7" s="248"/>
      <c r="C7" s="248"/>
      <c r="D7" s="248"/>
      <c r="E7" s="249"/>
      <c r="F7" s="249"/>
      <c r="G7" s="249"/>
      <c r="I7" s="258" t="s">
        <v>612</v>
      </c>
      <c r="J7" s="230">
        <f>COUNTIFS(J12:J200,"ChinhVC",L12:L200,"Open")</f>
        <v>0</v>
      </c>
      <c r="K7" s="230">
        <f>COUNTIFS(J12:J200,"ChinhVC",L12:L200,"Accepted")</f>
        <v>0</v>
      </c>
      <c r="L7" s="230">
        <f>COUNTIFS(J12:J200,"ChinhVC",L12:L200,"Ready for test")</f>
        <v>0</v>
      </c>
      <c r="M7" s="230">
        <f>COUNTIFS(J12:J200,"ChinhVC",L12:L200,"Closed")</f>
        <v>0</v>
      </c>
      <c r="N7" s="230">
        <f>COUNTIFS(J12:J200,"ChinhVC",L12:L200,"")</f>
        <v>0</v>
      </c>
      <c r="O7" s="260">
        <f>SUM(J7:N7)</f>
        <v>0</v>
      </c>
      <c r="Q7" s="95"/>
    </row>
    <row r="8" spans="1:17" s="138" customFormat="1" ht="15" thickBot="1">
      <c r="A8" s="247"/>
      <c r="B8" s="248"/>
      <c r="C8" s="248"/>
      <c r="D8" s="248"/>
      <c r="E8" s="249"/>
      <c r="F8" s="249"/>
      <c r="G8" s="249"/>
      <c r="I8" s="261" t="s">
        <v>611</v>
      </c>
      <c r="J8" s="262">
        <f>SUM(J2:J7)</f>
        <v>0</v>
      </c>
      <c r="K8" s="262">
        <f t="shared" ref="K8:O8" si="0">SUM(K2:K7)</f>
        <v>0</v>
      </c>
      <c r="L8" s="262">
        <f t="shared" si="0"/>
        <v>0</v>
      </c>
      <c r="M8" s="262">
        <f t="shared" si="0"/>
        <v>0</v>
      </c>
      <c r="N8" s="262">
        <f t="shared" si="0"/>
        <v>0</v>
      </c>
      <c r="O8" s="262">
        <f t="shared" si="0"/>
        <v>0</v>
      </c>
      <c r="Q8" s="95"/>
    </row>
    <row r="9" spans="1:17" s="138" customFormat="1" ht="14.25" thickTop="1"/>
    <row r="10" spans="1:17" s="138" customFormat="1" ht="14.25" customHeight="1">
      <c r="A10" s="56" t="s">
        <v>30</v>
      </c>
      <c r="B10" s="56" t="s">
        <v>548</v>
      </c>
      <c r="C10" s="56" t="s">
        <v>549</v>
      </c>
      <c r="D10" s="56" t="s">
        <v>33</v>
      </c>
      <c r="E10" s="57" t="s">
        <v>550</v>
      </c>
      <c r="F10" s="57" t="s">
        <v>115</v>
      </c>
      <c r="G10" s="57" t="s">
        <v>116</v>
      </c>
      <c r="H10" s="57" t="s">
        <v>551</v>
      </c>
      <c r="I10" s="56" t="s">
        <v>36</v>
      </c>
      <c r="J10" s="250" t="s">
        <v>626</v>
      </c>
      <c r="K10" s="251" t="s">
        <v>25</v>
      </c>
      <c r="L10" s="252" t="s">
        <v>627</v>
      </c>
      <c r="M10" s="252" t="s">
        <v>628</v>
      </c>
      <c r="N10" s="250" t="s">
        <v>629</v>
      </c>
      <c r="O10" s="252" t="s">
        <v>630</v>
      </c>
    </row>
    <row r="11" spans="1:17" s="138" customFormat="1" ht="14.25" customHeight="1">
      <c r="A11" s="199"/>
      <c r="B11" s="227" t="s">
        <v>468</v>
      </c>
      <c r="C11" s="227"/>
      <c r="D11" s="227"/>
      <c r="E11" s="227"/>
      <c r="F11" s="227"/>
      <c r="G11" s="227"/>
      <c r="H11" s="227"/>
      <c r="I11" s="227"/>
      <c r="J11" s="199"/>
      <c r="K11" s="199"/>
      <c r="L11" s="199"/>
      <c r="M11" s="199"/>
      <c r="N11" s="199"/>
      <c r="O11" s="199"/>
    </row>
    <row r="12" spans="1:17" s="111" customFormat="1" ht="14.25" customHeight="1">
      <c r="A12" s="171" t="str">
        <f t="shared" ref="A12:A20" si="1">IF(OR(B12&lt;&gt;"",D12&lt;&gt;""),"["&amp;TEXT($B$2,"##")&amp;"-"&amp;TEXT(ROW()-10,"##")&amp;"]","")</f>
        <v>[Admin_login-2]</v>
      </c>
      <c r="B12" s="117" t="s">
        <v>552</v>
      </c>
      <c r="C12" s="117" t="s">
        <v>469</v>
      </c>
      <c r="D12" s="117" t="s">
        <v>470</v>
      </c>
      <c r="E12" s="200"/>
      <c r="F12" s="117"/>
      <c r="G12" s="117"/>
      <c r="H12" s="119"/>
      <c r="I12" s="201"/>
      <c r="J12" s="253"/>
      <c r="K12" s="253"/>
      <c r="L12" s="253"/>
      <c r="M12" s="254"/>
      <c r="N12" s="254"/>
      <c r="O12" s="254"/>
    </row>
    <row r="13" spans="1:17" s="111" customFormat="1" ht="14.25" customHeight="1">
      <c r="A13" s="171" t="str">
        <f t="shared" si="1"/>
        <v>[Admin_login-3]</v>
      </c>
      <c r="B13" s="117" t="s">
        <v>67</v>
      </c>
      <c r="C13" s="117" t="s">
        <v>68</v>
      </c>
      <c r="D13" s="117" t="s">
        <v>471</v>
      </c>
      <c r="E13" s="202" t="s">
        <v>472</v>
      </c>
      <c r="F13" s="117"/>
      <c r="G13" s="117"/>
      <c r="H13" s="203"/>
      <c r="I13" s="203"/>
      <c r="J13" s="253"/>
      <c r="K13" s="253"/>
      <c r="L13" s="253"/>
      <c r="M13" s="254"/>
      <c r="N13" s="254"/>
      <c r="O13" s="254"/>
    </row>
    <row r="14" spans="1:17" s="111" customFormat="1" ht="14.25" customHeight="1">
      <c r="A14" s="171" t="str">
        <f t="shared" si="1"/>
        <v>[Admin_login-4]</v>
      </c>
      <c r="B14" s="117" t="s">
        <v>473</v>
      </c>
      <c r="C14" s="117" t="s">
        <v>474</v>
      </c>
      <c r="D14" s="117" t="s">
        <v>475</v>
      </c>
      <c r="E14" s="202" t="s">
        <v>472</v>
      </c>
      <c r="F14" s="117"/>
      <c r="G14" s="117"/>
      <c r="H14" s="203"/>
      <c r="I14" s="203"/>
      <c r="J14" s="253"/>
      <c r="K14" s="253"/>
      <c r="L14" s="253"/>
      <c r="M14" s="254"/>
      <c r="N14" s="254"/>
      <c r="O14" s="254"/>
    </row>
    <row r="15" spans="1:17" s="111" customFormat="1" ht="14.25" customHeight="1">
      <c r="A15" s="171" t="str">
        <f t="shared" si="1"/>
        <v>[Admin_login-5]</v>
      </c>
      <c r="B15" s="117" t="s">
        <v>476</v>
      </c>
      <c r="C15" s="117" t="s">
        <v>477</v>
      </c>
      <c r="D15" s="117" t="s">
        <v>478</v>
      </c>
      <c r="E15" s="202" t="s">
        <v>472</v>
      </c>
      <c r="F15" s="117"/>
      <c r="G15" s="117"/>
      <c r="H15" s="203"/>
      <c r="I15" s="203"/>
      <c r="J15" s="253"/>
      <c r="K15" s="253"/>
      <c r="L15" s="253"/>
      <c r="M15" s="254"/>
      <c r="N15" s="254"/>
      <c r="O15" s="254"/>
    </row>
    <row r="16" spans="1:17" s="111" customFormat="1" ht="14.25" customHeight="1">
      <c r="A16" s="171" t="str">
        <f t="shared" si="1"/>
        <v>[Admin_login-6]</v>
      </c>
      <c r="B16" s="117" t="s">
        <v>77</v>
      </c>
      <c r="C16" s="117" t="s">
        <v>78</v>
      </c>
      <c r="D16" s="117" t="s">
        <v>79</v>
      </c>
      <c r="E16" s="202" t="s">
        <v>472</v>
      </c>
      <c r="F16" s="117"/>
      <c r="G16" s="117"/>
      <c r="H16" s="203"/>
      <c r="I16" s="203"/>
      <c r="J16" s="253"/>
      <c r="K16" s="253"/>
      <c r="L16" s="253"/>
      <c r="M16" s="254"/>
      <c r="N16" s="254"/>
      <c r="O16" s="254"/>
    </row>
    <row r="17" spans="1:15" s="111" customFormat="1" ht="14.25" customHeight="1">
      <c r="A17" s="171" t="str">
        <f t="shared" si="1"/>
        <v>[Admin_login-7]</v>
      </c>
      <c r="B17" s="117" t="s">
        <v>69</v>
      </c>
      <c r="C17" s="117" t="s">
        <v>479</v>
      </c>
      <c r="D17" s="117" t="s">
        <v>70</v>
      </c>
      <c r="E17" s="202" t="s">
        <v>472</v>
      </c>
      <c r="F17" s="117"/>
      <c r="G17" s="117"/>
      <c r="H17" s="203"/>
      <c r="I17" s="203"/>
      <c r="J17" s="253"/>
      <c r="K17" s="253"/>
      <c r="L17" s="253"/>
      <c r="M17" s="254"/>
      <c r="N17" s="254"/>
      <c r="O17" s="254"/>
    </row>
    <row r="18" spans="1:15" s="111" customFormat="1" ht="14.25" customHeight="1">
      <c r="A18" s="171" t="str">
        <f t="shared" si="1"/>
        <v>[Admin_login-8]</v>
      </c>
      <c r="B18" s="117" t="s">
        <v>71</v>
      </c>
      <c r="C18" s="117" t="s">
        <v>480</v>
      </c>
      <c r="D18" s="117" t="s">
        <v>72</v>
      </c>
      <c r="E18" s="202" t="s">
        <v>472</v>
      </c>
      <c r="F18" s="117"/>
      <c r="G18" s="117"/>
      <c r="H18" s="203"/>
      <c r="I18" s="203"/>
      <c r="J18" s="253"/>
      <c r="K18" s="253"/>
      <c r="L18" s="253"/>
      <c r="M18" s="254"/>
      <c r="N18" s="254"/>
      <c r="O18" s="254"/>
    </row>
    <row r="19" spans="1:15" s="111" customFormat="1" ht="14.25" customHeight="1">
      <c r="A19" s="171" t="str">
        <f t="shared" si="1"/>
        <v>[Admin_login-9]</v>
      </c>
      <c r="B19" s="117" t="s">
        <v>73</v>
      </c>
      <c r="C19" s="117" t="s">
        <v>74</v>
      </c>
      <c r="D19" s="117" t="s">
        <v>72</v>
      </c>
      <c r="E19" s="202" t="s">
        <v>472</v>
      </c>
      <c r="F19" s="117"/>
      <c r="G19" s="117"/>
      <c r="H19" s="203"/>
      <c r="I19" s="203"/>
      <c r="J19" s="253"/>
      <c r="K19" s="253"/>
      <c r="L19" s="253"/>
      <c r="M19" s="254"/>
      <c r="N19" s="254"/>
      <c r="O19" s="254"/>
    </row>
    <row r="20" spans="1:15" ht="14.25" customHeight="1">
      <c r="A20" s="171" t="str">
        <f t="shared" si="1"/>
        <v>[Admin_login-10]</v>
      </c>
      <c r="B20" s="117" t="s">
        <v>75</v>
      </c>
      <c r="C20" s="117" t="s">
        <v>76</v>
      </c>
      <c r="D20" s="117" t="s">
        <v>72</v>
      </c>
      <c r="E20" s="202" t="s">
        <v>472</v>
      </c>
      <c r="F20" s="117"/>
      <c r="G20" s="117"/>
      <c r="H20" s="204"/>
      <c r="I20" s="204"/>
      <c r="J20" s="253"/>
      <c r="K20" s="253"/>
      <c r="L20" s="253"/>
      <c r="M20" s="254"/>
      <c r="N20" s="254"/>
      <c r="O20" s="254"/>
    </row>
    <row r="21" spans="1:15" ht="14.25" customHeight="1">
      <c r="A21" s="205"/>
      <c r="B21" s="206" t="s">
        <v>481</v>
      </c>
      <c r="C21" s="205"/>
      <c r="D21" s="205"/>
      <c r="E21" s="205"/>
      <c r="F21" s="205"/>
      <c r="G21" s="205"/>
      <c r="H21" s="205"/>
      <c r="I21" s="207"/>
      <c r="J21" s="207"/>
      <c r="K21" s="207"/>
      <c r="L21" s="207"/>
      <c r="M21" s="207"/>
      <c r="N21" s="207"/>
      <c r="O21" s="207"/>
    </row>
    <row r="22" spans="1:15" ht="14.25" customHeight="1">
      <c r="A22" s="171" t="str">
        <f t="shared" ref="A22:A33" si="2">IF(OR(B22&lt;&gt;"",D22&lt;&gt;""),"["&amp;TEXT($B$2,"##")&amp;"-"&amp;TEXT(ROW()-10,"##")&amp;"]","")</f>
        <v>[Admin_login-12]</v>
      </c>
      <c r="B22" s="117" t="s">
        <v>553</v>
      </c>
      <c r="C22" s="117" t="s">
        <v>469</v>
      </c>
      <c r="D22" s="117" t="s">
        <v>482</v>
      </c>
      <c r="E22" s="208"/>
      <c r="F22" s="117"/>
      <c r="G22" s="117"/>
      <c r="H22" s="204"/>
      <c r="I22" s="204"/>
      <c r="J22" s="253"/>
      <c r="K22" s="253"/>
      <c r="L22" s="253"/>
      <c r="M22" s="254"/>
      <c r="N22" s="254"/>
      <c r="O22" s="254"/>
    </row>
    <row r="23" spans="1:15" ht="14.25" customHeight="1">
      <c r="A23" s="171" t="str">
        <f t="shared" si="2"/>
        <v>[Admin_login-13]</v>
      </c>
      <c r="B23" s="117" t="s">
        <v>554</v>
      </c>
      <c r="C23" s="117" t="s">
        <v>483</v>
      </c>
      <c r="D23" s="209" t="s">
        <v>484</v>
      </c>
      <c r="E23" s="208"/>
      <c r="F23" s="117"/>
      <c r="G23" s="117"/>
      <c r="H23" s="204"/>
      <c r="I23" s="204"/>
      <c r="J23" s="253"/>
      <c r="K23" s="253"/>
      <c r="L23" s="253"/>
      <c r="M23" s="254"/>
      <c r="N23" s="254"/>
      <c r="O23" s="254"/>
    </row>
    <row r="24" spans="1:15" ht="14.25" customHeight="1">
      <c r="A24" s="171" t="str">
        <f t="shared" si="2"/>
        <v>[Admin_login-14]</v>
      </c>
      <c r="B24" s="117" t="s">
        <v>555</v>
      </c>
      <c r="C24" s="117" t="s">
        <v>485</v>
      </c>
      <c r="D24" s="209" t="s">
        <v>486</v>
      </c>
      <c r="E24" s="208"/>
      <c r="F24" s="117"/>
      <c r="G24" s="117"/>
      <c r="H24" s="204"/>
      <c r="I24" s="204"/>
      <c r="J24" s="253"/>
      <c r="K24" s="253"/>
      <c r="L24" s="253"/>
      <c r="M24" s="254"/>
      <c r="N24" s="254"/>
      <c r="O24" s="254"/>
    </row>
    <row r="25" spans="1:15" ht="14.25" customHeight="1">
      <c r="A25" s="205"/>
      <c r="B25" s="206" t="s">
        <v>487</v>
      </c>
      <c r="C25" s="205"/>
      <c r="D25" s="205"/>
      <c r="E25" s="205"/>
      <c r="F25" s="205"/>
      <c r="G25" s="205"/>
      <c r="H25" s="205"/>
      <c r="I25" s="207"/>
      <c r="J25" s="207"/>
      <c r="K25" s="207"/>
      <c r="L25" s="207"/>
      <c r="M25" s="207"/>
      <c r="N25" s="207"/>
      <c r="O25" s="207"/>
    </row>
    <row r="26" spans="1:15" ht="14.25" customHeight="1">
      <c r="A26" s="171" t="str">
        <f t="shared" ref="A26" si="3">IF(OR(B26&lt;&gt;"",D26&lt;&gt;""),"["&amp;TEXT($B$2,"##")&amp;"-"&amp;TEXT(ROW()-10,"##")&amp;"]","")</f>
        <v>[Admin_login-16]</v>
      </c>
      <c r="B26" s="117" t="s">
        <v>556</v>
      </c>
      <c r="C26" s="117" t="s">
        <v>488</v>
      </c>
      <c r="D26" s="209" t="s">
        <v>575</v>
      </c>
      <c r="E26" s="208"/>
      <c r="F26" s="117"/>
      <c r="G26" s="117"/>
      <c r="H26" s="204"/>
      <c r="I26" s="204"/>
      <c r="J26" s="253"/>
      <c r="K26" s="253"/>
      <c r="L26" s="253"/>
      <c r="M26" s="254"/>
      <c r="N26" s="254"/>
      <c r="O26" s="254"/>
    </row>
    <row r="27" spans="1:15" ht="14.25" customHeight="1">
      <c r="A27" s="205"/>
      <c r="B27" s="206" t="s">
        <v>489</v>
      </c>
      <c r="C27" s="205"/>
      <c r="D27" s="205"/>
      <c r="E27" s="205"/>
      <c r="F27" s="205"/>
      <c r="G27" s="205"/>
      <c r="H27" s="205"/>
      <c r="I27" s="207"/>
      <c r="J27" s="207"/>
      <c r="K27" s="207"/>
      <c r="L27" s="207"/>
      <c r="M27" s="207"/>
      <c r="N27" s="207"/>
      <c r="O27" s="207"/>
    </row>
    <row r="28" spans="1:15" ht="14.25" customHeight="1">
      <c r="A28" s="171" t="str">
        <f t="shared" ref="A28" si="4">IF(OR(B28&lt;&gt;"",D28&lt;&gt;""),"["&amp;TEXT($B$2,"##")&amp;"-"&amp;TEXT(ROW()-10,"##")&amp;"]","")</f>
        <v>[Admin_login-18]</v>
      </c>
      <c r="B28" s="117" t="s">
        <v>576</v>
      </c>
      <c r="C28" s="117" t="s">
        <v>490</v>
      </c>
      <c r="D28" s="209" t="s">
        <v>578</v>
      </c>
      <c r="E28" s="208"/>
      <c r="F28" s="117"/>
      <c r="G28" s="117"/>
      <c r="H28" s="204"/>
      <c r="I28" s="204"/>
      <c r="J28" s="253"/>
      <c r="K28" s="253"/>
      <c r="L28" s="253"/>
      <c r="M28" s="254"/>
      <c r="N28" s="254"/>
      <c r="O28" s="254"/>
    </row>
    <row r="29" spans="1:15" ht="14.25" customHeight="1">
      <c r="A29" s="171" t="str">
        <f t="shared" si="2"/>
        <v>[Admin_login-19]</v>
      </c>
      <c r="B29" s="117" t="s">
        <v>577</v>
      </c>
      <c r="C29" s="117" t="s">
        <v>491</v>
      </c>
      <c r="D29" s="209" t="s">
        <v>579</v>
      </c>
      <c r="E29" s="208"/>
      <c r="F29" s="117"/>
      <c r="G29" s="117"/>
      <c r="H29" s="204"/>
      <c r="I29" s="204"/>
      <c r="J29" s="253"/>
      <c r="K29" s="253"/>
      <c r="L29" s="253"/>
      <c r="M29" s="254"/>
      <c r="N29" s="254"/>
      <c r="O29" s="254"/>
    </row>
    <row r="30" spans="1:15" ht="14.25" customHeight="1">
      <c r="A30" s="171" t="str">
        <f t="shared" si="2"/>
        <v>[Admin_login-20]</v>
      </c>
      <c r="B30" s="117" t="s">
        <v>580</v>
      </c>
      <c r="C30" s="117" t="s">
        <v>492</v>
      </c>
      <c r="D30" s="209" t="s">
        <v>581</v>
      </c>
      <c r="E30" s="208"/>
      <c r="F30" s="117"/>
      <c r="G30" s="117"/>
      <c r="H30" s="204"/>
      <c r="I30" s="204"/>
      <c r="J30" s="253"/>
      <c r="K30" s="253"/>
      <c r="L30" s="253"/>
      <c r="M30" s="254"/>
      <c r="N30" s="254"/>
      <c r="O30" s="254"/>
    </row>
    <row r="31" spans="1:15" ht="14.25" customHeight="1">
      <c r="A31" s="171" t="str">
        <f t="shared" si="2"/>
        <v>[Admin_login-21]</v>
      </c>
      <c r="B31" s="117" t="s">
        <v>557</v>
      </c>
      <c r="C31" s="117" t="s">
        <v>493</v>
      </c>
      <c r="D31" s="209" t="s">
        <v>494</v>
      </c>
      <c r="E31" s="208"/>
      <c r="F31" s="117"/>
      <c r="G31" s="117"/>
      <c r="H31" s="204"/>
      <c r="I31" s="204"/>
      <c r="J31" s="253"/>
      <c r="K31" s="253"/>
      <c r="L31" s="253"/>
      <c r="M31" s="254"/>
      <c r="N31" s="254"/>
      <c r="O31" s="254"/>
    </row>
    <row r="32" spans="1:15" ht="14.25" customHeight="1">
      <c r="A32" s="171" t="str">
        <f t="shared" si="2"/>
        <v>[Admin_login-22]</v>
      </c>
      <c r="B32" s="117" t="s">
        <v>558</v>
      </c>
      <c r="C32" s="117" t="s">
        <v>495</v>
      </c>
      <c r="D32" s="209" t="s">
        <v>496</v>
      </c>
      <c r="E32" s="208"/>
      <c r="F32" s="117"/>
      <c r="G32" s="117"/>
      <c r="H32" s="203"/>
      <c r="I32" s="210"/>
      <c r="J32" s="253"/>
      <c r="K32" s="253"/>
      <c r="L32" s="253"/>
      <c r="M32" s="254"/>
      <c r="N32" s="254"/>
      <c r="O32" s="254"/>
    </row>
    <row r="33" spans="1:15" ht="14.25" customHeight="1">
      <c r="A33" s="171" t="str">
        <f t="shared" si="2"/>
        <v>[Admin_login-23]</v>
      </c>
      <c r="B33" s="117" t="s">
        <v>558</v>
      </c>
      <c r="C33" s="117" t="s">
        <v>497</v>
      </c>
      <c r="D33" s="209" t="s">
        <v>498</v>
      </c>
      <c r="E33" s="208"/>
      <c r="F33" s="117"/>
      <c r="G33" s="117"/>
      <c r="H33" s="203"/>
      <c r="I33" s="210"/>
      <c r="J33" s="253"/>
      <c r="K33" s="253"/>
      <c r="L33" s="253"/>
      <c r="M33" s="254"/>
      <c r="N33" s="254"/>
      <c r="O33" s="254"/>
    </row>
    <row r="34" spans="1:15" ht="14.25" customHeight="1">
      <c r="A34" s="205"/>
      <c r="B34" s="206" t="s">
        <v>499</v>
      </c>
      <c r="C34" s="205"/>
      <c r="D34" s="205"/>
      <c r="E34" s="205"/>
      <c r="F34" s="205"/>
      <c r="G34" s="205"/>
      <c r="H34" s="205"/>
      <c r="I34" s="207"/>
      <c r="J34" s="207"/>
      <c r="K34" s="207"/>
      <c r="L34" s="207"/>
      <c r="M34" s="207"/>
      <c r="N34" s="207"/>
      <c r="O34" s="207"/>
    </row>
    <row r="35" spans="1:15" ht="14.25" customHeight="1">
      <c r="A35" s="171" t="str">
        <f t="shared" ref="A35:A42" si="5">IF(OR(B35&lt;&gt;"",D35&lt;&gt;""),"["&amp;TEXT($B$2,"##")&amp;"-"&amp;TEXT(ROW()-10,"##")&amp;"]","")</f>
        <v>[Admin_login-25]</v>
      </c>
      <c r="B35" s="117" t="s">
        <v>582</v>
      </c>
      <c r="C35" s="117" t="s">
        <v>500</v>
      </c>
      <c r="D35" s="209" t="s">
        <v>584</v>
      </c>
      <c r="E35" s="208"/>
      <c r="F35" s="117"/>
      <c r="G35" s="117"/>
      <c r="H35" s="203"/>
      <c r="I35" s="210"/>
      <c r="J35" s="253"/>
      <c r="K35" s="253"/>
      <c r="L35" s="253"/>
      <c r="M35" s="254"/>
      <c r="N35" s="254"/>
      <c r="O35" s="254"/>
    </row>
    <row r="36" spans="1:15" ht="14.25" customHeight="1">
      <c r="A36" s="171" t="str">
        <f t="shared" si="5"/>
        <v>[Admin_login-26]</v>
      </c>
      <c r="B36" s="117" t="s">
        <v>583</v>
      </c>
      <c r="C36" s="117" t="s">
        <v>501</v>
      </c>
      <c r="D36" s="209" t="s">
        <v>585</v>
      </c>
      <c r="E36" s="208"/>
      <c r="F36" s="117"/>
      <c r="G36" s="117"/>
      <c r="H36" s="203"/>
      <c r="I36" s="210"/>
      <c r="J36" s="253"/>
      <c r="K36" s="253"/>
      <c r="L36" s="253"/>
      <c r="M36" s="254"/>
      <c r="N36" s="254"/>
      <c r="O36" s="254"/>
    </row>
    <row r="37" spans="1:15" ht="14.25" customHeight="1">
      <c r="A37" s="171" t="str">
        <f t="shared" si="5"/>
        <v>[Admin_login-27]</v>
      </c>
      <c r="B37" s="117" t="s">
        <v>586</v>
      </c>
      <c r="C37" s="117" t="s">
        <v>502</v>
      </c>
      <c r="D37" s="209" t="s">
        <v>503</v>
      </c>
      <c r="E37" s="208"/>
      <c r="F37" s="117"/>
      <c r="G37" s="117"/>
      <c r="H37" s="203"/>
      <c r="I37" s="210"/>
      <c r="J37" s="253"/>
      <c r="K37" s="253"/>
      <c r="L37" s="253"/>
      <c r="M37" s="254"/>
      <c r="N37" s="254"/>
      <c r="O37" s="254"/>
    </row>
    <row r="38" spans="1:15" ht="14.25" customHeight="1">
      <c r="A38" s="171" t="str">
        <f t="shared" si="5"/>
        <v>[Admin_login-28]</v>
      </c>
      <c r="B38" s="117" t="s">
        <v>559</v>
      </c>
      <c r="C38" s="117" t="s">
        <v>504</v>
      </c>
      <c r="D38" s="209" t="s">
        <v>505</v>
      </c>
      <c r="E38" s="208"/>
      <c r="F38" s="117"/>
      <c r="G38" s="117"/>
      <c r="H38" s="203"/>
      <c r="I38" s="210"/>
      <c r="J38" s="253"/>
      <c r="K38" s="253"/>
      <c r="L38" s="253"/>
      <c r="M38" s="254"/>
      <c r="N38" s="254"/>
      <c r="O38" s="254"/>
    </row>
    <row r="39" spans="1:15" ht="14.25" customHeight="1">
      <c r="A39" s="171" t="str">
        <f t="shared" si="5"/>
        <v>[Admin_login-29]</v>
      </c>
      <c r="B39" s="117" t="s">
        <v>560</v>
      </c>
      <c r="C39" s="117" t="s">
        <v>506</v>
      </c>
      <c r="D39" s="209" t="s">
        <v>507</v>
      </c>
      <c r="E39" s="208"/>
      <c r="F39" s="117"/>
      <c r="G39" s="117"/>
      <c r="H39" s="203"/>
      <c r="I39" s="210"/>
      <c r="J39" s="253"/>
      <c r="K39" s="253"/>
      <c r="L39" s="253"/>
      <c r="M39" s="254"/>
      <c r="N39" s="254"/>
      <c r="O39" s="254"/>
    </row>
    <row r="40" spans="1:15" ht="14.25" customHeight="1">
      <c r="A40" s="171" t="str">
        <f t="shared" si="5"/>
        <v>[Admin_login-30]</v>
      </c>
      <c r="B40" s="117" t="s">
        <v>561</v>
      </c>
      <c r="C40" s="117" t="s">
        <v>508</v>
      </c>
      <c r="D40" s="209" t="s">
        <v>509</v>
      </c>
      <c r="E40" s="208"/>
      <c r="F40" s="117"/>
      <c r="G40" s="117"/>
      <c r="H40" s="203"/>
      <c r="I40" s="210"/>
      <c r="J40" s="253"/>
      <c r="K40" s="253"/>
      <c r="L40" s="253"/>
      <c r="M40" s="254"/>
      <c r="N40" s="254"/>
      <c r="O40" s="254"/>
    </row>
    <row r="41" spans="1:15" ht="14.25" customHeight="1">
      <c r="A41" s="171" t="str">
        <f t="shared" si="5"/>
        <v>[Admin_login-31]</v>
      </c>
      <c r="B41" s="117" t="s">
        <v>562</v>
      </c>
      <c r="C41" s="117" t="s">
        <v>510</v>
      </c>
      <c r="D41" s="209" t="s">
        <v>511</v>
      </c>
      <c r="E41" s="208"/>
      <c r="F41" s="117"/>
      <c r="G41" s="117"/>
      <c r="H41" s="203"/>
      <c r="I41" s="210"/>
      <c r="J41" s="253"/>
      <c r="K41" s="253"/>
      <c r="L41" s="253"/>
      <c r="M41" s="254"/>
      <c r="N41" s="254"/>
      <c r="O41" s="254"/>
    </row>
    <row r="42" spans="1:15" ht="14.25" customHeight="1">
      <c r="A42" s="171" t="str">
        <f t="shared" si="5"/>
        <v>[Admin_login-32]</v>
      </c>
      <c r="B42" s="117" t="s">
        <v>563</v>
      </c>
      <c r="C42" s="117" t="s">
        <v>512</v>
      </c>
      <c r="D42" s="209" t="s">
        <v>513</v>
      </c>
      <c r="E42" s="208"/>
      <c r="F42" s="117"/>
      <c r="G42" s="117"/>
      <c r="H42" s="203"/>
      <c r="I42" s="210"/>
      <c r="J42" s="253"/>
      <c r="K42" s="253"/>
      <c r="L42" s="253"/>
      <c r="M42" s="254"/>
      <c r="N42" s="254"/>
      <c r="O42" s="254"/>
    </row>
    <row r="43" spans="1:15" ht="14.25" customHeight="1">
      <c r="A43" s="205"/>
      <c r="B43" s="206" t="s">
        <v>514</v>
      </c>
      <c r="C43" s="205"/>
      <c r="D43" s="205"/>
      <c r="E43" s="205"/>
      <c r="F43" s="205"/>
      <c r="G43" s="205"/>
      <c r="H43" s="205"/>
      <c r="I43" s="207"/>
      <c r="J43" s="207"/>
      <c r="K43" s="207"/>
      <c r="L43" s="207"/>
      <c r="M43" s="207"/>
      <c r="N43" s="207"/>
      <c r="O43" s="207"/>
    </row>
    <row r="44" spans="1:15" ht="14.25" customHeight="1">
      <c r="A44" s="171" t="str">
        <f t="shared" ref="A44:A45" si="6">IF(OR(B44&lt;&gt;"",D44&lt;&gt;""),"["&amp;TEXT($B$2,"##")&amp;"-"&amp;TEXT(ROW()-10,"##")&amp;"]","")</f>
        <v>[Admin_login-34]</v>
      </c>
      <c r="B44" s="117" t="s">
        <v>587</v>
      </c>
      <c r="C44" s="117" t="s">
        <v>515</v>
      </c>
      <c r="D44" s="209" t="s">
        <v>589</v>
      </c>
      <c r="E44" s="208"/>
      <c r="F44" s="117"/>
      <c r="G44" s="117"/>
      <c r="H44" s="126"/>
      <c r="I44" s="126"/>
      <c r="J44" s="253"/>
      <c r="K44" s="253"/>
      <c r="L44" s="253"/>
      <c r="M44" s="254"/>
      <c r="N44" s="254"/>
      <c r="O44" s="254"/>
    </row>
    <row r="45" spans="1:15" ht="14.25" customHeight="1">
      <c r="A45" s="171" t="str">
        <f t="shared" si="6"/>
        <v>[Admin_login-35]</v>
      </c>
      <c r="B45" s="117" t="s">
        <v>588</v>
      </c>
      <c r="C45" s="117" t="s">
        <v>516</v>
      </c>
      <c r="D45" s="209" t="s">
        <v>517</v>
      </c>
      <c r="E45" s="208"/>
      <c r="F45" s="117"/>
      <c r="G45" s="117"/>
      <c r="H45" s="126"/>
      <c r="I45" s="126"/>
      <c r="J45" s="253"/>
      <c r="K45" s="253"/>
      <c r="L45" s="253"/>
      <c r="M45" s="254"/>
      <c r="N45" s="254"/>
      <c r="O45" s="254"/>
    </row>
    <row r="46" spans="1:15" ht="14.25" customHeight="1">
      <c r="A46" s="205"/>
      <c r="B46" s="206" t="s">
        <v>518</v>
      </c>
      <c r="C46" s="205"/>
      <c r="D46" s="205"/>
      <c r="E46" s="205"/>
      <c r="F46" s="205"/>
      <c r="G46" s="205"/>
      <c r="H46" s="205"/>
      <c r="I46" s="207"/>
      <c r="J46" s="207"/>
      <c r="K46" s="207"/>
      <c r="L46" s="207"/>
      <c r="M46" s="207"/>
      <c r="N46" s="207"/>
      <c r="O46" s="207"/>
    </row>
    <row r="47" spans="1:15" ht="14.25" customHeight="1">
      <c r="A47" s="171" t="str">
        <f t="shared" ref="A47:A49" si="7">IF(OR(B47&lt;&gt;"",D47&lt;&gt;""),"["&amp;TEXT($B$2,"##")&amp;"-"&amp;TEXT(ROW()-10,"##")&amp;"]","")</f>
        <v>[Admin_login-37]</v>
      </c>
      <c r="B47" s="117" t="s">
        <v>590</v>
      </c>
      <c r="C47" s="117" t="s">
        <v>519</v>
      </c>
      <c r="D47" s="209" t="s">
        <v>592</v>
      </c>
      <c r="E47" s="208"/>
      <c r="F47" s="117"/>
      <c r="G47" s="117"/>
      <c r="H47" s="126"/>
      <c r="I47" s="126"/>
      <c r="J47" s="253"/>
      <c r="K47" s="253"/>
      <c r="L47" s="253"/>
      <c r="M47" s="254"/>
      <c r="N47" s="254"/>
      <c r="O47" s="254"/>
    </row>
    <row r="48" spans="1:15" ht="14.25" customHeight="1">
      <c r="A48" s="171" t="str">
        <f t="shared" si="7"/>
        <v>[Admin_login-38]</v>
      </c>
      <c r="B48" s="117" t="s">
        <v>591</v>
      </c>
      <c r="C48" s="117" t="s">
        <v>520</v>
      </c>
      <c r="D48" s="209" t="s">
        <v>593</v>
      </c>
      <c r="E48" s="208"/>
      <c r="F48" s="117"/>
      <c r="G48" s="117"/>
      <c r="H48" s="126"/>
      <c r="I48" s="126"/>
      <c r="J48" s="253"/>
      <c r="K48" s="253"/>
      <c r="L48" s="253"/>
      <c r="M48" s="254"/>
      <c r="N48" s="254"/>
      <c r="O48" s="254"/>
    </row>
    <row r="49" spans="1:15" ht="14.25" customHeight="1">
      <c r="A49" s="171" t="str">
        <f t="shared" si="7"/>
        <v>[Admin_login-39]</v>
      </c>
      <c r="B49" s="117" t="s">
        <v>564</v>
      </c>
      <c r="C49" s="117" t="s">
        <v>521</v>
      </c>
      <c r="D49" s="209" t="s">
        <v>594</v>
      </c>
      <c r="E49" s="208"/>
      <c r="F49" s="117"/>
      <c r="G49" s="117"/>
      <c r="H49" s="126"/>
      <c r="I49" s="126"/>
      <c r="J49" s="253"/>
      <c r="K49" s="253"/>
      <c r="L49" s="253"/>
      <c r="M49" s="254"/>
      <c r="N49" s="254"/>
      <c r="O49" s="254"/>
    </row>
    <row r="50" spans="1:15" ht="14.25" customHeight="1">
      <c r="A50" s="205"/>
      <c r="B50" s="206" t="s">
        <v>522</v>
      </c>
      <c r="C50" s="205"/>
      <c r="D50" s="205"/>
      <c r="E50" s="205"/>
      <c r="F50" s="205"/>
      <c r="G50" s="205"/>
      <c r="H50" s="205"/>
      <c r="I50" s="207"/>
      <c r="J50" s="207"/>
      <c r="K50" s="207"/>
      <c r="L50" s="207"/>
      <c r="M50" s="207"/>
      <c r="N50" s="207"/>
      <c r="O50" s="207"/>
    </row>
    <row r="51" spans="1:15" ht="14.25" customHeight="1">
      <c r="A51" s="171" t="str">
        <f t="shared" ref="A51:A53" si="8">IF(OR(B51&lt;&gt;"",D51&lt;&gt;""),"["&amp;TEXT($B$2,"##")&amp;"-"&amp;TEXT(ROW()-10,"##")&amp;"]","")</f>
        <v>[Admin_login-41]</v>
      </c>
      <c r="B51" s="117" t="s">
        <v>595</v>
      </c>
      <c r="C51" s="117" t="s">
        <v>523</v>
      </c>
      <c r="D51" s="209" t="s">
        <v>565</v>
      </c>
      <c r="E51" s="208"/>
      <c r="F51" s="117"/>
      <c r="G51" s="117"/>
      <c r="H51" s="126"/>
      <c r="I51" s="126"/>
      <c r="J51" s="253"/>
      <c r="K51" s="253"/>
      <c r="L51" s="253"/>
      <c r="M51" s="254"/>
      <c r="N51" s="254"/>
      <c r="O51" s="254"/>
    </row>
    <row r="52" spans="1:15" ht="14.25" customHeight="1">
      <c r="A52" s="171" t="str">
        <f t="shared" si="8"/>
        <v>[Admin_login-42]</v>
      </c>
      <c r="B52" s="117" t="s">
        <v>596</v>
      </c>
      <c r="C52" s="117" t="s">
        <v>524</v>
      </c>
      <c r="D52" s="209" t="s">
        <v>597</v>
      </c>
      <c r="E52" s="208"/>
      <c r="F52" s="117"/>
      <c r="G52" s="117"/>
      <c r="H52" s="126"/>
      <c r="I52" s="126"/>
      <c r="J52" s="253"/>
      <c r="K52" s="253"/>
      <c r="L52" s="253"/>
      <c r="M52" s="254"/>
      <c r="N52" s="254"/>
      <c r="O52" s="254"/>
    </row>
    <row r="53" spans="1:15" ht="14.25" customHeight="1">
      <c r="A53" s="171" t="str">
        <f t="shared" si="8"/>
        <v>[Admin_login-43]</v>
      </c>
      <c r="B53" s="117" t="s">
        <v>566</v>
      </c>
      <c r="C53" s="117" t="s">
        <v>525</v>
      </c>
      <c r="D53" s="209" t="s">
        <v>598</v>
      </c>
      <c r="E53" s="208"/>
      <c r="F53" s="117"/>
      <c r="G53" s="117"/>
      <c r="H53" s="126"/>
      <c r="I53" s="126"/>
      <c r="J53" s="253"/>
      <c r="K53" s="253"/>
      <c r="L53" s="253"/>
      <c r="M53" s="254"/>
      <c r="N53" s="254"/>
      <c r="O53" s="254"/>
    </row>
    <row r="54" spans="1:15" ht="14.25" customHeight="1">
      <c r="A54" s="205"/>
      <c r="B54" s="206" t="s">
        <v>526</v>
      </c>
      <c r="C54" s="205"/>
      <c r="D54" s="205"/>
      <c r="E54" s="205"/>
      <c r="F54" s="205"/>
      <c r="G54" s="205"/>
      <c r="H54" s="205"/>
      <c r="I54" s="207"/>
      <c r="J54" s="207"/>
      <c r="K54" s="207"/>
      <c r="L54" s="207"/>
      <c r="M54" s="207"/>
      <c r="N54" s="207"/>
      <c r="O54" s="207"/>
    </row>
    <row r="55" spans="1:15" ht="14.25" customHeight="1">
      <c r="A55" s="168" t="str">
        <f t="shared" ref="A55:A69" si="9">IF(OR(B55&lt;&gt;"",D55&lt;E54&gt;""),"["&amp;TEXT($B$2,"##")&amp;"-"&amp;TEXT(ROW()-10,"##")&amp;"]","")</f>
        <v>[Admin_login-45]</v>
      </c>
      <c r="B55" s="117" t="s">
        <v>567</v>
      </c>
      <c r="C55" s="117" t="s">
        <v>426</v>
      </c>
      <c r="D55" s="117" t="s">
        <v>452</v>
      </c>
      <c r="E55" s="208"/>
      <c r="F55" s="117"/>
      <c r="G55" s="117"/>
      <c r="H55" s="126"/>
      <c r="I55" s="126"/>
      <c r="J55" s="253"/>
      <c r="K55" s="253"/>
      <c r="L55" s="253"/>
      <c r="M55" s="254"/>
      <c r="N55" s="254"/>
      <c r="O55" s="254"/>
    </row>
    <row r="56" spans="1:15" ht="14.25" customHeight="1">
      <c r="A56" s="168" t="str">
        <f t="shared" si="9"/>
        <v>[Admin_login-46]</v>
      </c>
      <c r="B56" s="117" t="s">
        <v>459</v>
      </c>
      <c r="C56" s="117" t="s">
        <v>453</v>
      </c>
      <c r="D56" s="117" t="s">
        <v>454</v>
      </c>
      <c r="E56" s="208"/>
      <c r="F56" s="117"/>
      <c r="G56" s="117"/>
      <c r="H56" s="126"/>
      <c r="I56" s="126"/>
      <c r="J56" s="253"/>
      <c r="K56" s="253"/>
      <c r="L56" s="253"/>
      <c r="M56" s="254"/>
      <c r="N56" s="254"/>
      <c r="O56" s="254"/>
    </row>
    <row r="57" spans="1:15" ht="14.25" customHeight="1">
      <c r="A57" s="168" t="str">
        <f t="shared" si="9"/>
        <v>[Admin_login-47]</v>
      </c>
      <c r="B57" s="117" t="s">
        <v>568</v>
      </c>
      <c r="C57" s="117" t="s">
        <v>527</v>
      </c>
      <c r="D57" s="117" t="s">
        <v>528</v>
      </c>
      <c r="E57" s="208"/>
      <c r="F57" s="117"/>
      <c r="G57" s="117"/>
      <c r="H57" s="126"/>
      <c r="I57" s="126"/>
      <c r="J57" s="253"/>
      <c r="K57" s="253"/>
      <c r="L57" s="253"/>
      <c r="M57" s="254"/>
      <c r="N57" s="254"/>
      <c r="O57" s="254"/>
    </row>
    <row r="58" spans="1:15" ht="14.25" customHeight="1">
      <c r="A58" s="168" t="str">
        <f t="shared" si="9"/>
        <v>[Admin_login-48]</v>
      </c>
      <c r="B58" s="117" t="s">
        <v>442</v>
      </c>
      <c r="C58" s="117" t="s">
        <v>417</v>
      </c>
      <c r="D58" s="117" t="s">
        <v>418</v>
      </c>
      <c r="E58" s="208"/>
      <c r="F58" s="117"/>
      <c r="G58" s="117"/>
      <c r="H58" s="126"/>
      <c r="I58" s="126"/>
      <c r="J58" s="253"/>
      <c r="K58" s="253"/>
      <c r="L58" s="253"/>
      <c r="M58" s="254"/>
      <c r="N58" s="254"/>
      <c r="O58" s="254"/>
    </row>
    <row r="59" spans="1:15" ht="14.25" customHeight="1">
      <c r="A59" s="168" t="str">
        <f t="shared" si="9"/>
        <v>[Admin_login-49]</v>
      </c>
      <c r="B59" s="117" t="s">
        <v>443</v>
      </c>
      <c r="C59" s="117" t="s">
        <v>419</v>
      </c>
      <c r="D59" s="117" t="s">
        <v>420</v>
      </c>
      <c r="E59" s="208"/>
      <c r="F59" s="117"/>
      <c r="G59" s="117"/>
      <c r="H59" s="126"/>
      <c r="I59" s="126"/>
      <c r="J59" s="253"/>
      <c r="K59" s="253"/>
      <c r="L59" s="253"/>
      <c r="M59" s="254"/>
      <c r="N59" s="254"/>
      <c r="O59" s="254"/>
    </row>
    <row r="60" spans="1:15" ht="14.25" customHeight="1">
      <c r="A60" s="168" t="str">
        <f t="shared" si="9"/>
        <v>[Admin_login-50]</v>
      </c>
      <c r="B60" s="117" t="s">
        <v>444</v>
      </c>
      <c r="C60" s="117" t="s">
        <v>419</v>
      </c>
      <c r="D60" s="117" t="s">
        <v>420</v>
      </c>
      <c r="E60" s="208"/>
      <c r="F60" s="117"/>
      <c r="G60" s="117"/>
      <c r="H60" s="126"/>
      <c r="I60" s="126"/>
      <c r="J60" s="253"/>
      <c r="K60" s="253"/>
      <c r="L60" s="253"/>
      <c r="M60" s="254"/>
      <c r="N60" s="254"/>
      <c r="O60" s="254"/>
    </row>
    <row r="61" spans="1:15" ht="14.25" customHeight="1">
      <c r="A61" s="168" t="str">
        <f t="shared" si="9"/>
        <v>[Admin_login-51]</v>
      </c>
      <c r="B61" s="117" t="s">
        <v>445</v>
      </c>
      <c r="C61" s="117" t="s">
        <v>421</v>
      </c>
      <c r="D61" s="117" t="s">
        <v>422</v>
      </c>
      <c r="E61" s="208"/>
      <c r="F61" s="117"/>
      <c r="G61" s="117"/>
      <c r="H61" s="126"/>
      <c r="I61" s="126"/>
      <c r="J61" s="253"/>
      <c r="K61" s="253"/>
      <c r="L61" s="253"/>
      <c r="M61" s="254"/>
      <c r="N61" s="254"/>
      <c r="O61" s="254"/>
    </row>
    <row r="62" spans="1:15" ht="14.25" customHeight="1">
      <c r="A62" s="168" t="str">
        <f t="shared" si="9"/>
        <v>[Admin_login-52]</v>
      </c>
      <c r="B62" s="117" t="s">
        <v>446</v>
      </c>
      <c r="C62" s="117" t="s">
        <v>423</v>
      </c>
      <c r="D62" s="117" t="s">
        <v>422</v>
      </c>
      <c r="E62" s="208"/>
      <c r="F62" s="117"/>
      <c r="G62" s="117"/>
      <c r="H62" s="126"/>
      <c r="I62" s="126"/>
      <c r="J62" s="253"/>
      <c r="K62" s="253"/>
      <c r="L62" s="253"/>
      <c r="M62" s="254"/>
      <c r="N62" s="254"/>
      <c r="O62" s="254"/>
    </row>
    <row r="63" spans="1:15" ht="14.25" customHeight="1">
      <c r="A63" s="168" t="str">
        <f t="shared" si="9"/>
        <v>[Admin_login-53]</v>
      </c>
      <c r="B63" s="117" t="s">
        <v>447</v>
      </c>
      <c r="C63" s="117" t="s">
        <v>424</v>
      </c>
      <c r="D63" s="117" t="s">
        <v>425</v>
      </c>
      <c r="E63" s="208"/>
      <c r="F63" s="117"/>
      <c r="G63" s="117"/>
      <c r="H63" s="126"/>
      <c r="I63" s="126"/>
      <c r="J63" s="253"/>
      <c r="K63" s="253"/>
      <c r="L63" s="253"/>
      <c r="M63" s="254"/>
      <c r="N63" s="254"/>
      <c r="O63" s="254"/>
    </row>
    <row r="64" spans="1:15" ht="14.25" customHeight="1">
      <c r="A64" s="168" t="str">
        <f t="shared" si="9"/>
        <v>[Admin_login-54]</v>
      </c>
      <c r="B64" s="117" t="s">
        <v>448</v>
      </c>
      <c r="C64" s="117" t="s">
        <v>426</v>
      </c>
      <c r="D64" s="117" t="s">
        <v>427</v>
      </c>
      <c r="E64" s="208"/>
      <c r="F64" s="117"/>
      <c r="G64" s="117"/>
      <c r="H64" s="126"/>
      <c r="I64" s="126"/>
      <c r="J64" s="253"/>
      <c r="K64" s="253"/>
      <c r="L64" s="253"/>
      <c r="M64" s="254"/>
      <c r="N64" s="254"/>
      <c r="O64" s="254"/>
    </row>
    <row r="65" spans="1:15" ht="14.25" customHeight="1">
      <c r="A65" s="168" t="str">
        <f t="shared" si="9"/>
        <v>[Admin_login-55]</v>
      </c>
      <c r="B65" s="117" t="s">
        <v>449</v>
      </c>
      <c r="C65" s="117" t="s">
        <v>428</v>
      </c>
      <c r="D65" s="117" t="s">
        <v>569</v>
      </c>
      <c r="E65" s="208"/>
      <c r="F65" s="117"/>
      <c r="G65" s="117"/>
      <c r="H65" s="126"/>
      <c r="I65" s="126"/>
      <c r="J65" s="253"/>
      <c r="K65" s="253"/>
      <c r="L65" s="253"/>
      <c r="M65" s="254"/>
      <c r="N65" s="254"/>
      <c r="O65" s="254"/>
    </row>
    <row r="66" spans="1:15" ht="14.25" customHeight="1">
      <c r="A66" s="168" t="str">
        <f t="shared" si="9"/>
        <v>[Admin_login-56]</v>
      </c>
      <c r="B66" s="117" t="s">
        <v>450</v>
      </c>
      <c r="C66" s="117" t="s">
        <v>434</v>
      </c>
      <c r="D66" s="117" t="s">
        <v>435</v>
      </c>
      <c r="E66" s="208"/>
      <c r="F66" s="117"/>
      <c r="G66" s="117"/>
      <c r="H66" s="126"/>
      <c r="I66" s="126"/>
      <c r="J66" s="253"/>
      <c r="K66" s="253"/>
      <c r="L66" s="253"/>
      <c r="M66" s="254"/>
      <c r="N66" s="254"/>
      <c r="O66" s="254"/>
    </row>
    <row r="67" spans="1:15" ht="14.25" customHeight="1">
      <c r="A67" s="168" t="str">
        <f t="shared" si="9"/>
        <v>[Admin_login-57]</v>
      </c>
      <c r="B67" s="117" t="s">
        <v>451</v>
      </c>
      <c r="C67" s="117" t="s">
        <v>436</v>
      </c>
      <c r="D67" s="117" t="s">
        <v>437</v>
      </c>
      <c r="E67" s="177"/>
      <c r="F67" s="117"/>
      <c r="G67" s="117"/>
      <c r="H67" s="178"/>
      <c r="I67" s="177"/>
      <c r="J67" s="253"/>
      <c r="K67" s="253"/>
      <c r="L67" s="253"/>
      <c r="M67" s="254"/>
      <c r="N67" s="254"/>
      <c r="O67" s="254"/>
    </row>
    <row r="68" spans="1:15" ht="14.25" customHeight="1">
      <c r="A68" s="168" t="str">
        <f t="shared" si="9"/>
        <v>[Admin_login-58]</v>
      </c>
      <c r="B68" s="117" t="s">
        <v>570</v>
      </c>
      <c r="C68" s="117" t="s">
        <v>529</v>
      </c>
      <c r="D68" s="117" t="s">
        <v>530</v>
      </c>
      <c r="E68" s="177"/>
      <c r="F68" s="117"/>
      <c r="G68" s="117"/>
      <c r="H68" s="178"/>
      <c r="I68" s="177"/>
      <c r="J68" s="253"/>
      <c r="K68" s="253"/>
      <c r="L68" s="253"/>
      <c r="M68" s="254"/>
      <c r="N68" s="254"/>
      <c r="O68" s="254"/>
    </row>
    <row r="69" spans="1:15" ht="14.25" customHeight="1">
      <c r="A69" s="168" t="str">
        <f t="shared" si="9"/>
        <v>[Admin_login-59]</v>
      </c>
      <c r="B69" s="117" t="s">
        <v>571</v>
      </c>
      <c r="C69" s="117" t="s">
        <v>531</v>
      </c>
      <c r="D69" s="117" t="s">
        <v>532</v>
      </c>
      <c r="E69" s="177"/>
      <c r="F69" s="117"/>
      <c r="G69" s="117"/>
      <c r="H69" s="178"/>
      <c r="I69" s="177"/>
      <c r="J69" s="253"/>
      <c r="K69" s="253"/>
      <c r="L69" s="253"/>
      <c r="M69" s="254"/>
      <c r="N69" s="254"/>
      <c r="O69" s="254"/>
    </row>
    <row r="70" spans="1:15" ht="14.25" customHeight="1">
      <c r="A70" s="205"/>
      <c r="B70" s="206" t="s">
        <v>533</v>
      </c>
      <c r="C70" s="205"/>
      <c r="D70" s="205"/>
      <c r="E70" s="205"/>
      <c r="F70" s="205"/>
      <c r="G70" s="205"/>
      <c r="H70" s="205"/>
      <c r="I70" s="207"/>
      <c r="J70" s="207"/>
      <c r="K70" s="207"/>
      <c r="L70" s="207"/>
      <c r="M70" s="207"/>
      <c r="N70" s="207"/>
      <c r="O70" s="207"/>
    </row>
    <row r="71" spans="1:15" ht="14.25" customHeight="1">
      <c r="A71" s="171" t="str">
        <f t="shared" ref="A71:A78" si="10">IF(OR(B71&lt;&gt;"",D71&lt;&gt;""),"["&amp;TEXT($B$2,"##")&amp;"-"&amp;TEXT(ROW()-10,"##")&amp;"]","")</f>
        <v>[Admin_login-61]</v>
      </c>
      <c r="B71" s="117" t="s">
        <v>599</v>
      </c>
      <c r="C71" s="117" t="s">
        <v>534</v>
      </c>
      <c r="D71" s="209" t="s">
        <v>600</v>
      </c>
      <c r="E71" s="177"/>
      <c r="F71" s="117"/>
      <c r="G71" s="117"/>
      <c r="H71" s="178"/>
      <c r="I71" s="177"/>
      <c r="J71" s="253"/>
      <c r="K71" s="253"/>
      <c r="L71" s="253"/>
      <c r="M71" s="254"/>
      <c r="N71" s="254"/>
      <c r="O71" s="254"/>
    </row>
    <row r="72" spans="1:15" ht="14.25" customHeight="1">
      <c r="A72" s="171" t="str">
        <f t="shared" si="10"/>
        <v>[Admin_login-62]</v>
      </c>
      <c r="B72" s="117" t="s">
        <v>599</v>
      </c>
      <c r="C72" s="117" t="s">
        <v>535</v>
      </c>
      <c r="D72" s="209" t="s">
        <v>601</v>
      </c>
      <c r="E72" s="177"/>
      <c r="F72" s="117"/>
      <c r="G72" s="117"/>
      <c r="H72" s="178"/>
      <c r="I72" s="177"/>
      <c r="J72" s="253"/>
      <c r="K72" s="253"/>
      <c r="L72" s="253"/>
      <c r="M72" s="254"/>
      <c r="N72" s="254"/>
      <c r="O72" s="254"/>
    </row>
    <row r="73" spans="1:15" ht="14.25" customHeight="1">
      <c r="A73" s="171" t="str">
        <f t="shared" si="10"/>
        <v>[Admin_login-63]</v>
      </c>
      <c r="B73" s="117" t="s">
        <v>602</v>
      </c>
      <c r="C73" s="117" t="s">
        <v>536</v>
      </c>
      <c r="D73" s="209" t="s">
        <v>572</v>
      </c>
      <c r="E73" s="177"/>
      <c r="F73" s="117"/>
      <c r="G73" s="117"/>
      <c r="H73" s="178"/>
      <c r="I73" s="177"/>
      <c r="J73" s="253"/>
      <c r="K73" s="253"/>
      <c r="L73" s="253"/>
      <c r="M73" s="254"/>
      <c r="N73" s="254"/>
      <c r="O73" s="254"/>
    </row>
    <row r="74" spans="1:15" ht="14.25" customHeight="1">
      <c r="A74" s="171" t="str">
        <f t="shared" si="10"/>
        <v>[Admin_login-64]</v>
      </c>
      <c r="B74" s="117" t="s">
        <v>603</v>
      </c>
      <c r="C74" s="117" t="s">
        <v>537</v>
      </c>
      <c r="D74" s="209" t="s">
        <v>604</v>
      </c>
      <c r="E74" s="177"/>
      <c r="F74" s="117"/>
      <c r="G74" s="117"/>
      <c r="H74" s="178"/>
      <c r="I74" s="177"/>
      <c r="J74" s="253"/>
      <c r="K74" s="253"/>
      <c r="L74" s="253"/>
      <c r="M74" s="254"/>
      <c r="N74" s="254"/>
      <c r="O74" s="254"/>
    </row>
    <row r="75" spans="1:15" ht="14.25" customHeight="1">
      <c r="A75" s="171" t="str">
        <f t="shared" si="10"/>
        <v>[Admin_login-65]</v>
      </c>
      <c r="B75" s="117" t="s">
        <v>605</v>
      </c>
      <c r="C75" s="117" t="s">
        <v>538</v>
      </c>
      <c r="D75" s="209" t="s">
        <v>606</v>
      </c>
      <c r="E75" s="177"/>
      <c r="F75" s="117"/>
      <c r="G75" s="117"/>
      <c r="H75" s="178"/>
      <c r="I75" s="177"/>
      <c r="J75" s="253"/>
      <c r="K75" s="253"/>
      <c r="L75" s="253"/>
      <c r="M75" s="254"/>
      <c r="N75" s="254"/>
      <c r="O75" s="254"/>
    </row>
    <row r="76" spans="1:15" ht="14.25" customHeight="1">
      <c r="A76" s="171" t="str">
        <f t="shared" si="10"/>
        <v>[Admin_login-66]</v>
      </c>
      <c r="B76" s="117" t="s">
        <v>573</v>
      </c>
      <c r="C76" s="117" t="s">
        <v>539</v>
      </c>
      <c r="D76" s="209" t="s">
        <v>607</v>
      </c>
      <c r="E76" s="177"/>
      <c r="F76" s="117"/>
      <c r="G76" s="117"/>
      <c r="H76" s="178"/>
      <c r="I76" s="177"/>
      <c r="J76" s="253"/>
      <c r="K76" s="253"/>
      <c r="L76" s="253"/>
      <c r="M76" s="254"/>
      <c r="N76" s="254"/>
      <c r="O76" s="254"/>
    </row>
    <row r="77" spans="1:15" ht="14.25" customHeight="1">
      <c r="A77" s="172" t="str">
        <f t="shared" si="10"/>
        <v>[Admin_login-67]</v>
      </c>
      <c r="B77" s="117" t="s">
        <v>608</v>
      </c>
      <c r="C77" s="117" t="s">
        <v>540</v>
      </c>
      <c r="D77" s="209" t="s">
        <v>609</v>
      </c>
      <c r="E77" s="177"/>
      <c r="F77" s="117"/>
      <c r="G77" s="117"/>
      <c r="H77" s="178"/>
      <c r="I77" s="177"/>
      <c r="J77" s="253"/>
      <c r="K77" s="253"/>
      <c r="L77" s="253"/>
      <c r="M77" s="254"/>
      <c r="N77" s="254"/>
      <c r="O77" s="254"/>
    </row>
    <row r="78" spans="1:15" ht="14.25" customHeight="1">
      <c r="A78" s="117" t="str">
        <f t="shared" si="10"/>
        <v>[Admin_login-68]</v>
      </c>
      <c r="B78" s="117" t="s">
        <v>574</v>
      </c>
      <c r="C78" s="117" t="s">
        <v>541</v>
      </c>
      <c r="D78" s="209" t="s">
        <v>610</v>
      </c>
      <c r="E78" s="177"/>
      <c r="F78" s="117"/>
      <c r="G78" s="117"/>
      <c r="H78" s="178"/>
      <c r="I78" s="177"/>
      <c r="J78" s="253"/>
      <c r="K78" s="253"/>
      <c r="L78" s="253"/>
      <c r="M78" s="254"/>
      <c r="N78" s="254"/>
      <c r="O78" s="254"/>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2:G24 F12:G20 F55:G69 F71:G78 F51:G53 F47:G49 F35:G42 F28:G33 F26:G26 F44:G45">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J44:J45 J47:J49 J51:J53 J55:J69 J71:J78</xm:sqref>
        </x14:dataValidation>
        <x14:dataValidation type="list" allowBlank="1" showInputMessage="1" showErrorMessage="1">
          <x14:formula1>
            <xm:f>Calculate!$A$11:$A$12</xm:f>
          </x14:formula1>
          <xm:sqref>K12:K20 K22:K24 K26 K28:K33 K35:K42 K44:K45 K47:K49 K51:K53 K55:K69 K71:K78</xm:sqref>
        </x14:dataValidation>
        <x14:dataValidation type="list" allowBlank="1" showInputMessage="1" showErrorMessage="1">
          <x14:formula1>
            <xm:f>Calculate!$B$4:$B$7</xm:f>
          </x14:formula1>
          <xm:sqref>L12:L20 L22:L24 L26 L28:L33 L35:L42 L44:L45 L47:L49 L51:L53 L55:L69 L71:L78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2015-11-04T12:26:54Z</dcterms:modified>
  <cp:category>BM</cp:category>
</cp:coreProperties>
</file>