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7" activeTab="15"/>
  </bookViews>
  <sheets>
    <sheet name="表紙" sheetId="1" r:id="rId1"/>
    <sheet name="テスト報告" sheetId="5" r:id="rId2"/>
    <sheet name="テスト項目一覧"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7" hidden="1">'Account management'!$J$10:$O$77</definedName>
    <definedName name="_xlnm._FilterDatabase" localSheetId="15" hidden="1">'Admin Module'!$J$10:$O$81</definedName>
    <definedName name="_xlnm._FilterDatabase" localSheetId="10" hidden="1">'Back Project'!$J$10:$O$35</definedName>
    <definedName name="_xlnm._FilterDatabase" localSheetId="5" hidden="1">Common!$J$10:$O$22</definedName>
    <definedName name="_xlnm._FilterDatabase" localSheetId="8" hidden="1">'Create Edit Project'!$J$10:$O$126</definedName>
    <definedName name="_xlnm._FilterDatabase" localSheetId="12" hidden="1">Discover!$J$10:$O$10</definedName>
    <definedName name="_xlnm._FilterDatabase" localSheetId="6" hidden="1">'Display Homepage'!$J$10:$O$26</definedName>
    <definedName name="_xlnm._FilterDatabase" localSheetId="14" hidden="1">Message!$J$10:$O$38</definedName>
    <definedName name="_xlnm._FilterDatabase" localSheetId="9" hidden="1">'Project Detail'!$J$10:$O$64</definedName>
    <definedName name="_xlnm._FilterDatabase" localSheetId="11" hidden="1">'Project management'!$J$10:$O$44</definedName>
    <definedName name="_xlnm._FilterDatabase" localSheetId="13" hidden="1">Statistic!$J$10:$O$23</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66" i="21" l="1"/>
  <c r="A67" i="21"/>
  <c r="A17" i="18"/>
  <c r="A22" i="18"/>
  <c r="A22" i="27"/>
  <c r="A23" i="27"/>
  <c r="A21" i="27"/>
  <c r="A20" i="25"/>
  <c r="A25" i="35" l="1"/>
  <c r="A38" i="35"/>
  <c r="A29" i="35"/>
  <c r="A23" i="35"/>
  <c r="A24" i="35"/>
  <c r="A26" i="35"/>
  <c r="A22" i="35"/>
  <c r="A21" i="35"/>
  <c r="A44" i="29"/>
  <c r="A36" i="29"/>
  <c r="A34" i="29"/>
  <c r="A26" i="29"/>
  <c r="A42" i="29"/>
  <c r="A49"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N7" i="36"/>
  <c r="M7" i="36"/>
  <c r="L7" i="36"/>
  <c r="K7" i="36"/>
  <c r="J7" i="36"/>
  <c r="N6" i="36"/>
  <c r="M6" i="36"/>
  <c r="L6" i="36"/>
  <c r="K6" i="36"/>
  <c r="J6" i="36"/>
  <c r="D6" i="36"/>
  <c r="B6" i="36"/>
  <c r="A6" i="36"/>
  <c r="N5" i="36"/>
  <c r="M5" i="36"/>
  <c r="L5" i="36"/>
  <c r="K5" i="36"/>
  <c r="J5" i="36"/>
  <c r="N4" i="36"/>
  <c r="M4" i="36"/>
  <c r="L4" i="36"/>
  <c r="K4" i="36"/>
  <c r="J4" i="36"/>
  <c r="N3" i="36"/>
  <c r="M3" i="36"/>
  <c r="L3" i="36"/>
  <c r="K3" i="36"/>
  <c r="J3" i="36"/>
  <c r="N2" i="36"/>
  <c r="M2" i="36"/>
  <c r="L2" i="36"/>
  <c r="K2" i="36"/>
  <c r="J2" i="36"/>
  <c r="A77" i="21"/>
  <c r="A76" i="21"/>
  <c r="A75" i="21"/>
  <c r="A74" i="21"/>
  <c r="A73" i="21"/>
  <c r="A72" i="21"/>
  <c r="E6" i="36" l="1"/>
  <c r="C6" i="36" s="1"/>
  <c r="N8" i="36"/>
  <c r="J8" i="36"/>
  <c r="L8" i="36"/>
  <c r="O4" i="36"/>
  <c r="M8" i="36"/>
  <c r="K8" i="36"/>
  <c r="O5" i="36"/>
  <c r="O6" i="36"/>
  <c r="O3" i="36"/>
  <c r="O7" i="36"/>
  <c r="O2" i="36"/>
  <c r="O8" i="36" l="1"/>
  <c r="A28" i="29" l="1"/>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N6" i="24"/>
  <c r="M6" i="24"/>
  <c r="L6" i="24"/>
  <c r="K6" i="24"/>
  <c r="J6" i="24"/>
  <c r="D6" i="24"/>
  <c r="B6" i="24"/>
  <c r="A6" i="24"/>
  <c r="N5" i="24"/>
  <c r="M5" i="24"/>
  <c r="L5" i="24"/>
  <c r="K5" i="24"/>
  <c r="J5" i="24"/>
  <c r="N4" i="24"/>
  <c r="M4" i="24"/>
  <c r="L4" i="24"/>
  <c r="K4" i="24"/>
  <c r="J4" i="24"/>
  <c r="N3" i="24"/>
  <c r="M3" i="24"/>
  <c r="L3" i="24"/>
  <c r="K3" i="24"/>
  <c r="J3" i="24"/>
  <c r="N2" i="24"/>
  <c r="M2" i="24"/>
  <c r="L2" i="24"/>
  <c r="K2" i="24"/>
  <c r="J2" i="24"/>
  <c r="E6" i="19" l="1"/>
  <c r="C6" i="19" s="1"/>
  <c r="E6" i="24"/>
  <c r="C6" i="24" s="1"/>
  <c r="J8" i="24"/>
  <c r="N8" i="24"/>
  <c r="K8" i="24"/>
  <c r="L8" i="24"/>
  <c r="O4" i="24"/>
  <c r="M8" i="24"/>
  <c r="O3" i="24"/>
  <c r="O7" i="24"/>
  <c r="O5" i="24"/>
  <c r="O6" i="24"/>
  <c r="K8" i="19"/>
  <c r="O7" i="19"/>
  <c r="M8" i="19"/>
  <c r="L8" i="19"/>
  <c r="O3" i="19"/>
  <c r="O4" i="19"/>
  <c r="J8" i="19"/>
  <c r="N8" i="19"/>
  <c r="O5" i="19"/>
  <c r="O6" i="19"/>
  <c r="O2" i="19"/>
  <c r="O2" i="24"/>
  <c r="O8" i="24" l="1"/>
  <c r="O8" i="19"/>
  <c r="A38" i="21" l="1"/>
  <c r="A37" i="21"/>
  <c r="A12" i="18" l="1"/>
  <c r="A21" i="18"/>
  <c r="A20"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N6" i="29"/>
  <c r="M6" i="29"/>
  <c r="L6" i="29"/>
  <c r="K6" i="29"/>
  <c r="J6" i="29"/>
  <c r="N5" i="29"/>
  <c r="M5" i="29"/>
  <c r="L5" i="29"/>
  <c r="K5" i="29"/>
  <c r="J5" i="29"/>
  <c r="N4" i="29"/>
  <c r="M4" i="29"/>
  <c r="L4" i="29"/>
  <c r="K4" i="29"/>
  <c r="J4" i="29"/>
  <c r="N3" i="29"/>
  <c r="M3" i="29"/>
  <c r="L3" i="29"/>
  <c r="K3" i="29"/>
  <c r="J3" i="29"/>
  <c r="N2" i="29"/>
  <c r="M2" i="29"/>
  <c r="L2" i="29"/>
  <c r="K2" i="29"/>
  <c r="J2" i="29"/>
  <c r="N7" i="27"/>
  <c r="M7" i="27"/>
  <c r="L7" i="27"/>
  <c r="K7" i="27"/>
  <c r="J7" i="27"/>
  <c r="N6" i="27"/>
  <c r="M6" i="27"/>
  <c r="L6" i="27"/>
  <c r="K6" i="27"/>
  <c r="J6" i="27"/>
  <c r="N5" i="27"/>
  <c r="M5" i="27"/>
  <c r="L5" i="27"/>
  <c r="K5" i="27"/>
  <c r="J5" i="27"/>
  <c r="N4" i="27"/>
  <c r="M4" i="27"/>
  <c r="L4" i="27"/>
  <c r="K4" i="27"/>
  <c r="J4" i="27"/>
  <c r="N3" i="27"/>
  <c r="M3" i="27"/>
  <c r="L3" i="27"/>
  <c r="K3" i="27"/>
  <c r="J3" i="27"/>
  <c r="N2" i="27"/>
  <c r="M2" i="27"/>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K8" i="35" l="1"/>
  <c r="M8" i="27"/>
  <c r="O7" i="27"/>
  <c r="K8" i="29"/>
  <c r="O7" i="29"/>
  <c r="O3" i="29"/>
  <c r="M8" i="29"/>
  <c r="N8" i="29"/>
  <c r="L8" i="29"/>
  <c r="O5" i="29"/>
  <c r="M8" i="35"/>
  <c r="O3" i="35"/>
  <c r="K8" i="33"/>
  <c r="O6" i="33"/>
  <c r="M8" i="33"/>
  <c r="O4" i="33"/>
  <c r="B15" i="38"/>
  <c r="E16" i="38"/>
  <c r="D17" i="38"/>
  <c r="C18" i="38"/>
  <c r="B19" i="38"/>
  <c r="E20" i="38"/>
  <c r="O2" i="29"/>
  <c r="O6" i="29"/>
  <c r="L8" i="31"/>
  <c r="O4" i="31"/>
  <c r="J8" i="33"/>
  <c r="N8" i="33"/>
  <c r="O5" i="33"/>
  <c r="C15" i="38"/>
  <c r="B16" i="38"/>
  <c r="E17" i="38"/>
  <c r="D18" i="38"/>
  <c r="C19" i="38"/>
  <c r="B20" i="38"/>
  <c r="O7" i="21"/>
  <c r="O5" i="31"/>
  <c r="D15" i="38"/>
  <c r="C16" i="38"/>
  <c r="B17" i="38"/>
  <c r="E18" i="38"/>
  <c r="D19" i="38"/>
  <c r="C20" i="38"/>
  <c r="O4" i="29"/>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O8" i="29" l="1"/>
  <c r="O8" i="35"/>
  <c r="O8" i="33"/>
  <c r="F16" i="38"/>
  <c r="F19" i="38"/>
  <c r="C4" i="38"/>
  <c r="F20" i="38"/>
  <c r="C6" i="38"/>
  <c r="E21" i="38"/>
  <c r="D21" i="38"/>
  <c r="C21" i="38"/>
  <c r="C7" i="38"/>
  <c r="C5" i="38"/>
  <c r="F18" i="38"/>
  <c r="F17" i="38"/>
  <c r="B21" i="38"/>
  <c r="F15" i="38"/>
  <c r="O8" i="18"/>
  <c r="O8" i="27"/>
  <c r="O8" i="25"/>
  <c r="O8" i="21"/>
  <c r="G21" i="5"/>
  <c r="E21" i="5"/>
  <c r="D21" i="5"/>
  <c r="F21" i="38" l="1"/>
  <c r="C8" i="38"/>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31" i="27"/>
  <c r="A32" i="27"/>
  <c r="A33" i="27"/>
  <c r="A30" i="27"/>
  <c r="A34" i="27"/>
  <c r="A35" i="27"/>
  <c r="A29" i="27"/>
  <c r="A28" i="27"/>
  <c r="A27" i="27"/>
  <c r="A55" i="25"/>
  <c r="A56" i="25"/>
  <c r="C6" i="33" l="1"/>
  <c r="F19" i="5" s="1"/>
  <c r="H19" i="5"/>
  <c r="C6" i="31"/>
  <c r="F18" i="5" s="1"/>
  <c r="E6" i="29"/>
  <c r="C6" i="29" s="1"/>
  <c r="F17" i="5" s="1"/>
  <c r="A19" i="27"/>
  <c r="A13" i="27"/>
  <c r="A16" i="27"/>
  <c r="A17" i="27"/>
  <c r="A18" i="27"/>
  <c r="A25" i="27"/>
  <c r="A26" i="27"/>
  <c r="A12" i="27"/>
  <c r="D6" i="27"/>
  <c r="G16" i="5" s="1"/>
  <c r="B6" i="27"/>
  <c r="E16" i="5" s="1"/>
  <c r="A6" i="27"/>
  <c r="D16" i="5" s="1"/>
  <c r="A60" i="25"/>
  <c r="A64" i="25"/>
  <c r="A63" i="25"/>
  <c r="A62" i="25"/>
  <c r="A61" i="25"/>
  <c r="A57" i="25"/>
  <c r="A54" i="25"/>
  <c r="A52" i="25"/>
  <c r="A53" i="25"/>
  <c r="A47" i="25"/>
  <c r="A45" i="25"/>
  <c r="A42" i="25"/>
  <c r="A43" i="25"/>
  <c r="A35" i="25"/>
  <c r="A36" i="25"/>
  <c r="A33" i="25"/>
  <c r="A34" i="25"/>
  <c r="A32" i="25"/>
  <c r="A39" i="25"/>
  <c r="A30" i="25"/>
  <c r="A31" i="25"/>
  <c r="A28" i="25"/>
  <c r="A29" i="25"/>
  <c r="A26" i="25"/>
  <c r="A27" i="25"/>
  <c r="A19" i="25"/>
  <c r="A18" i="25"/>
  <c r="A14" i="25"/>
  <c r="A22" i="25"/>
  <c r="A23" i="25"/>
  <c r="A25" i="25"/>
  <c r="A38" i="25"/>
  <c r="A41" i="25"/>
  <c r="A44" i="25"/>
  <c r="A51" i="25"/>
  <c r="A58" i="25"/>
  <c r="A12" i="25"/>
  <c r="D6" i="25"/>
  <c r="G15" i="5" s="1"/>
  <c r="B6" i="25"/>
  <c r="E15" i="5" s="1"/>
  <c r="A6" i="25"/>
  <c r="D15" i="5" s="1"/>
  <c r="H17" i="5" l="1"/>
  <c r="E6" i="27"/>
  <c r="H16" i="5" s="1"/>
  <c r="E6" i="25"/>
  <c r="C6" i="25" s="1"/>
  <c r="F15" i="5" s="1"/>
  <c r="D6" i="21"/>
  <c r="B6" i="21"/>
  <c r="A6" i="21"/>
  <c r="A19"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5" i="21"/>
  <c r="A61" i="21"/>
  <c r="A57" i="21"/>
  <c r="A59" i="21"/>
  <c r="A63" i="21"/>
  <c r="A49" i="21"/>
  <c r="A50" i="21"/>
  <c r="A52" i="21"/>
  <c r="A51" i="21"/>
  <c r="A48" i="21"/>
  <c r="A47" i="21"/>
  <c r="D13" i="5"/>
  <c r="E12" i="5"/>
  <c r="A58" i="21"/>
  <c r="A70" i="21"/>
  <c r="A68"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sz val="10"/>
            <color indexed="8"/>
            <rFont val="ＭＳ Ｐ明朝"/>
            <family val="1"/>
            <charset val="128"/>
          </rPr>
          <t>（追加）</t>
        </r>
        <r>
          <rPr>
            <sz val="10"/>
            <color indexed="8"/>
            <rFont val="Times New Roman"/>
            <family val="1"/>
          </rPr>
          <t xml:space="preserve">
  </t>
        </r>
        <r>
          <rPr>
            <b/>
            <sz val="10"/>
            <color indexed="8"/>
            <rFont val="Times New Roman"/>
            <family val="1"/>
          </rPr>
          <t>M</t>
        </r>
        <r>
          <rPr>
            <sz val="10"/>
            <color indexed="8"/>
            <rFont val="Times New Roman"/>
            <family val="1"/>
          </rPr>
          <t xml:space="preserve">: Modify </t>
        </r>
        <r>
          <rPr>
            <sz val="10"/>
            <color indexed="8"/>
            <rFont val="ＭＳ Ｐ明朝"/>
            <family val="1"/>
            <charset val="128"/>
          </rPr>
          <t>（修正）</t>
        </r>
        <r>
          <rPr>
            <sz val="10"/>
            <color indexed="8"/>
            <rFont val="Times New Roman"/>
            <family val="1"/>
          </rPr>
          <t xml:space="preserve">
  </t>
        </r>
        <r>
          <rPr>
            <b/>
            <sz val="10"/>
            <color indexed="8"/>
            <rFont val="Times New Roman"/>
            <family val="1"/>
          </rPr>
          <t>D</t>
        </r>
        <r>
          <rPr>
            <sz val="10"/>
            <color indexed="8"/>
            <rFont val="Times New Roman"/>
            <family val="1"/>
          </rPr>
          <t xml:space="preserve">: Delete </t>
        </r>
        <r>
          <rPr>
            <sz val="10"/>
            <color indexed="8"/>
            <rFont val="ＭＳ Ｐ明朝"/>
            <family val="1"/>
            <charset val="128"/>
          </rPr>
          <t>（削除）</t>
        </r>
        <r>
          <rPr>
            <sz val="10"/>
            <color indexed="8"/>
            <rFont val="Times New Roman"/>
            <family val="1"/>
          </rPr>
          <t xml:space="preserv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<sst xmlns="http://schemas.openxmlformats.org/spreadsheetml/2006/main" count="3220" uniqueCount="1323">
  <si>
    <t>Pass</t>
  </si>
  <si>
    <t>Fail</t>
  </si>
  <si>
    <t>Tester</t>
  </si>
  <si>
    <t>Untested</t>
  </si>
  <si>
    <t>N/A</t>
  </si>
  <si>
    <t>Untesed</t>
  </si>
  <si>
    <t>ID</t>
  </si>
  <si>
    <t>%</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</si>
  <si>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</si>
  <si>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</si>
  <si>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</si>
  <si>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</si>
  <si>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</si>
  <si>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</si>
  <si>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</si>
  <si>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</si>
  <si>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</si>
  <si>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</si>
  <si>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</si>
  <si>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</si>
  <si>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</si>
  <si>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</si>
  <si>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</si>
  <si>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</si>
  <si>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</si>
  <si>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</si>
  <si>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</si>
  <si>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</si>
  <si>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</si>
  <si>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</si>
  <si>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</si>
  <si>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</si>
  <si>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</si>
  <si>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</si>
  <si>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</si>
  <si>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</si>
  <si>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</si>
  <si>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</si>
  <si>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</si>
  <si>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</si>
  <si>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</si>
  <si>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</si>
  <si>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</si>
  <si>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</si>
  <si>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</si>
  <si>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</si>
  <si>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</si>
  <si>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</si>
  <si>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</si>
  <si>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</si>
  <si>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</si>
  <si>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</si>
  <si>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</si>
  <si>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</si>
  <si>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</si>
  <si>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</si>
  <si>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</si>
  <si>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</si>
  <si>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</si>
  <si>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</si>
  <si>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</si>
  <si>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</si>
  <si>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</si>
  <si>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</si>
  <si>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</si>
  <si>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</si>
  <si>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</si>
  <si>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</si>
  <si>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</si>
  <si>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</si>
  <si>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</si>
  <si>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</si>
  <si>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</si>
  <si>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</si>
  <si>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</si>
  <si>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</si>
  <si>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</si>
  <si>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</si>
  <si>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</si>
  <si>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</si>
  <si>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</si>
  <si>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</si>
  <si>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</si>
  <si>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</si>
  <si>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</si>
  <si>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</si>
  <si>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</si>
  <si>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</si>
  <si>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</si>
  <si>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</si>
  <si>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</si>
  <si>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</si>
  <si>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</si>
  <si>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</si>
  <si>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</si>
  <si>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</si>
  <si>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</si>
  <si>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</si>
  <si>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</si>
  <si>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</si>
  <si>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</si>
  <si>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</si>
  <si>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</si>
  <si>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</si>
  <si>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</si>
  <si>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</si>
  <si>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</si>
  <si>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</si>
  <si>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</si>
  <si>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</si>
  <si>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</si>
  <si>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</si>
  <si>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</si>
  <si>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</si>
  <si>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</si>
  <si>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</si>
  <si>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</si>
  <si>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</si>
  <si>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</si>
  <si>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</si>
  <si>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</si>
  <si>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</si>
  <si>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</si>
  <si>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</si>
  <si>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</si>
  <si>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</si>
  <si>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</si>
  <si>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</si>
  <si>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</si>
  <si>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</si>
  <si>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</si>
  <si>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</si>
  <si>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</si>
  <si>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</si>
  <si>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</si>
  <si>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</si>
  <si>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</si>
  <si>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</si>
  <si>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</si>
  <si>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</si>
  <si>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</si>
  <si>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</si>
  <si>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</si>
  <si>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</si>
  <si>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</si>
  <si>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</si>
  <si>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</si>
  <si>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</si>
  <si>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</si>
  <si>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</si>
  <si>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</si>
  <si>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</si>
  <si>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</si>
  <si>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</si>
  <si>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</si>
  <si>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</si>
  <si>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</si>
  <si>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</si>
  <si>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</si>
  <si>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</si>
  <si>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</si>
  <si>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</si>
  <si>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</si>
  <si>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</si>
  <si>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</si>
  <si>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</si>
  <si>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</si>
  <si>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</si>
  <si>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</si>
  <si>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</si>
  <si>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</si>
  <si>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</si>
  <si>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</si>
  <si>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</si>
  <si>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</si>
  <si>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</si>
  <si>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</si>
  <si>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</si>
  <si>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</si>
  <si>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</si>
  <si>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</si>
  <si>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</si>
  <si>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</si>
  <si>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</si>
  <si>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</si>
  <si>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</si>
  <si>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</si>
  <si>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</si>
  <si>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</si>
  <si>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</si>
  <si>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</si>
  <si>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</si>
  <si>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</si>
  <si>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</si>
  <si>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</si>
  <si>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</si>
  <si>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</si>
  <si>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</si>
  <si>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</si>
  <si>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</si>
  <si>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</si>
  <si>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</si>
  <si>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</si>
  <si>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</si>
  <si>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</si>
  <si>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</si>
  <si>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</si>
  <si>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</si>
  <si>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</si>
  <si>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</si>
  <si>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</si>
  <si>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</si>
  <si>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</si>
  <si>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</si>
  <si>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</si>
  <si>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</si>
  <si>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</si>
  <si>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</si>
  <si>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</si>
  <si>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</si>
  <si>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</si>
  <si>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</si>
  <si>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</si>
  <si>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</si>
  <si>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</si>
  <si>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</si>
  <si>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</si>
  <si>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</si>
  <si>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</si>
  <si>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</si>
  <si>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</si>
  <si>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</si>
  <si>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</si>
  <si>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</si>
  <si>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</si>
  <si>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</si>
  <si>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</si>
  <si>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</si>
  <si>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</si>
  <si>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</si>
  <si>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</si>
  <si>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</si>
  <si>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</si>
  <si>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</si>
  <si>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</si>
  <si>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</si>
  <si>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</si>
  <si>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</si>
  <si>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</si>
  <si>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</si>
  <si>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</si>
  <si>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</si>
  <si>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</si>
  <si>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</si>
  <si>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</si>
  <si>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</si>
  <si>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</si>
  <si>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</si>
  <si>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</si>
  <si>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</si>
  <si>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</si>
  <si>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</si>
  <si>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</si>
  <si>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</si>
  <si>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</si>
  <si>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</si>
  <si>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</si>
  <si>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</si>
  <si>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</si>
  <si>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</si>
  <si>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</si>
  <si>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</si>
  <si>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</si>
  <si>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</si>
  <si>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</si>
  <si>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</si>
  <si>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</si>
  <si>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</si>
  <si>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</si>
  <si>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</si>
  <si>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</si>
  <si>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</si>
  <si>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</si>
  <si>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</si>
  <si>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</si>
  <si>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</si>
  <si>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</si>
  <si>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</si>
  <si>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</si>
  <si>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</si>
  <si>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</si>
  <si>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</si>
  <si>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</si>
  <si>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</si>
  <si>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</si>
  <si>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</si>
  <si>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</si>
  <si>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</si>
  <si>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</si>
  <si>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</si>
  <si>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</si>
  <si>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</si>
  <si>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</si>
  <si>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</si>
  <si>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</si>
  <si>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</si>
  <si>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</si>
  <si>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</si>
  <si>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</si>
  <si>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</si>
  <si>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</si>
  <si>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</si>
  <si>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</si>
  <si>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</si>
  <si>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</si>
  <si>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</si>
  <si>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</si>
  <si>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</si>
  <si>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</si>
  <si>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</si>
  <si>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</si>
  <si>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</si>
  <si>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</si>
  <si>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</si>
  <si>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</si>
  <si>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</si>
  <si>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</si>
  <si>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</si>
  <si>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</si>
  <si>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</si>
  <si>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</si>
  <si>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</si>
  <si>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</si>
  <si>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</si>
  <si>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</si>
  <si>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</si>
  <si>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</si>
  <si>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</si>
  <si>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</si>
  <si>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</si>
  <si>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</si>
  <si>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</si>
  <si>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</si>
  <si>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</si>
  <si>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</si>
  <si>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</si>
  <si>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</si>
  <si>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</si>
  <si>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</si>
  <si>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</si>
  <si>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</si>
  <si>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</si>
  <si>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</si>
  <si>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</si>
  <si>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</si>
  <si>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</si>
  <si>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</si>
  <si>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</si>
  <si>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</si>
  <si>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</si>
  <si>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</si>
  <si>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</si>
  <si>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</si>
  <si>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</si>
  <si>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</si>
  <si>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</si>
  <si>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</si>
  <si>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</si>
  <si>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</si>
  <si>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</si>
  <si>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</si>
  <si>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</si>
  <si>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</si>
  <si>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</si>
  <si>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</si>
  <si>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</si>
  <si>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</si>
  <si>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</si>
  <si>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</si>
  <si>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</si>
  <si>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</si>
  <si>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</si>
  <si>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</si>
  <si>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</si>
  <si>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</si>
  <si>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</si>
  <si>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</si>
  <si>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</si>
  <si>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</si>
  <si>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</si>
  <si>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</si>
  <si>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</si>
  <si>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</si>
  <si>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</si>
  <si>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</si>
  <si>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</si>
  <si>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</si>
  <si>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</si>
  <si>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</si>
  <si>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</si>
  <si>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</si>
  <si>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</si>
  <si>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</si>
  <si>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</si>
  <si>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</si>
  <si>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</si>
  <si>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</si>
  <si>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</si>
  <si>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</si>
  <si>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</si>
  <si>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</si>
  <si>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</si>
  <si>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</si>
  <si>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</si>
  <si>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</si>
  <si>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</si>
  <si>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</si>
  <si>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</si>
  <si>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</si>
  <si>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</si>
  <si>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</si>
  <si>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</si>
  <si>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</si>
  <si>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</si>
  <si>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</si>
  <si>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</si>
  <si>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</si>
  <si>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</si>
  <si>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</si>
  <si>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</si>
  <si>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</si>
  <si>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</si>
  <si>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</si>
  <si>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</si>
  <si>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</si>
  <si>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</si>
  <si>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</si>
  <si>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</si>
  <si>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</si>
  <si>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</si>
  <si>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</si>
  <si>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</si>
  <si>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</si>
  <si>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</si>
  <si>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</si>
  <si>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</si>
  <si>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</si>
  <si>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</si>
  <si>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</si>
  <si>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</si>
  <si>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</si>
  <si>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</si>
  <si>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</si>
  <si>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</si>
  <si>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</si>
  <si>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</si>
  <si>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</si>
  <si>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</si>
  <si>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</si>
  <si>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</si>
  <si>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</si>
  <si>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</si>
  <si>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</si>
  <si>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</si>
  <si>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</si>
  <si>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</si>
  <si>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</si>
  <si>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</si>
  <si>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</si>
  <si>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</si>
  <si>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</si>
  <si>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</si>
  <si>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</si>
  <si>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</si>
  <si>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</si>
  <si>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</si>
  <si>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</si>
  <si>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</si>
  <si>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</si>
  <si>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</si>
  <si>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</si>
  <si>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</si>
  <si>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</si>
  <si>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</si>
  <si>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</si>
  <si>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</si>
  <si>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</si>
  <si>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</si>
  <si>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</si>
  <si>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</si>
  <si>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</si>
  <si>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</si>
  <si>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</si>
  <si>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</si>
  <si>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</si>
  <si>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</si>
  <si>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</si>
  <si>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</si>
  <si>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</si>
  <si>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</si>
  <si>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</si>
  <si>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</si>
  <si>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</si>
  <si>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</si>
  <si>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</si>
  <si>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</si>
  <si>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</si>
  <si>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</si>
  <si>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</si>
  <si>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</si>
  <si>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</si>
  <si>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</si>
  <si>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</si>
  <si>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</si>
  <si>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</si>
  <si>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</si>
  <si>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</si>
  <si>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</si>
  <si>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</si>
  <si>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</si>
  <si>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</si>
  <si>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</si>
  <si>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</si>
  <si>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</si>
  <si>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</si>
  <si>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</si>
  <si>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</si>
  <si>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</si>
  <si>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</si>
  <si>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</si>
  <si>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</si>
  <si>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</si>
  <si>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</si>
  <si>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</si>
  <si>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</si>
  <si>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</si>
  <si>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</si>
  <si>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</si>
  <si>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</si>
  <si>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</si>
  <si>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</si>
  <si>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</si>
  <si>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</si>
  <si>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</si>
  <si>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</si>
  <si>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</si>
  <si>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</si>
  <si>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</si>
  <si>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</si>
  <si>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</si>
  <si>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</si>
  <si>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</si>
  <si>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</si>
  <si>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</si>
  <si>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</si>
  <si>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</si>
  <si>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</si>
  <si>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</si>
  <si>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</si>
  <si>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</si>
  <si>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</si>
  <si>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</si>
  <si>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</si>
  <si>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</si>
  <si>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</si>
  <si>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</si>
  <si>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</si>
  <si>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</si>
  <si>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</si>
  <si>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</si>
  <si>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</si>
  <si>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</si>
  <si>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</si>
  <si>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</si>
  <si>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</si>
  <si>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</si>
  <si>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</si>
  <si>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</si>
  <si>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</si>
  <si>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</si>
  <si>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</si>
  <si>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</si>
  <si>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</si>
  <si>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</si>
  <si>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</si>
  <si>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</si>
  <si>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</si>
  <si>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</si>
  <si>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</si>
  <si>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</si>
  <si>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</si>
  <si>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</si>
  <si>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</si>
  <si>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</si>
  <si>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</si>
  <si>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</si>
  <si>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</si>
  <si>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</si>
  <si>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</si>
  <si>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</si>
  <si>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</si>
  <si>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</si>
  <si>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</si>
  <si>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</si>
  <si>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</si>
  <si>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</si>
  <si>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</si>
  <si>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</si>
  <si>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</si>
  <si>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</si>
  <si>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</si>
  <si>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</si>
  <si>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</si>
  <si>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</si>
  <si>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</si>
  <si>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</si>
  <si>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</si>
  <si>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</si>
  <si>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</si>
  <si>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</si>
  <si>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</si>
  <si>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</si>
  <si>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</si>
  <si>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</si>
  <si>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</si>
  <si>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</si>
  <si>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</si>
  <si>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</si>
  <si>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</si>
  <si>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</si>
  <si>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</si>
  <si>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</si>
  <si>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</si>
  <si>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</si>
  <si>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</si>
  <si>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</si>
  <si>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</si>
  <si>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</si>
  <si>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</si>
  <si>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</si>
  <si>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</si>
  <si>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</si>
  <si>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</si>
  <si>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</si>
  <si>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</si>
  <si>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</si>
  <si>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</si>
  <si>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</si>
  <si>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</si>
  <si>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</si>
  <si>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</si>
  <si>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</si>
  <si>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</si>
  <si>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</si>
  <si>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</si>
  <si>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</si>
  <si>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</si>
  <si>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</si>
  <si>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</si>
  <si>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</si>
  <si>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</si>
  <si>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</si>
  <si>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</si>
  <si>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</si>
  <si>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</si>
  <si>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</si>
  <si>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</si>
  <si>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</si>
  <si>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</si>
  <si>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</si>
  <si>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</si>
  <si>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</si>
  <si>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</si>
  <si>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</si>
  <si>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</si>
  <si>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</si>
  <si>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</si>
  <si>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</si>
  <si>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</si>
  <si>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</si>
  <si>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</si>
  <si>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</si>
  <si>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</si>
  <si>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</si>
  <si>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</si>
  <si>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</si>
  <si>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</si>
  <si>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</si>
  <si>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</si>
  <si>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</si>
  <si>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</si>
  <si>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</si>
  <si>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</si>
  <si>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</si>
  <si>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</si>
  <si>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</si>
  <si>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</si>
  <si>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</si>
  <si>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</si>
  <si>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</si>
  <si>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</si>
  <si>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</si>
  <si>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</si>
  <si>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</si>
  <si>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</si>
  <si>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</si>
  <si>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</si>
  <si>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</si>
  <si>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</si>
  <si>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</si>
  <si>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</si>
  <si>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</si>
  <si>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</si>
  <si>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</si>
  <si>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</si>
  <si>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</si>
  <si>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</si>
  <si>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</si>
  <si>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</si>
  <si>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</si>
  <si>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</si>
  <si>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</si>
  <si>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</si>
  <si>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</si>
  <si>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</si>
  <si>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</si>
  <si>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</si>
  <si>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</si>
  <si>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</si>
  <si>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</si>
  <si>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</si>
  <si>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</si>
  <si>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</si>
  <si>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</si>
  <si>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</si>
  <si>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</si>
  <si>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</si>
  <si>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</si>
  <si>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</si>
  <si>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</si>
  <si>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</si>
  <si>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</si>
  <si>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</si>
  <si>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</si>
  <si>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</si>
  <si>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</si>
  <si>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</si>
  <si>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</si>
  <si>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</si>
  <si>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</si>
  <si>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</si>
  <si>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</si>
  <si>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</si>
  <si>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</si>
  <si>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</si>
  <si>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</si>
  <si>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</si>
  <si>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</si>
  <si>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</si>
  <si>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</si>
  <si>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</si>
  <si>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</si>
  <si>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</si>
  <si>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</si>
  <si>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</si>
  <si>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</si>
  <si>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</si>
  <si>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</si>
  <si>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</si>
  <si>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</si>
  <si>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</si>
  <si>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</si>
  <si>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</si>
  <si>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</si>
  <si>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</si>
  <si>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</si>
  <si>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</si>
  <si>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</si>
  <si>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</si>
  <si>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</si>
  <si>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</si>
  <si>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</si>
  <si>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</si>
  <si>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</si>
  <si>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</si>
  <si>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</si>
  <si>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</si>
  <si>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</si>
  <si>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</si>
  <si>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</si>
  <si>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</si>
  <si>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</si>
  <si>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</si>
  <si>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</si>
  <si>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</si>
  <si>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</si>
  <si>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</si>
  <si>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</si>
  <si>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</si>
  <si>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</si>
  <si>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</si>
  <si>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</si>
  <si>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</si>
  <si>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</si>
  <si>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</si>
  <si>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</si>
  <si>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</si>
  <si>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</si>
  <si>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</si>
  <si>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</si>
  <si>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</si>
  <si>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</si>
  <si>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</si>
  <si>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</si>
  <si>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</si>
  <si>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</si>
  <si>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</si>
  <si>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</si>
  <si>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</si>
  <si>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</si>
  <si>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</si>
  <si>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</si>
  <si>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</si>
  <si>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</si>
  <si>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</si>
  <si>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</si>
  <si>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</si>
  <si>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</si>
  <si>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</si>
  <si>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</si>
  <si>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</si>
  <si>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</si>
  <si>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</si>
  <si>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</si>
  <si>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</si>
  <si>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</si>
  <si>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</si>
  <si>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</si>
  <si>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</si>
  <si>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</si>
  <si>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</si>
  <si>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</si>
  <si>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</si>
  <si>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</si>
  <si>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</si>
  <si>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</si>
  <si>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</si>
  <si>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</si>
  <si>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</si>
  <si>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</si>
  <si>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</si>
  <si>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</si>
  <si>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</si>
  <si>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</si>
  <si>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</si>
  <si>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</si>
  <si>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</si>
  <si>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</si>
  <si>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</si>
  <si>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</si>
  <si>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</si>
  <si>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</si>
  <si>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</si>
  <si>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</si>
  <si>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</si>
  <si>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</si>
  <si>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</si>
  <si>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</si>
  <si>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</si>
  <si>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</si>
  <si>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</si>
  <si>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</si>
  <si>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</si>
  <si>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</si>
  <si>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</si>
  <si>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</si>
  <si>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</si>
  <si>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</si>
  <si>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</si>
  <si>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</si>
  <si>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</si>
  <si>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</si>
  <si>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</si>
  <si>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</si>
  <si>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</si>
  <si>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</si>
  <si>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</si>
  <si>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</si>
  <si>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</si>
  <si>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</si>
  <si>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</si>
  <si>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</si>
  <si>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</si>
  <si>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</si>
  <si>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</si>
  <si>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</si>
  <si>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</si>
  <si>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</si>
  <si>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</si>
  <si>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</si>
  <si>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</si>
  <si>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</si>
  <si>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</si>
  <si>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</si>
  <si>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</si>
  <si>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</si>
  <si>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</si>
  <si>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</si>
  <si>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</si>
  <si>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</si>
  <si>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</si>
  <si>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</si>
  <si>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</si>
  <si>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</si>
  <si>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</si>
  <si>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</si>
  <si>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</si>
  <si>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</si>
  <si>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</si>
  <si>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</si>
  <si>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</si>
  <si>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</si>
  <si>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</si>
  <si>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</si>
  <si>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</si>
  <si>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</si>
  <si>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</si>
  <si>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</si>
  <si>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</si>
  <si>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</si>
  <si>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</si>
  <si>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</si>
  <si>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</si>
  <si>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</si>
  <si>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</si>
  <si>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</si>
  <si>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</si>
  <si>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</si>
  <si>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</si>
  <si>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</si>
  <si>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</si>
  <si>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</si>
  <si>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</si>
  <si>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</si>
  <si>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</si>
  <si>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</si>
  <si>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</si>
  <si>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</si>
  <si>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</si>
  <si>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</si>
  <si>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</si>
  <si>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</si>
  <si>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</si>
  <si>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</si>
  <si>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</si>
  <si>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</si>
  <si>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</si>
  <si>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</si>
  <si>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</si>
  <si>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</si>
  <si>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</si>
  <si>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</si>
  <si>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</si>
  <si>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</si>
  <si>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</si>
  <si>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</si>
  <si>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</si>
  <si>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</si>
  <si>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</si>
  <si>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</si>
  <si>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</si>
  <si>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</si>
  <si>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</si>
  <si>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</si>
  <si>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</si>
  <si>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</si>
  <si>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</si>
  <si>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</si>
  <si>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</si>
  <si>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</si>
  <si>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</si>
  <si>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</si>
  <si>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</si>
  <si>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</si>
  <si>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</si>
  <si>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</si>
  <si>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</si>
  <si>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</si>
  <si>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</si>
  <si>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</si>
  <si>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</si>
  <si>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</si>
  <si>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</si>
  <si>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</si>
  <si>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</si>
  <si>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</si>
  <si>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</si>
  <si>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</si>
  <si>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</si>
  <si>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</si>
  <si>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</si>
  <si>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</si>
  <si>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</si>
  <si>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</si>
  <si>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</si>
  <si>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</si>
  <si>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</si>
  <si>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Close Date</t>
  </si>
  <si>
    <t>Defects</t>
  </si>
  <si>
    <t>Total</t>
  </si>
  <si>
    <t>STATUS</t>
  </si>
  <si>
    <t>Open</t>
  </si>
  <si>
    <t>Accepted</t>
  </si>
  <si>
    <t>Ready for Test</t>
  </si>
  <si>
    <t>Closed</t>
  </si>
  <si>
    <t>∑</t>
  </si>
  <si>
    <t>ChinhVC</t>
  </si>
  <si>
    <t>MaiCTP</t>
  </si>
  <si>
    <t>Developer</t>
  </si>
  <si>
    <t>ManhNL</t>
  </si>
  <si>
    <t>HuyNM</t>
  </si>
  <si>
    <t>TrungVN</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</si>
  <si>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</si>
  <si>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</si>
  <si>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</si>
  <si>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</si>
  <si>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</si>
  <si>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</si>
  <si>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</si>
  <si>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</si>
  <si>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</si>
  <si>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</si>
  <si>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</si>
  <si>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</si>
  <si>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</si>
  <si>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</si>
  <si>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</si>
  <si>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</si>
  <si>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</si>
  <si>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</si>
  <si>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</si>
  <si>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</si>
  <si>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</si>
  <si>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</si>
  <si>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</si>
  <si>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</si>
  <si>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</si>
  <si>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</si>
  <si>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</si>
  <si>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</si>
  <si>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</si>
  <si>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</si>
  <si>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</si>
  <si>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</si>
  <si>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</si>
  <si>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</si>
  <si>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</si>
  <si>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</si>
  <si>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</si>
  <si>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</si>
  <si>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</si>
  <si>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</si>
  <si>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</si>
  <si>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</si>
  <si>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</si>
  <si>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</si>
  <si>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</si>
  <si>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</si>
  <si>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</si>
  <si>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</si>
  <si>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</si>
  <si>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</si>
  <si>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</si>
  <si>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</si>
  <si>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</si>
  <si>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</si>
  <si>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</si>
  <si>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</si>
  <si>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</si>
  <si>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</si>
  <si>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</si>
  <si>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</si>
  <si>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</si>
  <si>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</si>
  <si>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</si>
  <si>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</si>
  <si>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</si>
  <si>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</si>
  <si>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</si>
  <si>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</si>
  <si>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</si>
  <si>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</si>
  <si>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</si>
  <si>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</si>
  <si>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</si>
  <si>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</si>
  <si>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</si>
  <si>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</si>
  <si>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</si>
  <si>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</si>
  <si>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</si>
  <si>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</si>
  <si>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</si>
  <si>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</si>
  <si>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</si>
  <si>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</si>
  <si>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</si>
  <si>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</si>
  <si>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</si>
  <si>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</si>
  <si>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</si>
  <si>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</si>
  <si>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</si>
  <si>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</si>
  <si>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</si>
  <si>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</si>
  <si>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</si>
  <si>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</si>
  <si>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</si>
  <si>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</si>
  <si>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</si>
  <si>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</si>
  <si>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</si>
  <si>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</si>
  <si>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</si>
  <si>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</si>
  <si>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</si>
  <si>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</si>
  <si>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</si>
  <si>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</si>
  <si>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</si>
  <si>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</si>
  <si>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</si>
  <si>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</si>
  <si>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</si>
  <si>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</si>
  <si>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</si>
  <si>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</si>
  <si>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</si>
  <si>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</si>
  <si>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</si>
  <si>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</si>
  <si>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</si>
  <si>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</si>
  <si>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</si>
  <si>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</si>
  <si>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</si>
  <si>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</si>
  <si>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</si>
  <si>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</si>
  <si>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</si>
  <si>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</si>
  <si>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</si>
  <si>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Evident\Message-10.png</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</si>
  <si>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</si>
  <si>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</si>
  <si>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t>Hyperlink Category trong project item chưa làm =&gt; mong muốn làm giông home, hay discover page</t>
  </si>
  <si>
    <t>Thiếu icon search
+ mong muốn gõ tiếng việt không dấu vẫn search được, và có gợi ý như message</t>
  </si>
  <si>
    <r>
      <t xml:space="preserve">1.The Homepage is displayed 
2.The Register page is displayed 
3. Display error message </t>
    </r>
    <r>
      <rPr>
        <b/>
        <sz val="10"/>
        <rFont val="Tahoma"/>
        <family val="2"/>
      </rPr>
      <t>MS07 MS09</t>
    </r>
  </si>
  <si>
    <t>15/11/2015</t>
  </si>
  <si>
    <t>Khong share duoc</t>
  </si>
  <si>
    <t>Hien thong bao loi</t>
  </si>
  <si>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</si>
  <si>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</si>
  <si>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</si>
  <si>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</si>
  <si>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</si>
  <si>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</si>
  <si>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</si>
  <si>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Active/Deactive không phải button</t>
  </si>
  <si>
    <t>1. Enter the admin page
2. Click Project button in Right Slide bar
3. Click Dashboard button in Project menu</t>
  </si>
  <si>
    <t>[Admin Module-29]</t>
  </si>
  <si>
    <t>[Admin Module-30]</t>
  </si>
  <si>
    <t>Không chấp nhận, từ chối được</t>
  </si>
  <si>
    <t>Evident\[Admin Module-40].png</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</si>
  <si>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</si>
  <si>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</si>
  <si>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</si>
  <si>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</si>
  <si>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</si>
  <si>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</si>
  <si>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</si>
  <si>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</si>
  <si>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Tab Project is opened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</si>
  <si>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</si>
  <si>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</si>
  <si>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Không có error message</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</si>
  <si>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</si>
  <si>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</si>
  <si>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</si>
  <si>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Không có reported useser </t>
  </si>
  <si>
    <t xml:space="preserve">1. Admin Page is displayed
2. Dropdowlist is displayed with:
+ User
+ Project
3. Content about project report is displayed with list following:
- Report project table
(Use database to test data is correct/false)
4. View report conten popup is displayed </t>
  </si>
  <si>
    <t>Chưa dịch sang tiếng Việt</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</si>
  <si>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</si>
  <si>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Không có message, không biết đã gửi chưa</t>
  </si>
  <si>
    <t>Không có cancel button</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</si>
  <si>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</si>
  <si>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</si>
  <si>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</si>
  <si>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</si>
  <si>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</si>
  <si>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19/11/2015</t>
  </si>
  <si>
    <t>xem dự án "Mật ngọt chết mèo", không có ảnh thay thế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</si>
  <si>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</si>
  <si>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</si>
  <si>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</si>
  <si>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</si>
  <si>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vẫn có hyperlink, trả về trang trắng</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</si>
  <si>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</si>
  <si>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</si>
  <si>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</si>
  <si>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</si>
  <si>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</si>
  <si>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</si>
  <si>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</si>
  <si>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</si>
  <si>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</si>
  <si>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</si>
  <si>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</si>
  <si>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</si>
  <si>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</si>
  <si>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</si>
  <si>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</si>
  <si>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</si>
  <si>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</si>
  <si>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</si>
  <si>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</si>
  <si>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</si>
  <si>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</si>
  <si>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Lỗi bước 4
Với account đăng ký bằng facebook khi chọn gợi ý thì nó ra 1 dãy số =&gt; Muốn ra tên</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</si>
  <si>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</si>
  <si>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</si>
  <si>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</si>
  <si>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</si>
  <si>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</si>
  <si>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</si>
  <si>
    <t>Test view List reward at Campain Tab in Project Detail</t>
  </si>
  <si>
    <t>1. Project Detail Page is displayed
2. Content Campaign Tab is displayed.
3. Can not select and click on reward</t>
  </si>
  <si>
    <t>project detail: phần list reward thì những gói quà nào ủng hộ mà có giới hạn và giới hạn là max rồi thì không hover và chọn được nữa</t>
  </si>
  <si>
    <t>1. Go to Project Detail Page
2. Click on Campaign Tab
3. Click or hover a reward limited which user back max reward (limited)</t>
  </si>
  <si>
    <t>Test Back Project when user click on hyperlink "Tìm hiểu thêm"</t>
  </si>
  <si>
    <t>1. Go to Back Project Page
2.  Click on hyperlink "Tìm hiểu thêm"</t>
  </si>
  <si>
    <t xml:space="preserve">1. Back Project Page is displayed
2. Show more information </t>
  </si>
  <si>
    <t xml:space="preserve"> backproject: hyperlink "Tìm hiểu thêm" không click dc</t>
  </si>
  <si>
    <t>- Click tên dự án hay người tạo trên back project page ko click dc =&gt; kiểm tra lại vs các trang liên quan</t>
  </si>
  <si>
    <t>1. Back Project Page is displayed
2. Redirect to "Cloud Think" project details page</t>
  </si>
  <si>
    <t>Test Back Project when user click on hyperlink name of project</t>
  </si>
  <si>
    <t>Test Back Project when user click on hyperlink creator of project</t>
  </si>
  <si>
    <t>1. Go to Back Project Page
2. Click on hyperlink "Cloud Think"</t>
  </si>
  <si>
    <t>1. Go to Back Project Page
2. Click on hyperlink "Mạnh Nguyễn"</t>
  </si>
  <si>
    <t>1. Back Project Page is displayed
2. Redirect to "Mạnh Nguyễn" public profile page</t>
  </si>
  <si>
    <t>1.Homepage is displayed 
2. "Dandelion" is displayed in search text box and suggest some of related project
3. Search Result page is displayed</t>
  </si>
  <si>
    <t>When user search an exist project</t>
  </si>
  <si>
    <t>1. Go to dandelion.com
2. Input "abc" into search text box</t>
  </si>
  <si>
    <t>Test suggest box in search when user search a project is not exist in system</t>
  </si>
  <si>
    <t>1.Homepage is displayed 
2. Suggest display "Không có project như thế trong hệ thống"</t>
  </si>
  <si>
    <t>Nếu suggest không có dự án nào thì phải hiện thông báo không tìm thấy: giống phần sent mail box trong soạn tin nhắn</t>
  </si>
  <si>
    <t>Check user edit profile when user change avatar</t>
  </si>
  <si>
    <t>1. The Homepage is displayed
3. The Edit pofile page is displayed
4. Select a image
5. Avatar is changed</t>
  </si>
  <si>
    <t>1. Login the system with Member role
2. Click Avatar button in Header
3. Click "Edit profile" button
4. Click "Avatar" button
5. Save changes</t>
  </si>
  <si>
    <t>Edit profile: avartar chọn ảnh nhưng không hiện ảnh và không thể change avatar</t>
  </si>
  <si>
    <t>29/11/2015</t>
  </si>
  <si>
    <t>18/11/2015</t>
  </si>
  <si>
    <t>23/11/2015</t>
  </si>
  <si>
    <t>テスト項目書</t>
  </si>
  <si>
    <t>プロジェクト名</t>
    <rPh sb="6" eb="7">
      <t>めい</t>
    </rPh>
    <phoneticPr fontId="0" type="noConversion"/>
  </si>
  <si>
    <t>プロジェクトコード</t>
    <phoneticPr fontId="0" type="noConversion"/>
  </si>
  <si>
    <t>ドキュメントコード</t>
    <phoneticPr fontId="0" type="noConversion"/>
  </si>
  <si>
    <t>作成者</t>
  </si>
  <si>
    <r>
      <t>レビュー者</t>
    </r>
    <r>
      <rPr>
        <b/>
        <sz val="10"/>
        <color indexed="60"/>
        <rFont val="Tahoma"/>
        <family val="2"/>
      </rPr>
      <t>/</t>
    </r>
    <r>
      <rPr>
        <b/>
        <sz val="10"/>
        <color indexed="60"/>
        <rFont val="ＭＳ Ｐゴシック"/>
        <family val="3"/>
        <charset val="128"/>
      </rPr>
      <t>承認者</t>
    </r>
  </si>
  <si>
    <t>発行日</t>
  </si>
  <si>
    <t>版数</t>
    <rPh sb="0" eb="2">
      <t>はんすう</t>
    </rPh>
    <phoneticPr fontId="0" type="noConversion"/>
  </si>
  <si>
    <t>変更履歴</t>
  </si>
  <si>
    <t>発効日</t>
    <rPh sb="0" eb="2">
      <t>はっこう</t>
    </rPh>
    <rPh sb="2" eb="3">
      <t>ﾆﾁ</t>
    </rPh>
    <phoneticPr fontId="0" type="noConversion"/>
  </si>
  <si>
    <t>変更項目</t>
    <rPh sb="0" eb="2">
      <t>へんこう</t>
    </rPh>
    <rPh sb="2" eb="4">
      <t>こうもく</t>
    </rPh>
    <phoneticPr fontId="0" type="noConversion"/>
  </si>
  <si>
    <r>
      <t>*A</t>
    </r>
    <r>
      <rPr>
        <b/>
        <sz val="10"/>
        <color indexed="9"/>
        <rFont val="ＭＳ Ｐゴシック"/>
        <family val="3"/>
        <charset val="128"/>
      </rPr>
      <t>、</t>
    </r>
    <r>
      <rPr>
        <b/>
        <sz val="10"/>
        <color indexed="9"/>
        <rFont val="Tahoma"/>
        <family val="2"/>
      </rPr>
      <t>D</t>
    </r>
    <r>
      <rPr>
        <b/>
        <sz val="10"/>
        <color indexed="9"/>
        <rFont val="ＭＳ Ｐゴシック"/>
        <family val="3"/>
        <charset val="128"/>
      </rPr>
      <t>、</t>
    </r>
    <r>
      <rPr>
        <b/>
        <sz val="10"/>
        <color indexed="9"/>
        <rFont val="Tahoma"/>
        <family val="2"/>
      </rPr>
      <t>M</t>
    </r>
  </si>
  <si>
    <t>変更内容</t>
    <rPh sb="0" eb="2">
      <t>へんこう</t>
    </rPh>
    <rPh sb="2" eb="4">
      <t>ないよう</t>
    </rPh>
    <phoneticPr fontId="0" type="noConversion"/>
  </si>
  <si>
    <t>参照資料</t>
    <rPh sb="0" eb="2">
      <t>さんしょう</t>
    </rPh>
    <rPh sb="2" eb="4">
      <t>しりょう</t>
    </rPh>
    <phoneticPr fontId="0" type="noConversion"/>
  </si>
  <si>
    <t>テスト項目一覧</t>
  </si>
  <si>
    <t>プロジェクト名</t>
  </si>
  <si>
    <t>プロジェクトコード</t>
  </si>
  <si>
    <t>レビュー者/承認者</t>
  </si>
  <si>
    <t>項番</t>
  </si>
  <si>
    <t>モジュールコード</t>
    <phoneticPr fontId="0" type="noConversion"/>
  </si>
  <si>
    <t>合格</t>
  </si>
  <si>
    <t>不合格</t>
    <rPh sb="0" eb="3">
      <t>ふごうかく</t>
    </rPh>
    <phoneticPr fontId="0" type="noConversion"/>
  </si>
  <si>
    <t>未テスト</t>
  </si>
  <si>
    <t>テスト項目数</t>
    <rPh sb="5" eb="6">
      <t>すう</t>
    </rPh>
    <phoneticPr fontId="0" type="noConversion"/>
  </si>
  <si>
    <t>テストカバレッジ</t>
  </si>
  <si>
    <t>テスト成功カバレッジ</t>
  </si>
  <si>
    <t>合計</t>
  </si>
  <si>
    <t>テスト報告</t>
  </si>
  <si>
    <t>テスト環境設定</t>
  </si>
  <si>
    <t>機能名</t>
    <rPh sb="0" eb="3">
      <t>きのうめい</t>
    </rPh>
    <phoneticPr fontId="0" type="noConversion"/>
  </si>
  <si>
    <t>シート名</t>
    <rPh sb="3" eb="4">
      <t>めい</t>
    </rPh>
    <phoneticPr fontId="0" type="noConversion"/>
  </si>
  <si>
    <t>説明</t>
    <rPh sb="0" eb="2">
      <t>せつめい</t>
    </rPh>
    <phoneticPr fontId="0" type="noConversion"/>
  </si>
  <si>
    <t>事前条件</t>
  </si>
  <si>
    <t>メッセージのルール</t>
  </si>
  <si>
    <t>ベトナム語</t>
  </si>
  <si>
    <t>モジュールコード</t>
  </si>
  <si>
    <t>テスト要求</t>
    <rPh sb="3" eb="5">
      <t>ようきゅう</t>
    </rPh>
    <phoneticPr fontId="0" type="noConversion"/>
  </si>
  <si>
    <t>テスター</t>
    <phoneticPr fontId="0" type="noConversion"/>
  </si>
  <si>
    <t>合格</t>
    <rPh sb="0" eb="2">
      <t>ごうかく</t>
    </rPh>
    <phoneticPr fontId="0" type="noConversion"/>
  </si>
  <si>
    <t>未テスト</t>
    <rPh sb="0" eb="1">
      <t>み</t>
    </rPh>
    <phoneticPr fontId="0" type="noConversion"/>
  </si>
  <si>
    <t>テスト項目数</t>
  </si>
  <si>
    <t>テスト項目説明</t>
    <rPh sb="5" eb="7">
      <t>せつめい</t>
    </rPh>
    <phoneticPr fontId="0" type="noConversion"/>
  </si>
  <si>
    <t>テスト項目手順</t>
    <rPh sb="5" eb="7">
      <t>てじゅん</t>
    </rPh>
    <phoneticPr fontId="0" type="noConversion"/>
  </si>
  <si>
    <t>期待結果</t>
    <rPh sb="0" eb="2">
      <t>きたい</t>
    </rPh>
    <rPh sb="2" eb="4">
      <t>けっか</t>
    </rPh>
    <phoneticPr fontId="0" type="noConversion"/>
  </si>
  <si>
    <t>依存テスト項目</t>
    <rPh sb="0" eb="2">
      <t>いぞん</t>
    </rPh>
    <phoneticPr fontId="0" type="noConversion"/>
  </si>
  <si>
    <t>テスト
実施日</t>
    <rPh sb="4" eb="7">
      <t>じっしび</t>
    </rPh>
    <phoneticPr fontId="0" type="noConversion"/>
  </si>
  <si>
    <t>備考</t>
    <rPh sb="0" eb="2">
      <t>びこう</t>
    </rPh>
    <phoneticPr fontId="0" type="noConversion"/>
  </si>
  <si>
    <t>ディベロッパー</t>
  </si>
  <si>
    <t>オープン</t>
  </si>
  <si>
    <t>受理</t>
  </si>
  <si>
    <t>テストの準備</t>
  </si>
  <si>
    <t>クローズ</t>
  </si>
  <si>
    <t>トータル</t>
  </si>
  <si>
    <t>譲受人</t>
  </si>
  <si>
    <t>テスター</t>
  </si>
  <si>
    <t>状態</t>
  </si>
  <si>
    <t>オープン日</t>
  </si>
  <si>
    <t>明らか</t>
  </si>
  <si>
    <t>空き</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</si>
</sst>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43">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0"/>
      <color indexed="60"/>
      <name val="ＭＳ Ｐゴシック"/>
      <family val="3"/>
      <charset val="128"/>
    </font>
    <font>
      <b/>
      <sz val="10"/>
      <color theme="9" tint="-0.499984740745262"/>
      <name val="MS PGothic"/>
      <family val="2"/>
    </font>
    <font>
      <b/>
      <sz val="10"/>
      <color indexed="9"/>
      <name val="ＭＳ Ｐゴシック"/>
      <family val="3"/>
      <charset val="128"/>
    </font>
    <font>
      <sz val="10"/>
      <color indexed="8"/>
      <name val="ＭＳ Ｐ明朝"/>
      <family val="1"/>
      <charset val="128"/>
    </font>
    <font>
      <b/>
      <sz val="11"/>
      <color rgb="FFFF0000"/>
      <name val="ＭＳ Ｐゴシック"/>
    </font>
    <font>
      <b/>
      <u/>
      <sz val="11"/>
      <color indexed="12"/>
      <name val="ＭＳ Ｐゴシック"/>
    </font>
    <font>
      <b/>
      <sz val="12"/>
      <name val="ＭＳ Ｐゴシック"/>
      <family val="3"/>
      <charset val="128"/>
    </font>
    <font>
      <i/>
      <sz val="12"/>
      <color indexed="17"/>
      <name val="Tahoma"/>
      <family val="2"/>
    </font>
    <font>
      <b/>
      <sz val="12"/>
      <color indexed="8"/>
      <name val="ＭＳ Ｐゴシック"/>
      <family val="3"/>
      <charset val="128"/>
    </font>
    <font>
      <b/>
      <sz val="12"/>
      <color indexed="8"/>
      <name val="Tahoma"/>
      <family val="2"/>
    </font>
  </fonts>
  <fills count="2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
      <patternFill patternType="solid">
        <fgColor rgb="FF000080"/>
        <bgColor indexed="32"/>
      </patternFill>
    </fill>
    <fill>
      <patternFill patternType="solid">
        <fgColor rgb="FF000080"/>
        <bgColor indexed="56"/>
      </patternFill>
    </fill>
  </fills>
  <borders count="6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right style="thin">
        <color indexed="64"/>
      </right>
      <top/>
      <bottom style="thin">
        <color indexed="64"/>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style="thin">
        <color indexed="8"/>
      </left>
      <right/>
      <top/>
      <bottom/>
      <diagonal/>
    </border>
    <border>
      <left style="thin">
        <color indexed="64"/>
      </left>
      <right style="thin">
        <color indexed="64"/>
      </right>
      <top/>
      <bottom style="thin">
        <color indexed="64"/>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3" fillId="0" borderId="0"/>
    <xf numFmtId="0" fontId="21" fillId="0" borderId="0"/>
    <xf numFmtId="0" fontId="21" fillId="0" borderId="0"/>
    <xf numFmtId="0" fontId="2" fillId="0" borderId="0"/>
    <xf numFmtId="0" fontId="1" fillId="0" borderId="0"/>
  </cellStyleXfs>
  <cellXfs count="27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4"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5"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6" xfId="0" applyFont="1" applyFill="1" applyBorder="1" applyAlignment="1"/>
    <xf numFmtId="0" fontId="3" fillId="2" borderId="16"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7"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8" xfId="2" applyFont="1" applyFill="1" applyBorder="1" applyAlignment="1">
      <alignment horizontal="center" vertical="center"/>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5" borderId="2" xfId="2" applyFont="1" applyFill="1" applyBorder="1" applyAlignment="1">
      <alignment vertical="top" wrapText="1"/>
    </xf>
    <xf numFmtId="0" fontId="17" fillId="5"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5" borderId="14" xfId="5" applyFont="1" applyFill="1" applyBorder="1" applyAlignment="1">
      <alignment vertical="top" wrapText="1"/>
    </xf>
    <xf numFmtId="0" fontId="3" fillId="2" borderId="21" xfId="5" applyFont="1" applyFill="1" applyBorder="1" applyAlignment="1">
      <alignment vertical="top" wrapText="1"/>
    </xf>
    <xf numFmtId="0" fontId="3" fillId="5" borderId="21" xfId="5" applyFont="1" applyFill="1" applyBorder="1" applyAlignment="1">
      <alignment vertical="top" wrapText="1"/>
    </xf>
    <xf numFmtId="0" fontId="18" fillId="5" borderId="2" xfId="2" applyFont="1" applyFill="1" applyBorder="1" applyAlignment="1">
      <alignment horizontal="left" vertical="top" wrapText="1"/>
    </xf>
    <xf numFmtId="0" fontId="18" fillId="5" borderId="14" xfId="2" applyFont="1" applyFill="1" applyBorder="1" applyAlignment="1">
      <alignment horizontal="left" vertical="top" wrapText="1"/>
    </xf>
    <xf numFmtId="14" fontId="3" fillId="5" borderId="14" xfId="5" applyNumberFormat="1" applyFont="1" applyFill="1" applyBorder="1" applyAlignment="1">
      <alignment vertical="top" wrapText="1"/>
    </xf>
    <xf numFmtId="0" fontId="3" fillId="5" borderId="14" xfId="2" applyFont="1" applyFill="1" applyBorder="1" applyAlignment="1">
      <alignment vertical="top" wrapText="1"/>
    </xf>
    <xf numFmtId="0" fontId="18" fillId="5" borderId="21" xfId="2" applyFont="1" applyFill="1" applyBorder="1" applyAlignment="1">
      <alignment horizontal="left" vertical="top" wrapText="1"/>
    </xf>
    <xf numFmtId="14" fontId="3" fillId="5" borderId="21" xfId="5" applyNumberFormat="1" applyFont="1" applyFill="1" applyBorder="1" applyAlignment="1">
      <alignment vertical="top" wrapText="1"/>
    </xf>
    <xf numFmtId="0" fontId="3" fillId="5" borderId="21" xfId="2" applyFont="1" applyFill="1" applyBorder="1" applyAlignment="1">
      <alignment vertical="top" wrapText="1"/>
    </xf>
    <xf numFmtId="0" fontId="3" fillId="0" borderId="21" xfId="5" applyFont="1" applyFill="1" applyBorder="1" applyAlignment="1">
      <alignment horizontal="left" vertical="top" wrapText="1"/>
    </xf>
    <xf numFmtId="0" fontId="3" fillId="5" borderId="21" xfId="5" applyFont="1" applyFill="1" applyBorder="1" applyAlignment="1">
      <alignment horizontal="left" vertical="top" wrapText="1"/>
    </xf>
    <xf numFmtId="0" fontId="3" fillId="0" borderId="21" xfId="5" applyFont="1" applyFill="1" applyBorder="1" applyAlignment="1">
      <alignment horizontal="left" vertical="center" wrapText="1"/>
    </xf>
    <xf numFmtId="0" fontId="3" fillId="5" borderId="2" xfId="5" applyFont="1" applyFill="1" applyBorder="1" applyAlignment="1">
      <alignment vertical="top" wrapText="1"/>
    </xf>
    <xf numFmtId="0" fontId="19" fillId="3" borderId="22" xfId="0" applyNumberFormat="1" applyFont="1" applyFill="1" applyBorder="1" applyAlignment="1">
      <alignment horizontal="center"/>
    </xf>
    <xf numFmtId="0" fontId="9" fillId="3" borderId="23" xfId="0" applyFont="1" applyFill="1" applyBorder="1"/>
    <xf numFmtId="0" fontId="19" fillId="3" borderId="23" xfId="0" applyFont="1" applyFill="1" applyBorder="1" applyAlignment="1">
      <alignment horizontal="center"/>
    </xf>
    <xf numFmtId="0" fontId="19" fillId="3" borderId="24" xfId="0" applyFont="1" applyFill="1" applyBorder="1" applyAlignment="1">
      <alignment horizontal="center"/>
    </xf>
    <xf numFmtId="0" fontId="3" fillId="2" borderId="21" xfId="0" applyNumberFormat="1" applyFont="1" applyFill="1" applyBorder="1" applyAlignment="1">
      <alignment horizontal="center"/>
    </xf>
    <xf numFmtId="0" fontId="16" fillId="2" borderId="21" xfId="1" applyNumberFormat="1" applyFill="1" applyBorder="1" applyAlignment="1" applyProtection="1">
      <alignment horizontal="left" vertical="center"/>
    </xf>
    <xf numFmtId="0" fontId="16" fillId="2" borderId="21" xfId="1" applyFill="1" applyBorder="1" applyAlignment="1">
      <alignment horizontal="left" vertical="center"/>
    </xf>
    <xf numFmtId="0" fontId="16" fillId="2" borderId="21" xfId="1" applyFill="1" applyBorder="1"/>
    <xf numFmtId="0" fontId="0" fillId="0" borderId="21" xfId="0" applyBorder="1"/>
    <xf numFmtId="0" fontId="15" fillId="2" borderId="21" xfId="1" applyNumberFormat="1" applyFont="1" applyFill="1" applyBorder="1" applyAlignment="1" applyProtection="1">
      <alignment horizontal="left" vertical="center"/>
    </xf>
    <xf numFmtId="0" fontId="3" fillId="2" borderId="21" xfId="0" applyFont="1" applyFill="1" applyBorder="1" applyAlignment="1">
      <alignment horizontal="left" vertical="center"/>
    </xf>
    <xf numFmtId="0" fontId="3" fillId="2" borderId="21" xfId="0" applyFont="1" applyFill="1" applyBorder="1" applyAlignment="1">
      <alignment horizontal="center"/>
    </xf>
    <xf numFmtId="0" fontId="16" fillId="2" borderId="0" xfId="1" applyFill="1"/>
    <xf numFmtId="0" fontId="3" fillId="2" borderId="0" xfId="2" applyFont="1" applyFill="1" applyBorder="1"/>
    <xf numFmtId="0" fontId="24" fillId="2" borderId="0" xfId="2" applyFont="1" applyFill="1" applyBorder="1" applyAlignment="1"/>
    <xf numFmtId="0" fontId="24" fillId="2" borderId="0" xfId="2" applyFont="1" applyFill="1" applyBorder="1"/>
    <xf numFmtId="0" fontId="24" fillId="2" borderId="0" xfId="5" applyFont="1" applyFill="1" applyBorder="1" applyAlignment="1">
      <alignment vertical="top" wrapText="1"/>
    </xf>
    <xf numFmtId="0" fontId="24" fillId="5" borderId="0" xfId="5" applyFont="1" applyFill="1" applyBorder="1" applyAlignment="1">
      <alignment vertical="top" wrapText="1"/>
    </xf>
    <xf numFmtId="0" fontId="24" fillId="6" borderId="0" xfId="5" applyFont="1" applyFill="1" applyBorder="1" applyAlignment="1">
      <alignment horizontal="left" vertical="center"/>
    </xf>
    <xf numFmtId="14" fontId="24" fillId="5" borderId="0" xfId="5" applyNumberFormat="1" applyFont="1" applyFill="1" applyBorder="1" applyAlignment="1">
      <alignment vertical="top" wrapText="1"/>
    </xf>
    <xf numFmtId="0" fontId="24" fillId="5" borderId="0" xfId="2" applyFont="1" applyFill="1" applyBorder="1" applyAlignment="1">
      <alignment vertical="top" wrapText="1"/>
    </xf>
    <xf numFmtId="0" fontId="24" fillId="5" borderId="0" xfId="2" applyFont="1" applyFill="1" applyBorder="1"/>
    <xf numFmtId="0" fontId="24" fillId="0" borderId="0" xfId="2" applyFont="1" applyFill="1" applyBorder="1" applyAlignment="1"/>
    <xf numFmtId="0" fontId="24"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5"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6" fillId="2" borderId="2" xfId="5" applyFont="1" applyFill="1" applyBorder="1" applyAlignment="1">
      <alignment vertical="top" wrapText="1"/>
    </xf>
    <xf numFmtId="0" fontId="28" fillId="0" borderId="0" xfId="0" applyFont="1"/>
    <xf numFmtId="0" fontId="28" fillId="0" borderId="21" xfId="0" applyFont="1" applyBorder="1"/>
    <xf numFmtId="0" fontId="27" fillId="7" borderId="21" xfId="0" applyFont="1" applyFill="1" applyBorder="1" applyAlignment="1">
      <alignment horizontal="center" vertical="center" wrapText="1"/>
    </xf>
    <xf numFmtId="0" fontId="27" fillId="0" borderId="21" xfId="0" applyFont="1" applyBorder="1" applyAlignment="1">
      <alignment horizontal="left" vertical="center" wrapText="1" indent="1"/>
    </xf>
    <xf numFmtId="0" fontId="14" fillId="4" borderId="30" xfId="5" applyFont="1" applyFill="1" applyBorder="1" applyAlignment="1">
      <alignment horizontal="left" vertical="center"/>
    </xf>
    <xf numFmtId="0" fontId="14" fillId="4" borderId="31" xfId="5" applyFont="1" applyFill="1" applyBorder="1" applyAlignment="1">
      <alignment horizontal="left" vertical="center"/>
    </xf>
    <xf numFmtId="0" fontId="14" fillId="4" borderId="32" xfId="5" applyFont="1" applyFill="1" applyBorder="1" applyAlignment="1">
      <alignment horizontal="left" vertical="center"/>
    </xf>
    <xf numFmtId="0" fontId="3" fillId="5" borderId="31" xfId="5" applyFont="1" applyFill="1" applyBorder="1" applyAlignment="1">
      <alignment vertical="top" wrapText="1"/>
    </xf>
    <xf numFmtId="0" fontId="3" fillId="5" borderId="15" xfId="5" applyFont="1" applyFill="1" applyBorder="1" applyAlignment="1">
      <alignment vertical="top" wrapText="1"/>
    </xf>
    <xf numFmtId="0" fontId="3" fillId="2" borderId="14" xfId="5" applyFont="1" applyFill="1" applyBorder="1" applyAlignment="1">
      <alignment vertical="top" wrapText="1"/>
    </xf>
    <xf numFmtId="0" fontId="3" fillId="5" borderId="33" xfId="5" applyFont="1" applyFill="1" applyBorder="1" applyAlignment="1">
      <alignment vertical="top" wrapText="1"/>
    </xf>
    <xf numFmtId="0" fontId="14" fillId="4" borderId="34" xfId="5" applyFont="1" applyFill="1" applyBorder="1" applyAlignment="1">
      <alignment horizontal="left" vertical="center"/>
    </xf>
    <xf numFmtId="0" fontId="14" fillId="4" borderId="35" xfId="5" applyFont="1" applyFill="1" applyBorder="1" applyAlignment="1">
      <alignment horizontal="left" vertical="center"/>
    </xf>
    <xf numFmtId="0" fontId="3" fillId="5" borderId="30" xfId="5" applyFont="1" applyFill="1" applyBorder="1" applyAlignment="1">
      <alignment vertical="top" wrapText="1"/>
    </xf>
    <xf numFmtId="0" fontId="3" fillId="5" borderId="1" xfId="5" applyFont="1" applyFill="1" applyBorder="1" applyAlignment="1">
      <alignment vertical="top" wrapText="1"/>
    </xf>
    <xf numFmtId="0" fontId="18" fillId="5" borderId="21" xfId="0" applyFont="1" applyFill="1" applyBorder="1" applyAlignment="1">
      <alignment horizontal="left" vertical="top" wrapText="1"/>
    </xf>
    <xf numFmtId="0" fontId="14" fillId="4" borderId="21" xfId="5" applyFont="1" applyFill="1" applyBorder="1" applyAlignment="1">
      <alignment horizontal="left" vertical="center"/>
    </xf>
    <xf numFmtId="0" fontId="3" fillId="2" borderId="21" xfId="2" applyFont="1" applyFill="1" applyBorder="1"/>
    <xf numFmtId="0" fontId="28" fillId="0" borderId="21" xfId="0" applyFont="1" applyBorder="1" applyAlignment="1">
      <alignment wrapText="1"/>
    </xf>
    <xf numFmtId="0" fontId="3" fillId="2" borderId="33" xfId="5" applyFont="1" applyFill="1" applyBorder="1" applyAlignment="1">
      <alignment vertical="top" wrapText="1"/>
    </xf>
    <xf numFmtId="0" fontId="3" fillId="2" borderId="33" xfId="2" applyFont="1" applyFill="1" applyBorder="1"/>
    <xf numFmtId="0" fontId="27" fillId="0" borderId="29" xfId="0" applyFont="1" applyBorder="1" applyAlignment="1">
      <alignment horizontal="left" vertical="center" wrapText="1" indent="1"/>
    </xf>
    <xf numFmtId="0" fontId="3" fillId="2" borderId="29" xfId="5" applyFont="1" applyFill="1" applyBorder="1" applyAlignment="1">
      <alignment vertical="top" wrapText="1"/>
    </xf>
    <xf numFmtId="0" fontId="3" fillId="5" borderId="29" xfId="5" applyFont="1" applyFill="1" applyBorder="1" applyAlignment="1">
      <alignment vertical="top" wrapText="1"/>
    </xf>
    <xf numFmtId="0" fontId="3" fillId="2" borderId="21" xfId="2" applyFont="1" applyFill="1" applyBorder="1" applyAlignment="1">
      <alignment vertical="top"/>
    </xf>
    <xf numFmtId="0" fontId="3" fillId="2" borderId="21" xfId="2" applyFont="1" applyFill="1" applyBorder="1" applyAlignment="1">
      <alignment vertical="top" wrapText="1"/>
    </xf>
    <xf numFmtId="0" fontId="18" fillId="5" borderId="1" xfId="0" applyFont="1" applyFill="1" applyBorder="1" applyAlignment="1">
      <alignment horizontal="left" vertical="top" wrapText="1"/>
    </xf>
    <xf numFmtId="0" fontId="3" fillId="2" borderId="29" xfId="2" applyFont="1" applyFill="1" applyBorder="1" applyAlignment="1">
      <alignment wrapText="1"/>
    </xf>
    <xf numFmtId="0" fontId="3" fillId="2" borderId="21" xfId="0" applyFont="1" applyFill="1" applyBorder="1" applyAlignment="1">
      <alignment horizontal="center" vertical="center"/>
    </xf>
    <xf numFmtId="0" fontId="14" fillId="8" borderId="29" xfId="5" applyFont="1" applyFill="1" applyBorder="1" applyAlignment="1">
      <alignment horizontal="left" vertical="center"/>
    </xf>
    <xf numFmtId="0" fontId="3" fillId="10" borderId="21" xfId="0" applyFont="1" applyFill="1" applyBorder="1"/>
    <xf numFmtId="0" fontId="3" fillId="10" borderId="21" xfId="0" applyFont="1" applyFill="1" applyBorder="1" applyAlignment="1">
      <alignment vertical="top" wrapText="1"/>
    </xf>
    <xf numFmtId="0" fontId="31" fillId="10" borderId="21" xfId="0" applyFont="1" applyFill="1" applyBorder="1" applyAlignment="1">
      <alignment horizontal="left" vertical="top"/>
    </xf>
    <xf numFmtId="0" fontId="31" fillId="10" borderId="21" xfId="0" applyFont="1" applyFill="1" applyBorder="1" applyAlignment="1">
      <alignment horizontal="left" vertical="center"/>
    </xf>
    <xf numFmtId="0" fontId="14" fillId="4" borderId="29" xfId="5" applyFont="1" applyFill="1" applyBorder="1" applyAlignment="1">
      <alignment horizontal="left" vertical="center"/>
    </xf>
    <xf numFmtId="0" fontId="14" fillId="4" borderId="36" xfId="5" applyFont="1" applyFill="1" applyBorder="1" applyAlignment="1">
      <alignment horizontal="left" vertical="center"/>
    </xf>
    <xf numFmtId="0" fontId="14" fillId="4" borderId="37" xfId="5" applyFont="1" applyFill="1" applyBorder="1" applyAlignment="1">
      <alignment horizontal="left" vertical="center"/>
    </xf>
    <xf numFmtId="0" fontId="8" fillId="2" borderId="21" xfId="7" applyFont="1" applyFill="1" applyBorder="1" applyAlignment="1">
      <alignment horizontal="left" vertical="top" wrapText="1"/>
    </xf>
    <xf numFmtId="0" fontId="26" fillId="2" borderId="21" xfId="7" applyFont="1" applyFill="1" applyBorder="1" applyAlignment="1">
      <alignment horizontal="left" vertical="top" wrapText="1"/>
    </xf>
    <xf numFmtId="0" fontId="18" fillId="2" borderId="21" xfId="7" applyFont="1" applyFill="1" applyBorder="1" applyAlignment="1">
      <alignment vertical="top" wrapText="1"/>
    </xf>
    <xf numFmtId="0" fontId="18" fillId="2" borderId="21" xfId="0" applyFont="1" applyFill="1" applyBorder="1" applyAlignment="1">
      <alignment horizontal="left" vertical="top" wrapText="1"/>
    </xf>
    <xf numFmtId="0" fontId="26" fillId="2" borderId="21" xfId="0" applyFont="1" applyFill="1" applyBorder="1" applyAlignment="1">
      <alignment horizontal="left" vertical="top" wrapText="1"/>
    </xf>
    <xf numFmtId="1" fontId="27" fillId="13" borderId="38" xfId="0" applyNumberFormat="1" applyFont="1" applyFill="1" applyBorder="1" applyAlignment="1">
      <alignment horizontal="center"/>
    </xf>
    <xf numFmtId="1" fontId="28" fillId="13" borderId="39" xfId="0" applyNumberFormat="1" applyFont="1" applyFill="1" applyBorder="1" applyAlignment="1">
      <alignment horizontal="center"/>
    </xf>
    <xf numFmtId="1" fontId="28" fillId="0" borderId="41" xfId="0" applyNumberFormat="1" applyFont="1" applyFill="1" applyBorder="1" applyAlignment="1">
      <alignment horizontal="left"/>
    </xf>
    <xf numFmtId="1" fontId="28" fillId="0" borderId="42" xfId="0" applyNumberFormat="1" applyFont="1" applyFill="1" applyBorder="1" applyAlignment="1">
      <alignment horizontal="left"/>
    </xf>
    <xf numFmtId="165" fontId="28" fillId="0" borderId="43" xfId="0" applyNumberFormat="1" applyFont="1" applyBorder="1" applyAlignment="1">
      <alignment horizontal="left"/>
    </xf>
    <xf numFmtId="0" fontId="28" fillId="10" borderId="44" xfId="0" applyNumberFormat="1" applyFont="1" applyFill="1" applyBorder="1" applyAlignment="1">
      <alignment horizontal="center"/>
    </xf>
    <xf numFmtId="0" fontId="28" fillId="0" borderId="0" xfId="0" applyFont="1" applyFill="1" applyBorder="1"/>
    <xf numFmtId="1" fontId="28" fillId="0" borderId="0" xfId="0" applyNumberFormat="1" applyFont="1" applyFill="1" applyBorder="1" applyAlignment="1">
      <alignment horizontal="center"/>
    </xf>
    <xf numFmtId="0" fontId="28" fillId="0" borderId="0" xfId="0" applyNumberFormat="1" applyFont="1" applyFill="1" applyBorder="1" applyAlignment="1">
      <alignment horizontal="center"/>
    </xf>
    <xf numFmtId="0" fontId="28" fillId="0" borderId="0" xfId="0" applyNumberFormat="1" applyFont="1" applyFill="1" applyBorder="1" applyAlignment="1">
      <alignment vertical="center"/>
    </xf>
    <xf numFmtId="0" fontId="28" fillId="0" borderId="21" xfId="0" applyNumberFormat="1" applyFont="1" applyFill="1" applyBorder="1" applyAlignment="1">
      <alignment vertical="center"/>
    </xf>
    <xf numFmtId="0" fontId="27" fillId="0" borderId="21" xfId="0" applyFont="1" applyBorder="1"/>
    <xf numFmtId="1" fontId="27" fillId="13" borderId="21" xfId="0" applyNumberFormat="1" applyFont="1" applyFill="1" applyBorder="1" applyAlignment="1">
      <alignment horizontal="center"/>
    </xf>
    <xf numFmtId="0" fontId="3" fillId="5" borderId="29" xfId="2" applyFont="1" applyFill="1" applyBorder="1" applyAlignment="1">
      <alignment vertical="top" wrapText="1"/>
    </xf>
    <xf numFmtId="0" fontId="3" fillId="2" borderId="29" xfId="2" applyFont="1" applyFill="1" applyBorder="1"/>
    <xf numFmtId="0" fontId="9" fillId="11" borderId="21" xfId="5" applyFont="1" applyFill="1" applyBorder="1" applyAlignment="1">
      <alignment horizontal="center" vertical="center" wrapText="1"/>
    </xf>
    <xf numFmtId="0" fontId="25" fillId="11" borderId="21" xfId="5" applyFont="1" applyFill="1" applyBorder="1" applyAlignment="1">
      <alignment horizontal="center" vertical="center" wrapText="1"/>
    </xf>
    <xf numFmtId="0" fontId="25" fillId="12" borderId="21" xfId="5" applyFont="1" applyFill="1" applyBorder="1" applyAlignment="1">
      <alignment horizontal="center" vertical="center" wrapText="1"/>
    </xf>
    <xf numFmtId="0" fontId="3" fillId="14" borderId="21" xfId="2" applyFont="1" applyFill="1" applyBorder="1" applyAlignment="1">
      <alignment vertical="top" wrapText="1"/>
    </xf>
    <xf numFmtId="14" fontId="3" fillId="14" borderId="21" xfId="2" applyNumberFormat="1" applyFont="1" applyFill="1" applyBorder="1" applyAlignment="1">
      <alignment vertical="top" wrapText="1"/>
    </xf>
    <xf numFmtId="0" fontId="28" fillId="0" borderId="47" xfId="0" applyNumberFormat="1" applyFont="1" applyFill="1" applyBorder="1" applyAlignment="1">
      <alignment vertical="center"/>
    </xf>
    <xf numFmtId="0" fontId="28" fillId="0" borderId="47" xfId="0" applyFont="1" applyBorder="1"/>
    <xf numFmtId="0" fontId="28" fillId="0" borderId="48" xfId="0" applyNumberFormat="1" applyFont="1" applyFill="1" applyBorder="1" applyAlignment="1">
      <alignment vertical="center"/>
    </xf>
    <xf numFmtId="0" fontId="27" fillId="0" borderId="49" xfId="0" applyFont="1" applyBorder="1"/>
    <xf numFmtId="0" fontId="28" fillId="0" borderId="50"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1" xfId="2" applyFont="1" applyFill="1" applyBorder="1" applyAlignment="1"/>
    <xf numFmtId="0" fontId="12" fillId="2" borderId="21" xfId="2" applyFont="1" applyFill="1" applyBorder="1" applyAlignment="1"/>
    <xf numFmtId="0" fontId="12" fillId="2" borderId="52" xfId="2" applyFont="1" applyFill="1" applyBorder="1" applyAlignment="1"/>
    <xf numFmtId="0" fontId="27" fillId="0" borderId="50" xfId="0" applyFont="1" applyBorder="1"/>
    <xf numFmtId="0" fontId="27" fillId="0" borderId="47" xfId="0" applyNumberFormat="1" applyFont="1" applyFill="1" applyBorder="1" applyAlignment="1">
      <alignment vertical="center"/>
    </xf>
    <xf numFmtId="0" fontId="27" fillId="0" borderId="47" xfId="0" applyFont="1" applyBorder="1"/>
    <xf numFmtId="14" fontId="16" fillId="14" borderId="21" xfId="1" applyNumberFormat="1" applyFill="1" applyBorder="1" applyAlignment="1">
      <alignment vertical="top" wrapText="1"/>
    </xf>
    <xf numFmtId="14" fontId="3" fillId="2" borderId="21" xfId="2" applyNumberFormat="1" applyFont="1" applyFill="1" applyBorder="1" applyAlignment="1">
      <alignment vertical="top"/>
    </xf>
    <xf numFmtId="0" fontId="3" fillId="0" borderId="21" xfId="5" applyFont="1" applyFill="1" applyBorder="1" applyAlignment="1">
      <alignment vertical="top" wrapText="1"/>
    </xf>
    <xf numFmtId="0" fontId="28" fillId="15" borderId="40" xfId="0" applyNumberFormat="1" applyFont="1" applyFill="1" applyBorder="1" applyAlignment="1">
      <alignment horizontal="center"/>
    </xf>
    <xf numFmtId="0" fontId="3" fillId="16" borderId="21" xfId="0" applyFont="1" applyFill="1" applyBorder="1" applyAlignment="1">
      <alignment horizontal="center"/>
    </xf>
    <xf numFmtId="0" fontId="3" fillId="17" borderId="21" xfId="0" applyFont="1" applyFill="1" applyBorder="1" applyAlignment="1">
      <alignment horizontal="center"/>
    </xf>
    <xf numFmtId="0" fontId="3" fillId="18" borderId="21" xfId="0" applyFont="1" applyFill="1" applyBorder="1" applyAlignment="1">
      <alignment horizontal="center"/>
    </xf>
    <xf numFmtId="0" fontId="3" fillId="5" borderId="21" xfId="2" quotePrefix="1" applyFont="1" applyFill="1" applyBorder="1" applyAlignment="1">
      <alignment vertical="top" wrapText="1"/>
    </xf>
    <xf numFmtId="0" fontId="14" fillId="4" borderId="21" xfId="5" applyFont="1" applyFill="1" applyBorder="1" applyAlignment="1">
      <alignment horizontal="left" vertical="top"/>
    </xf>
    <xf numFmtId="0" fontId="3" fillId="5" borderId="21" xfId="2" applyFont="1" applyFill="1" applyBorder="1" applyAlignment="1">
      <alignment horizontal="left" vertical="top" wrapText="1"/>
    </xf>
    <xf numFmtId="0" fontId="3" fillId="2" borderId="21" xfId="2" applyFont="1" applyFill="1" applyBorder="1" applyAlignment="1">
      <alignment horizontal="left" vertical="top"/>
    </xf>
    <xf numFmtId="0" fontId="14" fillId="4" borderId="0" xfId="5" applyFont="1" applyFill="1" applyBorder="1" applyAlignment="1">
      <alignment horizontal="left" vertical="center"/>
    </xf>
    <xf numFmtId="0" fontId="14" fillId="4" borderId="60" xfId="5" applyFont="1" applyFill="1" applyBorder="1" applyAlignment="1">
      <alignment horizontal="left" vertical="center"/>
    </xf>
    <xf numFmtId="14" fontId="3" fillId="2" borderId="21" xfId="2" applyNumberFormat="1" applyFont="1" applyFill="1" applyBorder="1" applyAlignment="1"/>
    <xf numFmtId="0" fontId="27" fillId="0" borderId="51" xfId="0" applyFont="1" applyBorder="1"/>
    <xf numFmtId="0" fontId="3" fillId="5" borderId="62" xfId="5" applyFont="1" applyFill="1" applyBorder="1" applyAlignment="1">
      <alignment vertical="top" wrapText="1"/>
    </xf>
    <xf numFmtId="0" fontId="3" fillId="5" borderId="61" xfId="5" applyFont="1" applyFill="1" applyBorder="1" applyAlignment="1">
      <alignment vertical="top" wrapText="1"/>
    </xf>
    <xf numFmtId="0" fontId="14" fillId="4" borderId="63" xfId="5" applyFont="1" applyFill="1" applyBorder="1" applyAlignment="1">
      <alignment horizontal="left" vertical="center"/>
    </xf>
    <xf numFmtId="0" fontId="14" fillId="4" borderId="64" xfId="5" applyFont="1" applyFill="1" applyBorder="1" applyAlignment="1">
      <alignment horizontal="left" vertical="center"/>
    </xf>
    <xf numFmtId="0" fontId="7" fillId="2" borderId="2" xfId="0"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8" fillId="0" borderId="2" xfId="0" applyFont="1" applyBorder="1" applyAlignment="1">
      <alignment horizontal="left" vertical="center"/>
    </xf>
    <xf numFmtId="0" fontId="8"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7" fillId="10" borderId="28" xfId="0" applyNumberFormat="1" applyFont="1" applyFill="1" applyBorder="1" applyAlignment="1">
      <alignment horizontal="center" vertical="center" textRotation="90"/>
    </xf>
    <xf numFmtId="1" fontId="27" fillId="10" borderId="45" xfId="0" applyNumberFormat="1" applyFont="1" applyFill="1" applyBorder="1" applyAlignment="1">
      <alignment horizontal="center" vertical="center" textRotation="90"/>
    </xf>
    <xf numFmtId="1" fontId="27" fillId="10" borderId="46" xfId="0" applyNumberFormat="1" applyFont="1" applyFill="1" applyBorder="1" applyAlignment="1">
      <alignment horizontal="center" vertical="center" textRotation="90"/>
    </xf>
    <xf numFmtId="0" fontId="29" fillId="0" borderId="0" xfId="0" applyFont="1" applyAlignment="1">
      <alignment horizontal="left" vertical="center"/>
    </xf>
    <xf numFmtId="0" fontId="8" fillId="2" borderId="25" xfId="5" applyFont="1" applyFill="1" applyBorder="1" applyAlignment="1">
      <alignment horizontal="left" wrapText="1"/>
    </xf>
    <xf numFmtId="0" fontId="8" fillId="2" borderId="26" xfId="5" applyFont="1" applyFill="1" applyBorder="1" applyAlignment="1">
      <alignment horizontal="left" wrapText="1"/>
    </xf>
    <xf numFmtId="0" fontId="18" fillId="2" borderId="27" xfId="2" applyFont="1" applyFill="1" applyBorder="1" applyAlignment="1">
      <alignment horizontal="center" vertical="center" wrapText="1"/>
    </xf>
    <xf numFmtId="0" fontId="8" fillId="2" borderId="57" xfId="5" applyFont="1" applyFill="1" applyBorder="1" applyAlignment="1">
      <alignment horizontal="left" wrapText="1"/>
    </xf>
    <xf numFmtId="0" fontId="8" fillId="2" borderId="58" xfId="5" applyFont="1" applyFill="1" applyBorder="1" applyAlignment="1">
      <alignment horizontal="left" wrapText="1"/>
    </xf>
    <xf numFmtId="0" fontId="8" fillId="2" borderId="59" xfId="5" applyFont="1" applyFill="1" applyBorder="1" applyAlignment="1">
      <alignment horizontal="left" wrapText="1"/>
    </xf>
    <xf numFmtId="0" fontId="8" fillId="2" borderId="1" xfId="5" applyFont="1" applyFill="1" applyBorder="1" applyAlignment="1">
      <alignment horizontal="left" wrapText="1"/>
    </xf>
    <xf numFmtId="0" fontId="8" fillId="2" borderId="15" xfId="5" applyFont="1" applyFill="1" applyBorder="1" applyAlignment="1">
      <alignment horizontal="left" wrapText="1"/>
    </xf>
    <xf numFmtId="0" fontId="8" fillId="2" borderId="56" xfId="5" applyFont="1" applyFill="1" applyBorder="1" applyAlignment="1">
      <alignment horizontal="left" wrapText="1"/>
    </xf>
    <xf numFmtId="0" fontId="12" fillId="2" borderId="15" xfId="2" applyFont="1" applyFill="1" applyBorder="1" applyAlignment="1">
      <alignment horizontal="center" vertical="center" wrapText="1"/>
    </xf>
    <xf numFmtId="0" fontId="12" fillId="2" borderId="56" xfId="2" applyFont="1" applyFill="1" applyBorder="1" applyAlignment="1">
      <alignment horizontal="center" vertical="center" wrapText="1"/>
    </xf>
    <xf numFmtId="0" fontId="18" fillId="2" borderId="53" xfId="2" applyFont="1" applyFill="1" applyBorder="1" applyAlignment="1">
      <alignment horizontal="center" vertical="center" wrapText="1"/>
    </xf>
    <xf numFmtId="0" fontId="18" fillId="2" borderId="54" xfId="2" applyFont="1" applyFill="1" applyBorder="1" applyAlignment="1">
      <alignment horizontal="center" vertical="center" wrapText="1"/>
    </xf>
    <xf numFmtId="0" fontId="18" fillId="2" borderId="55" xfId="2" applyFont="1" applyFill="1" applyBorder="1" applyAlignment="1">
      <alignment horizontal="center" vertical="center" wrapText="1"/>
    </xf>
    <xf numFmtId="0" fontId="31" fillId="9" borderId="21" xfId="0" applyFont="1" applyFill="1" applyBorder="1" applyAlignment="1">
      <alignment horizontal="left" vertical="top" wrapText="1"/>
    </xf>
    <xf numFmtId="0" fontId="33" fillId="5" borderId="2" xfId="0" applyFont="1" applyFill="1" applyBorder="1" applyAlignment="1">
      <alignment horizontal="left"/>
    </xf>
    <xf numFmtId="0" fontId="33" fillId="5" borderId="2" xfId="0" applyFont="1" applyFill="1" applyBorder="1" applyAlignment="1">
      <alignment horizontal="left" vertical="center"/>
    </xf>
    <xf numFmtId="0" fontId="7" fillId="5" borderId="2" xfId="0" applyFont="1" applyFill="1" applyBorder="1" applyAlignment="1">
      <alignment horizontal="left" vertical="center"/>
    </xf>
    <xf numFmtId="0" fontId="34" fillId="0" borderId="0" xfId="0" applyFont="1"/>
    <xf numFmtId="0" fontId="3" fillId="0" borderId="0" xfId="0" applyFont="1" applyAlignment="1">
      <alignment horizontal="left" vertical="center"/>
    </xf>
    <xf numFmtId="164" fontId="35" fillId="19" borderId="4" xfId="0" applyNumberFormat="1" applyFont="1" applyFill="1" applyBorder="1" applyAlignment="1">
      <alignment horizontal="left" vertical="center"/>
    </xf>
    <xf numFmtId="0" fontId="35" fillId="19" borderId="5" xfId="0" applyFont="1" applyFill="1" applyBorder="1" applyAlignment="1">
      <alignment horizontal="left" vertical="center"/>
    </xf>
    <xf numFmtId="0" fontId="9" fillId="19" borderId="5" xfId="0" applyFont="1" applyFill="1" applyBorder="1" applyAlignment="1">
      <alignment horizontal="left" vertical="center"/>
    </xf>
    <xf numFmtId="0" fontId="35" fillId="19" borderId="6" xfId="0" applyFont="1" applyFill="1" applyBorder="1" applyAlignment="1">
      <alignment horizontal="left" vertical="center"/>
    </xf>
    <xf numFmtId="0" fontId="7" fillId="2" borderId="1" xfId="0" applyFont="1" applyFill="1" applyBorder="1" applyAlignment="1">
      <alignment horizontal="left"/>
    </xf>
    <xf numFmtId="0" fontId="7" fillId="2" borderId="3" xfId="0" applyFont="1" applyFill="1" applyBorder="1" applyAlignment="1">
      <alignment horizontal="left"/>
    </xf>
    <xf numFmtId="1" fontId="35" fillId="20" borderId="4" xfId="0" applyNumberFormat="1" applyFont="1" applyFill="1" applyBorder="1" applyAlignment="1">
      <alignment horizontal="center" vertical="center"/>
    </xf>
    <xf numFmtId="0" fontId="35" fillId="3" borderId="5" xfId="0" applyNumberFormat="1" applyFont="1" applyFill="1" applyBorder="1" applyAlignment="1">
      <alignment horizontal="center"/>
    </xf>
    <xf numFmtId="0" fontId="35" fillId="3" borderId="5" xfId="0" applyNumberFormat="1" applyFont="1" applyFill="1" applyBorder="1" applyAlignment="1">
      <alignment horizontal="center" wrapText="1"/>
    </xf>
    <xf numFmtId="0" fontId="9" fillId="3" borderId="65" xfId="0" applyNumberFormat="1" applyFont="1" applyFill="1" applyBorder="1" applyAlignment="1">
      <alignment horizontal="center"/>
    </xf>
    <xf numFmtId="0" fontId="35" fillId="3" borderId="66" xfId="0" applyNumberFormat="1" applyFont="1" applyFill="1" applyBorder="1" applyAlignment="1">
      <alignment horizontal="center" wrapText="1"/>
    </xf>
    <xf numFmtId="0" fontId="37" fillId="0" borderId="0" xfId="0" applyFont="1"/>
    <xf numFmtId="0" fontId="35" fillId="20" borderId="5" xfId="0" applyFont="1" applyFill="1" applyBorder="1" applyAlignment="1">
      <alignment horizontal="center" vertical="center"/>
    </xf>
    <xf numFmtId="0" fontId="35" fillId="20" borderId="65" xfId="0" applyFont="1" applyFill="1" applyBorder="1" applyAlignment="1">
      <alignment horizontal="center" vertical="center"/>
    </xf>
    <xf numFmtId="0" fontId="9" fillId="20" borderId="6" xfId="0" applyFont="1" applyFill="1" applyBorder="1" applyAlignment="1">
      <alignment horizontal="center" vertical="center"/>
    </xf>
    <xf numFmtId="0" fontId="28" fillId="0" borderId="21" xfId="0" applyFont="1" applyBorder="1" applyAlignment="1">
      <alignment vertical="center" wrapText="1"/>
    </xf>
    <xf numFmtId="0" fontId="27" fillId="7" borderId="41" xfId="0" applyFont="1" applyFill="1" applyBorder="1" applyAlignment="1">
      <alignment horizontal="center" vertical="center" wrapText="1"/>
    </xf>
    <xf numFmtId="0" fontId="38" fillId="2" borderId="17" xfId="1" applyFont="1" applyFill="1" applyBorder="1" applyAlignment="1"/>
    <xf numFmtId="0" fontId="39" fillId="2" borderId="13" xfId="5" applyFont="1" applyFill="1" applyBorder="1" applyAlignment="1">
      <alignment horizontal="left" wrapText="1"/>
    </xf>
    <xf numFmtId="0" fontId="40" fillId="2" borderId="26" xfId="5" applyFont="1" applyFill="1" applyBorder="1" applyAlignment="1">
      <alignment horizontal="left" wrapText="1"/>
    </xf>
    <xf numFmtId="0" fontId="41" fillId="2" borderId="2" xfId="0" applyFont="1" applyFill="1" applyBorder="1" applyAlignment="1">
      <alignment horizontal="center" vertical="center" wrapText="1"/>
    </xf>
    <xf numFmtId="0" fontId="42" fillId="2" borderId="15" xfId="2" applyFont="1" applyFill="1" applyBorder="1" applyAlignment="1">
      <alignment horizontal="center" vertical="center" wrapText="1"/>
    </xf>
    <xf numFmtId="0" fontId="42" fillId="2" borderId="1" xfId="2" applyFont="1" applyFill="1" applyBorder="1" applyAlignment="1">
      <alignment horizontal="center" vertical="center" wrapText="1"/>
    </xf>
    <xf numFmtId="0" fontId="35" fillId="3" borderId="2" xfId="5" applyFont="1" applyFill="1" applyBorder="1" applyAlignment="1">
      <alignment horizontal="center" vertical="center" wrapText="1"/>
    </xf>
    <xf numFmtId="0" fontId="35" fillId="3" borderId="14" xfId="5" applyFont="1" applyFill="1" applyBorder="1" applyAlignment="1">
      <alignment horizontal="center" vertical="center"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Evident\%5bAdmin%20Module-40%5d.png" TargetMode="External"/><Relationship Id="rId1" Type="http://schemas.openxmlformats.org/officeDocument/2006/relationships/hyperlink" Target="Evident\%5bAdmin%20Module-40%5d.png"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Evident\Common%20Module-2.png" TargetMode="External"/><Relationship Id="rId7" Type="http://schemas.openxmlformats.org/officeDocument/2006/relationships/vmlDrawing" Target="../drawings/vmlDrawing2.v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printerSettings" Target="../printerSettings/printerSettings5.bin"/><Relationship Id="rId5" Type="http://schemas.openxmlformats.org/officeDocument/2006/relationships/hyperlink" Target="Evident\Common%20Module-2.png" TargetMode="External"/><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Evident\Account%20Management%20Module-30.png" TargetMode="External"/><Relationship Id="rId7" Type="http://schemas.openxmlformats.org/officeDocument/2006/relationships/vmlDrawing" Target="../drawings/vmlDrawing4.vm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printerSettings" Target="../printerSettings/printerSettings7.bin"/><Relationship Id="rId5" Type="http://schemas.openxmlformats.org/officeDocument/2006/relationships/hyperlink" Target="Evident\Account%20Management%20Module-32.png" TargetMode="External"/><Relationship Id="rId4" Type="http://schemas.openxmlformats.org/officeDocument/2006/relationships/hyperlink" Target="Evident\Account%20Management%20Module-30.png"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21" t="s">
        <v>1264</v>
      </c>
      <c r="D2" s="221"/>
      <c r="E2" s="221"/>
      <c r="F2" s="221"/>
      <c r="G2" s="221"/>
    </row>
    <row r="3" spans="1:7">
      <c r="B3" s="6"/>
      <c r="C3" s="7"/>
      <c r="F3" s="8"/>
    </row>
    <row r="4" spans="1:7" ht="14.25" customHeight="1">
      <c r="B4" s="249" t="s">
        <v>1265</v>
      </c>
      <c r="C4" s="222" t="s">
        <v>31</v>
      </c>
      <c r="D4" s="222"/>
      <c r="E4" s="222"/>
      <c r="F4" s="249" t="s">
        <v>1268</v>
      </c>
      <c r="G4" s="9" t="s">
        <v>32</v>
      </c>
    </row>
    <row r="5" spans="1:7" ht="14.25" customHeight="1">
      <c r="B5" s="249" t="s">
        <v>1266</v>
      </c>
      <c r="C5" s="222" t="s">
        <v>34</v>
      </c>
      <c r="D5" s="222"/>
      <c r="E5" s="222"/>
      <c r="F5" s="249" t="s">
        <v>1269</v>
      </c>
      <c r="G5" s="9" t="s">
        <v>33</v>
      </c>
    </row>
    <row r="6" spans="1:7" ht="15.75" customHeight="1">
      <c r="B6" s="250" t="s">
        <v>1267</v>
      </c>
      <c r="C6" s="223" t="str">
        <f>C5&amp;"_"&amp;"System Test Case"&amp;"_"&amp;"v1.0"</f>
        <v>DDL_System Test Case_v1.0</v>
      </c>
      <c r="D6" s="223"/>
      <c r="E6" s="223"/>
      <c r="F6" s="249" t="s">
        <v>1270</v>
      </c>
      <c r="G6" s="62">
        <v>42295</v>
      </c>
    </row>
    <row r="7" spans="1:7" ht="13.5" customHeight="1">
      <c r="B7" s="251"/>
      <c r="C7" s="223"/>
      <c r="D7" s="223"/>
      <c r="E7" s="223"/>
      <c r="F7" s="249" t="s">
        <v>1271</v>
      </c>
      <c r="G7" s="10" t="s">
        <v>8</v>
      </c>
    </row>
    <row r="8" spans="1:7">
      <c r="B8" s="1"/>
      <c r="C8" s="11"/>
      <c r="D8" s="12"/>
      <c r="E8" s="12"/>
      <c r="F8" s="12"/>
      <c r="G8" s="13"/>
    </row>
    <row r="9" spans="1:7">
      <c r="B9" s="1"/>
      <c r="C9" s="14"/>
      <c r="D9" s="14"/>
      <c r="E9" s="14"/>
      <c r="F9" s="14"/>
    </row>
    <row r="10" spans="1:7">
      <c r="B10" s="252" t="s">
        <v>1272</v>
      </c>
    </row>
    <row r="11" spans="1:7" s="15" customFormat="1">
      <c r="A11" s="253"/>
      <c r="B11" s="254" t="s">
        <v>1273</v>
      </c>
      <c r="C11" s="255" t="s">
        <v>1271</v>
      </c>
      <c r="D11" s="255" t="s">
        <v>1274</v>
      </c>
      <c r="E11" s="256" t="s">
        <v>1275</v>
      </c>
      <c r="F11" s="255" t="s">
        <v>1276</v>
      </c>
      <c r="G11" s="257" t="s">
        <v>1277</v>
      </c>
    </row>
    <row r="12" spans="1:7" s="16" customFormat="1" ht="21.75" customHeight="1">
      <c r="B12" s="63">
        <v>42295</v>
      </c>
      <c r="C12" s="64" t="s">
        <v>8</v>
      </c>
      <c r="D12" s="65"/>
      <c r="E12" s="65" t="s">
        <v>9</v>
      </c>
      <c r="F12" s="19"/>
      <c r="G12" s="20"/>
    </row>
    <row r="13" spans="1:7" s="16" customFormat="1" ht="21.75" customHeight="1">
      <c r="B13" s="63"/>
      <c r="C13" s="64"/>
      <c r="D13" s="18"/>
      <c r="E13" s="65"/>
      <c r="F13" s="18"/>
      <c r="G13" s="22"/>
    </row>
    <row r="14" spans="1:7" s="16" customFormat="1" ht="19.5" customHeight="1">
      <c r="B14" s="63"/>
      <c r="C14" s="64"/>
      <c r="D14" s="18"/>
      <c r="E14" s="18"/>
      <c r="G14" s="22"/>
    </row>
    <row r="15" spans="1:7" s="16" customFormat="1" ht="21.75" customHeight="1">
      <c r="B15" s="21"/>
      <c r="C15" s="17"/>
      <c r="D15" s="18"/>
      <c r="E15" s="18"/>
      <c r="F15" s="18"/>
      <c r="G15" s="22"/>
    </row>
    <row r="16" spans="1:7" s="16" customFormat="1" ht="19.5" customHeight="1">
      <c r="B16" s="21"/>
      <c r="C16" s="17"/>
      <c r="D16" s="18"/>
      <c r="E16" s="18"/>
      <c r="F16" s="18"/>
      <c r="G16" s="22"/>
    </row>
    <row r="17" spans="2:7" s="16" customFormat="1" ht="21.75" customHeight="1">
      <c r="B17" s="21"/>
      <c r="C17" s="17"/>
      <c r="D17" s="18"/>
      <c r="E17" s="18"/>
      <c r="F17" s="18"/>
      <c r="G17" s="22"/>
    </row>
    <row r="18" spans="2:7" s="16" customFormat="1" ht="19.5" customHeight="1">
      <c r="B18" s="23"/>
      <c r="C18" s="24"/>
      <c r="D18" s="25"/>
      <c r="E18" s="25"/>
      <c r="F18" s="25"/>
      <c r="G18" s="26"/>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4"/>
  <sheetViews>
    <sheetView topLeftCell="G1" zoomScale="85" zoomScaleNormal="85" workbookViewId="0">
      <selection activeCell="I1" sqref="I1:O1"/>
    </sheetView>
  </sheetViews>
  <sheetFormatPr defaultRowHeight="12.75"/>
  <cols>
    <col min="1" max="1" width="17.375" style="77" customWidth="1"/>
    <col min="2" max="2" width="46.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9" width="16.5" style="77" customWidth="1"/>
    <col min="10" max="10" width="9.375" style="79" customWidth="1"/>
    <col min="11" max="11" width="9" style="77" customWidth="1"/>
    <col min="12" max="16" width="9" style="77"/>
    <col min="17" max="17" width="0" style="77" hidden="1" customWidth="1"/>
    <col min="18" max="16384" width="9" style="77"/>
  </cols>
  <sheetData>
    <row r="1" spans="1:257" ht="26.2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72" t="s">
        <v>1299</v>
      </c>
      <c r="B2" s="234" t="s">
        <v>531</v>
      </c>
      <c r="C2" s="234"/>
      <c r="D2" s="234"/>
      <c r="E2" s="234"/>
      <c r="F2" s="234"/>
      <c r="G2" s="234"/>
      <c r="H2" s="69"/>
      <c r="I2" s="190" t="s">
        <v>1019</v>
      </c>
      <c r="J2" s="178">
        <f>COUNTIFS(J12:J201,"ManhNL",L12:L201,"Open")</f>
        <v>0</v>
      </c>
      <c r="K2" s="178">
        <f>COUNTIFS(J12:J201,"ManhNL",L12:L201,"Accepted")</f>
        <v>0</v>
      </c>
      <c r="L2" s="178">
        <f>COUNTIFS(J12:J201,"ManhNL",L12:L201,"Ready for test")</f>
        <v>0</v>
      </c>
      <c r="M2" s="178">
        <f>COUNTIFS(J12:J201,"ManhNL",L12:L201,"Closed")</f>
        <v>0</v>
      </c>
      <c r="N2" s="178">
        <f>COUNTIFS(J12:J201,"ManhNL",L12:L201,"")</f>
        <v>0</v>
      </c>
      <c r="O2" s="199">
        <f t="shared" ref="O2:O7" si="0">SUM(J2:N2)</f>
        <v>0</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72" t="s">
        <v>1300</v>
      </c>
      <c r="B3" s="234" t="s">
        <v>532</v>
      </c>
      <c r="C3" s="234"/>
      <c r="D3" s="234"/>
      <c r="E3" s="234"/>
      <c r="F3" s="234"/>
      <c r="G3" s="234"/>
      <c r="H3" s="69"/>
      <c r="I3" s="190" t="s">
        <v>1020</v>
      </c>
      <c r="J3" s="178">
        <f>COUNTIFS(J12:J201,"HuyNM",L12:L201,"Open")</f>
        <v>0</v>
      </c>
      <c r="K3" s="178">
        <f>COUNTIFS(J12:J201,"HuyNM",L12:L201,"Accepted")</f>
        <v>0</v>
      </c>
      <c r="L3" s="178">
        <f>COUNTIFS(J12:J201,"HuyNM",L12:L201,"Ready for test")</f>
        <v>0</v>
      </c>
      <c r="M3" s="178">
        <f>COUNTIFS(J12:J201,"HuyNM",L12:L201,"Closed")</f>
        <v>2</v>
      </c>
      <c r="N3" s="178">
        <f>COUNTIFS(J12:J201,"HuyNM",L12:L201,"")</f>
        <v>0</v>
      </c>
      <c r="O3" s="200">
        <f t="shared" si="0"/>
        <v>2</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72" t="s">
        <v>1301</v>
      </c>
      <c r="B4" s="235" t="s">
        <v>32</v>
      </c>
      <c r="C4" s="235"/>
      <c r="D4" s="235"/>
      <c r="E4" s="235"/>
      <c r="F4" s="235"/>
      <c r="G4" s="235"/>
      <c r="H4" s="69"/>
      <c r="I4" s="190" t="s">
        <v>1022</v>
      </c>
      <c r="J4" s="178">
        <f>COUNTIFS(J12:J201,"AnhDD",L12:L201,"Open")</f>
        <v>0</v>
      </c>
      <c r="K4" s="178">
        <f>COUNTIFS(J12:J201,"AnhDD",L12:L201,"Accepted")</f>
        <v>0</v>
      </c>
      <c r="L4" s="178">
        <f>COUNTIFS(J12:J201,"AnhDD",L12:L201,"Ready for test")</f>
        <v>0</v>
      </c>
      <c r="M4" s="178">
        <f>COUNTIFS(J12:J201,"AnhDD",L12:L201,"Closed")</f>
        <v>5</v>
      </c>
      <c r="N4" s="178">
        <f>COUNTIFS(J12:J201,"AnhDD",L12:L201,"")</f>
        <v>0</v>
      </c>
      <c r="O4" s="200">
        <f t="shared" si="0"/>
        <v>5</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72" t="s">
        <v>1302</v>
      </c>
      <c r="B5" s="274" t="s">
        <v>1285</v>
      </c>
      <c r="C5" s="274" t="s">
        <v>1303</v>
      </c>
      <c r="D5" s="275" t="s">
        <v>4</v>
      </c>
      <c r="E5" s="276" t="s">
        <v>1304</v>
      </c>
      <c r="F5" s="243"/>
      <c r="G5" s="244"/>
      <c r="H5" s="71"/>
      <c r="I5" s="190" t="s">
        <v>1021</v>
      </c>
      <c r="J5" s="178">
        <f>COUNTIFS(J12:J201,"TrungVN",L12:L201,"Open")</f>
        <v>0</v>
      </c>
      <c r="K5" s="178">
        <f>COUNTIFS(J12:J201,"TrungVN",L12:L201,"Accepted")</f>
        <v>0</v>
      </c>
      <c r="L5" s="178">
        <f>COUNTIFS(J12:J201,"TrungVN",L12:L201,"Ready for test")</f>
        <v>0</v>
      </c>
      <c r="M5" s="178">
        <f>COUNTIFS(J12:J201,"TrungVN",L12:L201,"Closed")</f>
        <v>0</v>
      </c>
      <c r="N5" s="178">
        <f>COUNTIFS(J12:J201,"TrungVN",L12:L201,"")</f>
        <v>0</v>
      </c>
      <c r="O5" s="200">
        <f t="shared" si="0"/>
        <v>0</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3">
        <f>COUNTIF(F12:G161,"Pass")</f>
        <v>88</v>
      </c>
      <c r="B6" s="74">
        <f>COUNTIF(F12:G161,"Fail")</f>
        <v>0</v>
      </c>
      <c r="C6" s="74">
        <f>E6-D6-B6-A6</f>
        <v>0</v>
      </c>
      <c r="D6" s="75">
        <f>COUNTIF(F12:G161,"N/A")</f>
        <v>0</v>
      </c>
      <c r="E6" s="236">
        <f>COUNTA(A12:A161)*2</f>
        <v>88</v>
      </c>
      <c r="F6" s="236"/>
      <c r="G6" s="236"/>
      <c r="H6" s="71"/>
      <c r="I6" s="190" t="s">
        <v>1017</v>
      </c>
      <c r="J6" s="178">
        <f>COUNTIFS(J12:J201,"MaiCTP",L12:L201,"Open")</f>
        <v>0</v>
      </c>
      <c r="K6" s="178">
        <f>COUNTIFS(J12:J201,"MaiCTP",L12:L201,"Accepted")</f>
        <v>0</v>
      </c>
      <c r="L6" s="178">
        <f>COUNTIFS(J12:J201,"MaiCTP",L12:L201,"Ready for test")</f>
        <v>0</v>
      </c>
      <c r="M6" s="178">
        <f>COUNTIFS(J12:J201,"MaiCTP",L12:L201,"Closed")</f>
        <v>0</v>
      </c>
      <c r="N6" s="178">
        <f>COUNTIFS(J12:J201,"MaiCTP",L12:L201,"")</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c r="A7" s="193"/>
      <c r="B7" s="193"/>
      <c r="C7" s="193"/>
      <c r="D7" s="193"/>
      <c r="E7" s="194"/>
      <c r="F7" s="194"/>
      <c r="G7" s="194"/>
      <c r="H7" s="71"/>
      <c r="I7" s="190" t="s">
        <v>1016</v>
      </c>
      <c r="J7" s="178">
        <f>COUNTIFS(J12:J201,"ChinhVC",L12:L201,"Open")</f>
        <v>0</v>
      </c>
      <c r="K7" s="178">
        <f>COUNTIFS(J12:J201,"ChinhVC",L12:L201,"Accepted")</f>
        <v>0</v>
      </c>
      <c r="L7" s="178">
        <f>COUNTIFS(J12:J201,"ChinhVC",L12:L201,"Ready for test")</f>
        <v>0</v>
      </c>
      <c r="M7" s="178">
        <f>COUNTIFS(J12:J201,"ChinhVC",L12:L201,"Closed")</f>
        <v>0</v>
      </c>
      <c r="N7" s="178">
        <f>COUNTIFS(J12:J201,"ChinhVC",L12:L201,"")</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5" thickBot="1">
      <c r="A8" s="193"/>
      <c r="B8" s="193"/>
      <c r="C8" s="193"/>
      <c r="D8" s="193"/>
      <c r="E8" s="194"/>
      <c r="F8" s="194"/>
      <c r="G8" s="194"/>
      <c r="H8" s="71"/>
      <c r="I8" s="191" t="s">
        <v>1015</v>
      </c>
      <c r="J8" s="198">
        <f>SUM(J2:J7)</f>
        <v>0</v>
      </c>
      <c r="K8" s="198">
        <f t="shared" ref="K8:O8" si="1">SUM(K2:K7)</f>
        <v>0</v>
      </c>
      <c r="L8" s="198">
        <f t="shared" si="1"/>
        <v>0</v>
      </c>
      <c r="M8" s="198">
        <f t="shared" si="1"/>
        <v>7</v>
      </c>
      <c r="N8" s="198">
        <f t="shared" si="1"/>
        <v>0</v>
      </c>
      <c r="O8" s="198">
        <f t="shared" si="1"/>
        <v>7</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3.5"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8.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3" t="s">
        <v>533</v>
      </c>
      <c r="C11" s="44"/>
      <c r="D11" s="44"/>
      <c r="E11" s="44"/>
      <c r="F11" s="44"/>
      <c r="G11" s="44"/>
      <c r="H11" s="44"/>
      <c r="I11" s="45"/>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91.25">
      <c r="A12" s="46" t="str">
        <f>IF(OR(B12&lt;&gt;"",D12&lt;E11&gt;""),"["&amp;TEXT($B$2,"##")&amp;"-"&amp;TEXT(ROW()-10,"##")&amp;"]","")</f>
        <v>[Project Detail-2]</v>
      </c>
      <c r="B12" s="84" t="s">
        <v>542</v>
      </c>
      <c r="C12" s="84" t="s">
        <v>544</v>
      </c>
      <c r="D12" s="95" t="s">
        <v>565</v>
      </c>
      <c r="E12" s="85"/>
      <c r="F12" s="95" t="s">
        <v>0</v>
      </c>
      <c r="G12" s="95" t="s">
        <v>0</v>
      </c>
      <c r="H12" s="94" t="s">
        <v>1201</v>
      </c>
      <c r="I12" s="78"/>
      <c r="J12" s="186"/>
      <c r="K12" s="186"/>
      <c r="L12" s="186"/>
      <c r="M12" s="187"/>
      <c r="N12" s="187"/>
      <c r="O12" s="187"/>
    </row>
    <row r="13" spans="1:257" ht="191.25">
      <c r="A13" s="46" t="str">
        <f t="shared" ref="A13:A60" si="2">IF(OR(B13&lt;&gt;"",D13&lt;E12&gt;""),"["&amp;TEXT($B$2,"##")&amp;"-"&amp;TEXT(ROW()-10,"##")&amp;"]","")</f>
        <v>[Project Detail-3]</v>
      </c>
      <c r="B13" s="84" t="s">
        <v>543</v>
      </c>
      <c r="C13" s="84" t="s">
        <v>544</v>
      </c>
      <c r="D13" s="95" t="s">
        <v>565</v>
      </c>
      <c r="E13" s="89"/>
      <c r="F13" s="95" t="s">
        <v>0</v>
      </c>
      <c r="G13" s="95" t="s">
        <v>0</v>
      </c>
      <c r="H13" s="94" t="s">
        <v>1201</v>
      </c>
      <c r="I13" s="91"/>
      <c r="J13" s="186"/>
      <c r="K13" s="186"/>
      <c r="L13" s="186"/>
      <c r="M13" s="187"/>
      <c r="N13" s="187"/>
      <c r="O13" s="187"/>
      <c r="P13" s="68"/>
    </row>
    <row r="14" spans="1:257" ht="38.25">
      <c r="A14" s="46" t="str">
        <f t="shared" si="2"/>
        <v>[Project Detail-4]</v>
      </c>
      <c r="B14" s="84" t="s">
        <v>545</v>
      </c>
      <c r="C14" s="84" t="s">
        <v>551</v>
      </c>
      <c r="D14" s="84" t="s">
        <v>547</v>
      </c>
      <c r="E14" s="89"/>
      <c r="F14" s="95" t="s">
        <v>0</v>
      </c>
      <c r="G14" s="95" t="s">
        <v>0</v>
      </c>
      <c r="H14" s="94" t="s">
        <v>1201</v>
      </c>
      <c r="I14" s="91"/>
      <c r="J14" s="186"/>
      <c r="K14" s="186"/>
      <c r="L14" s="186"/>
      <c r="M14" s="187"/>
      <c r="N14" s="187"/>
      <c r="O14" s="187"/>
    </row>
    <row r="15" spans="1:257" ht="51">
      <c r="A15" s="46" t="str">
        <f t="shared" si="2"/>
        <v>[Project Detail-5]</v>
      </c>
      <c r="B15" s="84" t="s">
        <v>548</v>
      </c>
      <c r="C15" s="84" t="s">
        <v>550</v>
      </c>
      <c r="D15" s="84" t="s">
        <v>549</v>
      </c>
      <c r="E15" s="94"/>
      <c r="F15" s="95" t="s">
        <v>0</v>
      </c>
      <c r="G15" s="95" t="s">
        <v>0</v>
      </c>
      <c r="H15" s="94" t="s">
        <v>1201</v>
      </c>
      <c r="I15" s="94"/>
      <c r="J15" s="186"/>
      <c r="K15" s="186"/>
      <c r="L15" s="186"/>
      <c r="M15" s="187"/>
      <c r="N15" s="187"/>
      <c r="O15" s="187"/>
      <c r="P15" s="68"/>
    </row>
    <row r="16" spans="1:257" ht="38.25">
      <c r="A16" s="46" t="str">
        <f t="shared" ref="A16" si="3">IF(OR(B16&lt;&gt;"",D16&lt;E15&gt;""),"["&amp;TEXT($B$2,"##")&amp;"-"&amp;TEXT(ROW()-10,"##")&amp;"]","")</f>
        <v>[Project Detail-6]</v>
      </c>
      <c r="B16" s="84" t="s">
        <v>1198</v>
      </c>
      <c r="C16" s="84" t="s">
        <v>1199</v>
      </c>
      <c r="D16" s="84" t="s">
        <v>1200</v>
      </c>
      <c r="E16" s="94"/>
      <c r="F16" s="95" t="s">
        <v>0</v>
      </c>
      <c r="G16" s="95" t="s">
        <v>0</v>
      </c>
      <c r="H16" s="94" t="s">
        <v>1201</v>
      </c>
      <c r="I16" s="94" t="s">
        <v>1202</v>
      </c>
      <c r="J16" s="186" t="s">
        <v>1020</v>
      </c>
      <c r="K16" s="186" t="s">
        <v>1017</v>
      </c>
      <c r="L16" s="186" t="s">
        <v>1014</v>
      </c>
      <c r="M16" s="187" t="s">
        <v>1201</v>
      </c>
      <c r="N16" s="187" t="s">
        <v>1263</v>
      </c>
      <c r="O16" s="187"/>
      <c r="P16" s="68"/>
    </row>
    <row r="17" spans="1:16">
      <c r="A17" s="142"/>
      <c r="B17" s="142" t="s">
        <v>534</v>
      </c>
      <c r="C17" s="142"/>
      <c r="D17" s="142"/>
      <c r="E17" s="142"/>
      <c r="F17" s="142"/>
      <c r="G17" s="142"/>
      <c r="H17" s="142"/>
      <c r="I17" s="142"/>
      <c r="J17" s="142"/>
      <c r="K17" s="142"/>
      <c r="L17" s="142"/>
      <c r="M17" s="142"/>
      <c r="N17" s="142"/>
      <c r="O17" s="142"/>
    </row>
    <row r="18" spans="1:16" ht="89.25">
      <c r="A18" s="46" t="str">
        <f t="shared" si="2"/>
        <v>[Project Detail-8]</v>
      </c>
      <c r="B18" s="150" t="s">
        <v>552</v>
      </c>
      <c r="C18" s="151" t="s">
        <v>554</v>
      </c>
      <c r="D18" s="151" t="s">
        <v>555</v>
      </c>
      <c r="E18" s="150"/>
      <c r="F18" s="95" t="s">
        <v>0</v>
      </c>
      <c r="G18" s="95" t="s">
        <v>0</v>
      </c>
      <c r="H18" s="94" t="s">
        <v>1201</v>
      </c>
      <c r="I18" s="143"/>
      <c r="J18" s="186"/>
      <c r="K18" s="186"/>
      <c r="L18" s="186"/>
      <c r="M18" s="187"/>
      <c r="N18" s="187"/>
      <c r="O18" s="187"/>
      <c r="P18" s="68"/>
    </row>
    <row r="19" spans="1:16" ht="102">
      <c r="A19" s="46" t="str">
        <f>IF(OR(B19&lt;&gt;"",D19&lt;E18&gt;""),"["&amp;TEXT($B$2,"##")&amp;"-"&amp;TEXT(ROW()-10,"##")&amp;"]","")</f>
        <v>[Project Detail-9]</v>
      </c>
      <c r="B19" s="150" t="s">
        <v>553</v>
      </c>
      <c r="C19" s="151" t="s">
        <v>554</v>
      </c>
      <c r="D19" s="151" t="s">
        <v>559</v>
      </c>
      <c r="E19" s="150"/>
      <c r="F19" s="95" t="s">
        <v>0</v>
      </c>
      <c r="G19" s="95" t="s">
        <v>0</v>
      </c>
      <c r="H19" s="94" t="s">
        <v>1201</v>
      </c>
      <c r="I19" s="143"/>
      <c r="J19" s="186"/>
      <c r="K19" s="186"/>
      <c r="L19" s="186"/>
      <c r="M19" s="187"/>
      <c r="N19" s="187"/>
      <c r="O19" s="187"/>
    </row>
    <row r="20" spans="1:16" ht="89.25">
      <c r="A20" s="46" t="str">
        <f>IF(OR(B20&lt;&gt;"",D20&lt;E19&gt;""),"["&amp;TEXT($B$2,"##")&amp;"-"&amp;TEXT(ROW()-10,"##")&amp;"]","")</f>
        <v>[Project Detail-10]</v>
      </c>
      <c r="B20" s="150" t="s">
        <v>1236</v>
      </c>
      <c r="C20" s="151" t="s">
        <v>1239</v>
      </c>
      <c r="D20" s="151" t="s">
        <v>1237</v>
      </c>
      <c r="E20" s="150"/>
      <c r="F20" s="95" t="s">
        <v>0</v>
      </c>
      <c r="G20" s="95" t="s">
        <v>0</v>
      </c>
      <c r="H20" s="202">
        <v>42337</v>
      </c>
      <c r="I20" s="151" t="s">
        <v>1238</v>
      </c>
      <c r="J20" s="186" t="s">
        <v>1022</v>
      </c>
      <c r="K20" s="186" t="s">
        <v>1016</v>
      </c>
      <c r="L20" s="186" t="s">
        <v>1014</v>
      </c>
      <c r="M20" s="187">
        <v>42337</v>
      </c>
      <c r="N20" s="187" t="s">
        <v>1261</v>
      </c>
      <c r="O20" s="187"/>
    </row>
    <row r="21" spans="1:16">
      <c r="A21" s="142"/>
      <c r="B21" s="142" t="s">
        <v>535</v>
      </c>
      <c r="C21" s="142"/>
      <c r="D21" s="142"/>
      <c r="E21" s="142"/>
      <c r="F21" s="142"/>
      <c r="G21" s="142"/>
      <c r="H21" s="142"/>
      <c r="I21" s="142"/>
      <c r="J21" s="142"/>
      <c r="K21" s="142"/>
      <c r="L21" s="142"/>
      <c r="M21" s="142"/>
      <c r="N21" s="142"/>
      <c r="O21" s="142"/>
      <c r="P21" s="68"/>
    </row>
    <row r="22" spans="1:16" ht="51">
      <c r="A22" s="46" t="str">
        <f t="shared" si="2"/>
        <v>[Project Detail-12]</v>
      </c>
      <c r="B22" s="150" t="s">
        <v>556</v>
      </c>
      <c r="C22" s="151" t="s">
        <v>558</v>
      </c>
      <c r="D22" s="151" t="s">
        <v>560</v>
      </c>
      <c r="E22" s="143"/>
      <c r="F22" s="95" t="s">
        <v>0</v>
      </c>
      <c r="G22" s="95" t="s">
        <v>0</v>
      </c>
      <c r="H22" s="94" t="s">
        <v>1201</v>
      </c>
      <c r="I22" s="143"/>
      <c r="J22" s="186"/>
      <c r="K22" s="186"/>
      <c r="L22" s="186"/>
      <c r="M22" s="187"/>
      <c r="N22" s="187"/>
      <c r="O22" s="187"/>
    </row>
    <row r="23" spans="1:16" ht="51">
      <c r="A23" s="46" t="str">
        <f t="shared" si="2"/>
        <v>[Project Detail-13]</v>
      </c>
      <c r="B23" s="150" t="s">
        <v>557</v>
      </c>
      <c r="C23" s="151" t="s">
        <v>558</v>
      </c>
      <c r="D23" s="151" t="s">
        <v>560</v>
      </c>
      <c r="E23" s="143"/>
      <c r="F23" s="95" t="s">
        <v>0</v>
      </c>
      <c r="G23" s="95" t="s">
        <v>0</v>
      </c>
      <c r="H23" s="94" t="s">
        <v>1201</v>
      </c>
      <c r="I23" s="143"/>
      <c r="J23" s="186"/>
      <c r="K23" s="186"/>
      <c r="L23" s="186"/>
      <c r="M23" s="187"/>
      <c r="N23" s="187"/>
      <c r="O23" s="187"/>
      <c r="P23" s="68"/>
    </row>
    <row r="24" spans="1:16" ht="14.25" customHeight="1">
      <c r="A24" s="142"/>
      <c r="B24" s="142" t="s">
        <v>536</v>
      </c>
      <c r="C24" s="142"/>
      <c r="D24" s="142"/>
      <c r="E24" s="142"/>
      <c r="F24" s="142"/>
      <c r="G24" s="142"/>
      <c r="H24" s="142"/>
      <c r="I24" s="142"/>
      <c r="J24" s="142"/>
      <c r="K24" s="142"/>
      <c r="L24" s="142"/>
      <c r="M24" s="142"/>
      <c r="N24" s="142"/>
      <c r="O24" s="142"/>
    </row>
    <row r="25" spans="1:16" ht="14.25" customHeight="1">
      <c r="A25" s="135" t="str">
        <f>IF(OR(B25&lt;&gt;"",D25&lt;E24&gt;""),"["&amp;TEXT($B$2,"##")&amp;"-"&amp;TEXT(ROW()-10,"##")&amp;"]","")</f>
        <v>[Project Detail-15]</v>
      </c>
      <c r="B25" s="150" t="s">
        <v>561</v>
      </c>
      <c r="C25" s="151" t="s">
        <v>563</v>
      </c>
      <c r="D25" s="151" t="s">
        <v>564</v>
      </c>
      <c r="E25" s="143"/>
      <c r="F25" s="95" t="s">
        <v>0</v>
      </c>
      <c r="G25" s="95" t="s">
        <v>0</v>
      </c>
      <c r="H25" s="94" t="s">
        <v>1201</v>
      </c>
      <c r="I25" s="143"/>
      <c r="J25" s="186"/>
      <c r="K25" s="186"/>
      <c r="L25" s="186"/>
      <c r="M25" s="187"/>
      <c r="N25" s="187"/>
      <c r="O25" s="187"/>
      <c r="P25" s="68"/>
    </row>
    <row r="26" spans="1:16" ht="14.25" customHeight="1">
      <c r="A26" s="135" t="str">
        <f t="shared" ref="A26:A36" si="4">IF(OR(B26&lt;&gt;"",D26&lt;E25&gt;""),"["&amp;TEXT($B$2,"##")&amp;"-"&amp;TEXT(ROW()-10,"##")&amp;"]","")</f>
        <v>[Project Detail-16]</v>
      </c>
      <c r="B26" s="150" t="s">
        <v>562</v>
      </c>
      <c r="C26" s="151" t="s">
        <v>563</v>
      </c>
      <c r="D26" s="151" t="s">
        <v>564</v>
      </c>
      <c r="E26" s="143"/>
      <c r="F26" s="95" t="s">
        <v>0</v>
      </c>
      <c r="G26" s="95" t="s">
        <v>0</v>
      </c>
      <c r="H26" s="94" t="s">
        <v>1201</v>
      </c>
      <c r="I26" s="143"/>
      <c r="J26" s="186"/>
      <c r="K26" s="186"/>
      <c r="L26" s="186"/>
      <c r="M26" s="187"/>
      <c r="N26" s="187"/>
      <c r="O26" s="187"/>
    </row>
    <row r="27" spans="1:16" ht="14.25" customHeight="1">
      <c r="A27" s="135" t="str">
        <f t="shared" si="4"/>
        <v>[Project Detail-17]</v>
      </c>
      <c r="B27" s="84" t="s">
        <v>566</v>
      </c>
      <c r="C27" s="151" t="s">
        <v>586</v>
      </c>
      <c r="D27" s="151" t="s">
        <v>569</v>
      </c>
      <c r="E27" s="143"/>
      <c r="F27" s="95" t="s">
        <v>0</v>
      </c>
      <c r="G27" s="95" t="s">
        <v>0</v>
      </c>
      <c r="H27" s="94" t="s">
        <v>1201</v>
      </c>
      <c r="I27" s="143"/>
      <c r="J27" s="186"/>
      <c r="K27" s="186"/>
      <c r="L27" s="186"/>
      <c r="M27" s="187"/>
      <c r="N27" s="187"/>
      <c r="O27" s="187"/>
      <c r="P27" s="68"/>
    </row>
    <row r="28" spans="1:16" ht="14.25" customHeight="1">
      <c r="A28" s="135" t="str">
        <f t="shared" si="4"/>
        <v>[Project Detail-18]</v>
      </c>
      <c r="B28" s="84" t="s">
        <v>567</v>
      </c>
      <c r="C28" s="151" t="s">
        <v>587</v>
      </c>
      <c r="D28" s="151" t="s">
        <v>570</v>
      </c>
      <c r="E28" s="143"/>
      <c r="F28" s="95" t="s">
        <v>0</v>
      </c>
      <c r="G28" s="95" t="s">
        <v>0</v>
      </c>
      <c r="H28" s="94" t="s">
        <v>1201</v>
      </c>
      <c r="I28" s="143"/>
      <c r="J28" s="186"/>
      <c r="K28" s="186"/>
      <c r="L28" s="186"/>
      <c r="M28" s="187"/>
      <c r="N28" s="187"/>
      <c r="O28" s="187"/>
    </row>
    <row r="29" spans="1:16" ht="14.25" customHeight="1">
      <c r="A29" s="135" t="str">
        <f t="shared" si="4"/>
        <v>[Project Detail-19]</v>
      </c>
      <c r="B29" s="84" t="s">
        <v>568</v>
      </c>
      <c r="C29" s="151" t="s">
        <v>588</v>
      </c>
      <c r="D29" s="151" t="s">
        <v>571</v>
      </c>
      <c r="E29" s="143"/>
      <c r="F29" s="95" t="s">
        <v>0</v>
      </c>
      <c r="G29" s="95" t="s">
        <v>0</v>
      </c>
      <c r="H29" s="94" t="s">
        <v>1201</v>
      </c>
      <c r="I29" s="143"/>
      <c r="J29" s="186"/>
      <c r="K29" s="186"/>
      <c r="L29" s="186"/>
      <c r="M29" s="187"/>
      <c r="N29" s="187"/>
      <c r="O29" s="187"/>
      <c r="P29" s="68"/>
    </row>
    <row r="30" spans="1:16" ht="14.25" customHeight="1">
      <c r="A30" s="135" t="str">
        <f t="shared" si="4"/>
        <v>[Project Detail-20]</v>
      </c>
      <c r="B30" s="84" t="s">
        <v>572</v>
      </c>
      <c r="C30" s="151" t="s">
        <v>573</v>
      </c>
      <c r="D30" s="151" t="s">
        <v>575</v>
      </c>
      <c r="E30" s="143"/>
      <c r="F30" s="95" t="s">
        <v>0</v>
      </c>
      <c r="G30" s="95" t="s">
        <v>0</v>
      </c>
      <c r="H30" s="94" t="s">
        <v>1201</v>
      </c>
      <c r="I30" s="143"/>
      <c r="J30" s="186"/>
      <c r="K30" s="186"/>
      <c r="L30" s="186"/>
      <c r="M30" s="187"/>
      <c r="N30" s="187"/>
      <c r="O30" s="187"/>
    </row>
    <row r="31" spans="1:16" ht="14.25" customHeight="1">
      <c r="A31" s="135" t="str">
        <f t="shared" si="4"/>
        <v>[Project Detail-21]</v>
      </c>
      <c r="B31" s="95" t="s">
        <v>576</v>
      </c>
      <c r="C31" s="140" t="s">
        <v>577</v>
      </c>
      <c r="D31" s="84" t="s">
        <v>578</v>
      </c>
      <c r="E31" s="143"/>
      <c r="F31" s="95" t="s">
        <v>0</v>
      </c>
      <c r="G31" s="95" t="s">
        <v>0</v>
      </c>
      <c r="H31" s="94" t="s">
        <v>1201</v>
      </c>
      <c r="I31" s="143"/>
      <c r="J31" s="186"/>
      <c r="K31" s="186"/>
      <c r="L31" s="186"/>
      <c r="M31" s="187"/>
      <c r="N31" s="187"/>
      <c r="O31" s="187"/>
      <c r="P31" s="68"/>
    </row>
    <row r="32" spans="1:16" ht="14.25" customHeight="1">
      <c r="A32" s="135" t="str">
        <f t="shared" si="4"/>
        <v>[Project Detail-22]</v>
      </c>
      <c r="B32" s="136" t="s">
        <v>582</v>
      </c>
      <c r="C32" s="151" t="s">
        <v>583</v>
      </c>
      <c r="D32" s="151" t="s">
        <v>585</v>
      </c>
      <c r="E32" s="143"/>
      <c r="F32" s="95" t="s">
        <v>0</v>
      </c>
      <c r="G32" s="95" t="s">
        <v>0</v>
      </c>
      <c r="H32" s="94" t="s">
        <v>1201</v>
      </c>
      <c r="I32" s="143"/>
      <c r="J32" s="186"/>
      <c r="K32" s="186"/>
      <c r="L32" s="186"/>
      <c r="M32" s="187"/>
      <c r="N32" s="187"/>
      <c r="O32" s="187"/>
    </row>
    <row r="33" spans="1:16" ht="14.25" customHeight="1">
      <c r="A33" s="135" t="str">
        <f t="shared" si="4"/>
        <v>[Project Detail-23]</v>
      </c>
      <c r="B33" s="84" t="s">
        <v>584</v>
      </c>
      <c r="C33" s="151" t="s">
        <v>591</v>
      </c>
      <c r="D33" s="151" t="s">
        <v>589</v>
      </c>
      <c r="E33" s="143"/>
      <c r="F33" s="95" t="s">
        <v>0</v>
      </c>
      <c r="G33" s="95" t="s">
        <v>0</v>
      </c>
      <c r="H33" s="94" t="s">
        <v>1201</v>
      </c>
      <c r="I33" s="143"/>
      <c r="J33" s="186"/>
      <c r="K33" s="186"/>
      <c r="L33" s="186"/>
      <c r="M33" s="187"/>
      <c r="N33" s="187"/>
      <c r="O33" s="187"/>
      <c r="P33" s="68"/>
    </row>
    <row r="34" spans="1:16" ht="14.25" customHeight="1">
      <c r="A34" s="135" t="str">
        <f t="shared" si="4"/>
        <v>[Project Detail-24]</v>
      </c>
      <c r="B34" s="84" t="s">
        <v>584</v>
      </c>
      <c r="C34" s="151" t="s">
        <v>590</v>
      </c>
      <c r="D34" s="151" t="s">
        <v>592</v>
      </c>
      <c r="E34" s="143"/>
      <c r="F34" s="95" t="s">
        <v>0</v>
      </c>
      <c r="G34" s="95" t="s">
        <v>0</v>
      </c>
      <c r="H34" s="94" t="s">
        <v>1201</v>
      </c>
      <c r="I34" s="143"/>
      <c r="J34" s="186"/>
      <c r="K34" s="186"/>
      <c r="L34" s="186"/>
      <c r="M34" s="187"/>
      <c r="N34" s="187"/>
      <c r="O34" s="187"/>
    </row>
    <row r="35" spans="1:16" ht="14.25" customHeight="1">
      <c r="A35" s="135" t="str">
        <f t="shared" si="4"/>
        <v>[Project Detail-25]</v>
      </c>
      <c r="B35" s="136" t="s">
        <v>593</v>
      </c>
      <c r="C35" s="151" t="s">
        <v>595</v>
      </c>
      <c r="D35" s="151" t="s">
        <v>596</v>
      </c>
      <c r="E35" s="143"/>
      <c r="F35" s="95" t="s">
        <v>0</v>
      </c>
      <c r="G35" s="95" t="s">
        <v>0</v>
      </c>
      <c r="H35" s="94" t="s">
        <v>1201</v>
      </c>
      <c r="I35" s="143"/>
      <c r="J35" s="186"/>
      <c r="K35" s="186"/>
      <c r="L35" s="186"/>
      <c r="M35" s="187"/>
      <c r="N35" s="187"/>
      <c r="O35" s="187"/>
      <c r="P35" s="68"/>
    </row>
    <row r="36" spans="1:16" ht="14.25" customHeight="1">
      <c r="A36" s="135" t="str">
        <f t="shared" si="4"/>
        <v>[Project Detail-26]</v>
      </c>
      <c r="B36" s="136" t="s">
        <v>594</v>
      </c>
      <c r="C36" s="151" t="s">
        <v>597</v>
      </c>
      <c r="D36" s="151" t="s">
        <v>598</v>
      </c>
      <c r="E36" s="143"/>
      <c r="F36" s="95" t="s">
        <v>0</v>
      </c>
      <c r="G36" s="95" t="s">
        <v>0</v>
      </c>
      <c r="H36" s="94" t="s">
        <v>1201</v>
      </c>
      <c r="I36" s="143"/>
      <c r="J36" s="186"/>
      <c r="K36" s="186"/>
      <c r="L36" s="186"/>
      <c r="M36" s="187"/>
      <c r="N36" s="187"/>
      <c r="O36" s="187"/>
    </row>
    <row r="37" spans="1:16" ht="14.25" customHeight="1">
      <c r="A37" s="142"/>
      <c r="B37" s="142" t="s">
        <v>537</v>
      </c>
      <c r="C37" s="142"/>
      <c r="D37" s="142"/>
      <c r="E37" s="142"/>
      <c r="F37" s="142"/>
      <c r="G37" s="142"/>
      <c r="H37" s="142"/>
      <c r="I37" s="142"/>
      <c r="J37" s="142"/>
      <c r="K37" s="142"/>
      <c r="L37" s="142"/>
      <c r="M37" s="142"/>
      <c r="N37" s="142"/>
      <c r="O37" s="142"/>
      <c r="P37" s="68"/>
    </row>
    <row r="38" spans="1:16" ht="14.25" customHeight="1">
      <c r="A38" s="46" t="str">
        <f t="shared" si="2"/>
        <v>[Project Detail-28]</v>
      </c>
      <c r="B38" s="150" t="s">
        <v>579</v>
      </c>
      <c r="C38" s="151" t="s">
        <v>580</v>
      </c>
      <c r="D38" s="151" t="s">
        <v>581</v>
      </c>
      <c r="E38" s="143"/>
      <c r="F38" s="95" t="s">
        <v>0</v>
      </c>
      <c r="G38" s="95" t="s">
        <v>0</v>
      </c>
      <c r="H38" s="94" t="s">
        <v>1201</v>
      </c>
      <c r="I38" s="143"/>
      <c r="J38" s="186"/>
      <c r="K38" s="186"/>
      <c r="L38" s="186"/>
      <c r="M38" s="187"/>
      <c r="N38" s="187"/>
      <c r="O38" s="187"/>
    </row>
    <row r="39" spans="1:16" ht="14.25" customHeight="1">
      <c r="A39" s="46" t="str">
        <f t="shared" si="2"/>
        <v>[Project Detail-29]</v>
      </c>
      <c r="B39" s="150" t="s">
        <v>579</v>
      </c>
      <c r="C39" s="151" t="s">
        <v>580</v>
      </c>
      <c r="D39" s="151" t="s">
        <v>581</v>
      </c>
      <c r="E39" s="143"/>
      <c r="F39" s="95" t="s">
        <v>0</v>
      </c>
      <c r="G39" s="95" t="s">
        <v>0</v>
      </c>
      <c r="H39" s="94" t="s">
        <v>1201</v>
      </c>
      <c r="I39" s="143"/>
      <c r="J39" s="186"/>
      <c r="K39" s="186"/>
      <c r="L39" s="186"/>
      <c r="M39" s="187"/>
      <c r="N39" s="187"/>
      <c r="O39" s="187"/>
      <c r="P39" s="68"/>
    </row>
    <row r="40" spans="1:16" ht="14.25" customHeight="1">
      <c r="A40" s="142"/>
      <c r="B40" s="142" t="s">
        <v>539</v>
      </c>
      <c r="C40" s="142"/>
      <c r="D40" s="142"/>
      <c r="E40" s="142"/>
      <c r="F40" s="142"/>
      <c r="G40" s="142"/>
      <c r="H40" s="142"/>
      <c r="I40" s="142"/>
      <c r="J40" s="142"/>
      <c r="K40" s="142"/>
      <c r="L40" s="142"/>
      <c r="M40" s="142"/>
      <c r="N40" s="142"/>
      <c r="O40" s="142"/>
      <c r="P40" s="68"/>
    </row>
    <row r="41" spans="1:16" ht="14.25" customHeight="1">
      <c r="A41" s="46" t="str">
        <f>IF(OR(B41&lt;&gt;"",D41&lt;E40&gt;""),"["&amp;TEXT($B$2,"##")&amp;"-"&amp;TEXT(ROW()-10,"##")&amp;"]","")</f>
        <v>[Project Detail-31]</v>
      </c>
      <c r="B41" s="84" t="s">
        <v>601</v>
      </c>
      <c r="C41" s="84" t="s">
        <v>546</v>
      </c>
      <c r="D41" s="84" t="s">
        <v>603</v>
      </c>
      <c r="E41" s="143"/>
      <c r="F41" s="95" t="s">
        <v>0</v>
      </c>
      <c r="G41" s="95" t="s">
        <v>0</v>
      </c>
      <c r="H41" s="94" t="s">
        <v>1201</v>
      </c>
      <c r="I41" s="143"/>
      <c r="J41" s="186"/>
      <c r="K41" s="186"/>
      <c r="L41" s="186"/>
      <c r="M41" s="187"/>
      <c r="N41" s="187"/>
      <c r="O41" s="187"/>
    </row>
    <row r="42" spans="1:16" ht="14.25" customHeight="1">
      <c r="A42" s="46" t="str">
        <f>IF(OR(B42&lt;&gt;"",D42&lt;E41&gt;""),"["&amp;TEXT($B$2,"##")&amp;"-"&amp;TEXT(ROW()-10,"##")&amp;"]","")</f>
        <v>[Project Detail-32]</v>
      </c>
      <c r="B42" s="84" t="s">
        <v>602</v>
      </c>
      <c r="C42" s="84" t="s">
        <v>546</v>
      </c>
      <c r="D42" s="84" t="s">
        <v>605</v>
      </c>
      <c r="E42" s="143"/>
      <c r="F42" s="95" t="s">
        <v>0</v>
      </c>
      <c r="G42" s="95" t="s">
        <v>0</v>
      </c>
      <c r="H42" s="94" t="s">
        <v>1201</v>
      </c>
      <c r="I42" s="143"/>
      <c r="J42" s="186"/>
      <c r="K42" s="186"/>
      <c r="L42" s="186"/>
      <c r="M42" s="187"/>
      <c r="N42" s="187"/>
      <c r="O42" s="187"/>
      <c r="P42" s="68"/>
    </row>
    <row r="43" spans="1:16" ht="14.25" customHeight="1">
      <c r="A43" s="46" t="str">
        <f>IF(OR(B43&lt;&gt;"",D43&lt;E41&gt;""),"["&amp;TEXT($B$2,"##")&amp;"-"&amp;TEXT(ROW()-10,"##")&amp;"]","")</f>
        <v>[Project Detail-33]</v>
      </c>
      <c r="B43" s="84" t="s">
        <v>600</v>
      </c>
      <c r="C43" s="84" t="s">
        <v>604</v>
      </c>
      <c r="D43" s="84" t="s">
        <v>547</v>
      </c>
      <c r="E43" s="143"/>
      <c r="F43" s="95" t="s">
        <v>0</v>
      </c>
      <c r="G43" s="95" t="s">
        <v>0</v>
      </c>
      <c r="H43" s="94" t="s">
        <v>1201</v>
      </c>
      <c r="I43" s="143"/>
      <c r="J43" s="186"/>
      <c r="K43" s="186"/>
      <c r="L43" s="186"/>
      <c r="M43" s="187"/>
      <c r="N43" s="187"/>
      <c r="O43" s="187"/>
    </row>
    <row r="44" spans="1:16" ht="14.25" customHeight="1">
      <c r="A44" s="46" t="str">
        <f>IF(OR(B44&lt;&gt;"",D44&lt;E41&gt;""),"["&amp;TEXT($B$2,"##")&amp;"-"&amp;TEXT(ROW()-10,"##")&amp;"]","")</f>
        <v>[Project Detail-34]</v>
      </c>
      <c r="B44" s="84" t="s">
        <v>599</v>
      </c>
      <c r="C44" s="84" t="s">
        <v>606</v>
      </c>
      <c r="D44" s="84" t="s">
        <v>607</v>
      </c>
      <c r="E44" s="143"/>
      <c r="F44" s="95" t="s">
        <v>0</v>
      </c>
      <c r="G44" s="95" t="s">
        <v>0</v>
      </c>
      <c r="H44" s="94" t="s">
        <v>1201</v>
      </c>
      <c r="I44" s="143"/>
      <c r="J44" s="186"/>
      <c r="K44" s="186"/>
      <c r="L44" s="186"/>
      <c r="M44" s="187"/>
      <c r="N44" s="187"/>
      <c r="O44" s="187"/>
      <c r="P44" s="68"/>
    </row>
    <row r="45" spans="1:16" ht="14.25" customHeight="1">
      <c r="A45" s="46" t="str">
        <f>IF(OR(B45&lt;&gt;"",D45&lt;E42&gt;""),"["&amp;TEXT($B$2,"##")&amp;"-"&amp;TEXT(ROW()-10,"##")&amp;"]","")</f>
        <v>[Project Detail-35]</v>
      </c>
      <c r="B45" s="84" t="s">
        <v>608</v>
      </c>
      <c r="C45" s="84" t="s">
        <v>609</v>
      </c>
      <c r="D45" s="84" t="s">
        <v>610</v>
      </c>
      <c r="E45" s="143"/>
      <c r="F45" s="95" t="s">
        <v>0</v>
      </c>
      <c r="G45" s="95" t="s">
        <v>0</v>
      </c>
      <c r="H45" s="94" t="s">
        <v>1201</v>
      </c>
      <c r="I45" s="143"/>
      <c r="J45" s="186"/>
      <c r="K45" s="186"/>
      <c r="L45" s="186"/>
      <c r="M45" s="187"/>
      <c r="N45" s="187"/>
      <c r="O45" s="187"/>
    </row>
    <row r="46" spans="1:16" ht="14.25" customHeight="1">
      <c r="A46" s="142"/>
      <c r="B46" s="142" t="s">
        <v>540</v>
      </c>
      <c r="C46" s="142"/>
      <c r="D46" s="142"/>
      <c r="E46" s="142"/>
      <c r="F46" s="142"/>
      <c r="G46" s="142"/>
      <c r="H46" s="142"/>
      <c r="I46" s="142"/>
      <c r="J46" s="142"/>
      <c r="K46" s="142"/>
      <c r="L46" s="142"/>
      <c r="M46" s="142"/>
      <c r="N46" s="142"/>
      <c r="O46" s="142"/>
      <c r="P46" s="68"/>
    </row>
    <row r="47" spans="1:16" ht="14.25" customHeight="1">
      <c r="A47" s="46" t="str">
        <f t="shared" ref="A47" si="5">IF(OR(B47&lt;&gt;"",D47&lt;E44&gt;""),"["&amp;TEXT($B$2,"##")&amp;"-"&amp;TEXT(ROW()-10,"##")&amp;"]","")</f>
        <v>[Project Detail-37]</v>
      </c>
      <c r="B47" s="84" t="s">
        <v>611</v>
      </c>
      <c r="C47" s="84" t="s">
        <v>613</v>
      </c>
      <c r="D47" s="84" t="s">
        <v>612</v>
      </c>
      <c r="E47" s="143"/>
      <c r="F47" s="95" t="s">
        <v>0</v>
      </c>
      <c r="G47" s="95" t="s">
        <v>0</v>
      </c>
      <c r="H47" s="214" t="s">
        <v>1159</v>
      </c>
      <c r="I47" s="143" t="s">
        <v>1160</v>
      </c>
      <c r="J47" s="186" t="s">
        <v>1022</v>
      </c>
      <c r="K47" s="186" t="s">
        <v>1017</v>
      </c>
      <c r="L47" s="186" t="s">
        <v>1014</v>
      </c>
      <c r="M47" s="187" t="s">
        <v>1159</v>
      </c>
      <c r="N47" s="187" t="s">
        <v>1261</v>
      </c>
      <c r="O47" s="187"/>
    </row>
    <row r="48" spans="1:16" ht="14.25" customHeight="1">
      <c r="A48" s="142"/>
      <c r="B48" s="142" t="s">
        <v>1203</v>
      </c>
      <c r="C48" s="142"/>
      <c r="D48" s="142"/>
      <c r="E48" s="142"/>
      <c r="F48" s="142"/>
      <c r="G48" s="142"/>
      <c r="H48" s="142"/>
      <c r="I48" s="142"/>
      <c r="J48" s="142"/>
      <c r="K48" s="142"/>
      <c r="L48" s="142"/>
      <c r="M48" s="142"/>
      <c r="N48" s="142"/>
      <c r="O48" s="142"/>
    </row>
    <row r="49" spans="1:16" ht="14.25" customHeight="1">
      <c r="A49" s="83" t="str">
        <f t="shared" ref="A49" si="6">IF(OR(B49&lt;&gt;"",D49&lt;E48&gt;""),"["&amp;TEXT($B$2,"##")&amp;"-"&amp;TEXT(ROW()-10,"##")&amp;"]","")</f>
        <v>[Project Detail-39]</v>
      </c>
      <c r="B49" s="84" t="s">
        <v>1204</v>
      </c>
      <c r="C49" s="151" t="s">
        <v>1206</v>
      </c>
      <c r="D49" s="151" t="s">
        <v>1205</v>
      </c>
      <c r="E49" s="143"/>
      <c r="F49" s="95" t="s">
        <v>0</v>
      </c>
      <c r="G49" s="95" t="s">
        <v>0</v>
      </c>
      <c r="H49" s="214" t="s">
        <v>1159</v>
      </c>
      <c r="I49" s="143" t="s">
        <v>1207</v>
      </c>
      <c r="J49" s="186" t="s">
        <v>1020</v>
      </c>
      <c r="K49" s="186" t="s">
        <v>1017</v>
      </c>
      <c r="L49" s="186" t="s">
        <v>1014</v>
      </c>
      <c r="M49" s="187" t="s">
        <v>1201</v>
      </c>
      <c r="N49" s="187" t="s">
        <v>1261</v>
      </c>
      <c r="O49" s="187"/>
      <c r="P49" s="68"/>
    </row>
    <row r="50" spans="1:16" ht="14.25" customHeight="1">
      <c r="A50" s="142"/>
      <c r="B50" s="142" t="s">
        <v>541</v>
      </c>
      <c r="C50" s="142"/>
      <c r="D50" s="142"/>
      <c r="E50" s="142"/>
      <c r="F50" s="142"/>
      <c r="G50" s="142"/>
      <c r="H50" s="142"/>
      <c r="I50" s="142"/>
      <c r="J50" s="142"/>
      <c r="K50" s="142"/>
      <c r="L50" s="142"/>
      <c r="M50" s="142"/>
      <c r="N50" s="142"/>
      <c r="O50" s="142"/>
      <c r="P50" s="68"/>
    </row>
    <row r="51" spans="1:16" ht="14.25" customHeight="1">
      <c r="A51" s="46" t="str">
        <f t="shared" si="2"/>
        <v>[Project Detail-41]</v>
      </c>
      <c r="B51" s="84" t="s">
        <v>616</v>
      </c>
      <c r="C51" s="151" t="s">
        <v>614</v>
      </c>
      <c r="D51" s="151" t="s">
        <v>617</v>
      </c>
      <c r="E51" s="143"/>
      <c r="F51" s="95" t="s">
        <v>0</v>
      </c>
      <c r="G51" s="95" t="s">
        <v>0</v>
      </c>
      <c r="H51" s="94" t="s">
        <v>1201</v>
      </c>
      <c r="I51" s="143"/>
      <c r="J51" s="186"/>
      <c r="K51" s="186"/>
      <c r="L51" s="186"/>
      <c r="M51" s="187"/>
      <c r="N51" s="187"/>
      <c r="O51" s="187"/>
    </row>
    <row r="52" spans="1:16" ht="14.25" customHeight="1">
      <c r="A52" s="46" t="str">
        <f t="shared" si="2"/>
        <v>[Project Detail-42]</v>
      </c>
      <c r="B52" s="84" t="s">
        <v>615</v>
      </c>
      <c r="C52" s="151" t="s">
        <v>614</v>
      </c>
      <c r="D52" s="151" t="s">
        <v>618</v>
      </c>
      <c r="E52" s="143"/>
      <c r="F52" s="95" t="s">
        <v>0</v>
      </c>
      <c r="G52" s="95" t="s">
        <v>0</v>
      </c>
      <c r="H52" s="94" t="s">
        <v>1201</v>
      </c>
      <c r="I52" s="143"/>
      <c r="J52" s="186"/>
      <c r="K52" s="186"/>
      <c r="L52" s="186"/>
      <c r="M52" s="187"/>
      <c r="N52" s="187"/>
      <c r="O52" s="187"/>
      <c r="P52" s="68"/>
    </row>
    <row r="53" spans="1:16" ht="38.25">
      <c r="A53" s="46" t="str">
        <f t="shared" si="2"/>
        <v>[Project Detail-43]</v>
      </c>
      <c r="B53" s="84" t="s">
        <v>619</v>
      </c>
      <c r="C53" s="151" t="s">
        <v>620</v>
      </c>
      <c r="D53" s="151" t="s">
        <v>621</v>
      </c>
      <c r="E53" s="143"/>
      <c r="F53" s="95" t="s">
        <v>0</v>
      </c>
      <c r="G53" s="95" t="s">
        <v>0</v>
      </c>
      <c r="H53" s="94" t="s">
        <v>1201</v>
      </c>
      <c r="I53" s="143"/>
      <c r="J53" s="186"/>
      <c r="K53" s="186"/>
      <c r="L53" s="186"/>
      <c r="M53" s="187"/>
      <c r="N53" s="187"/>
      <c r="O53" s="187"/>
    </row>
    <row r="54" spans="1:16" ht="38.25">
      <c r="A54" s="46" t="str">
        <f t="shared" si="2"/>
        <v>[Project Detail-44]</v>
      </c>
      <c r="B54" s="84" t="s">
        <v>622</v>
      </c>
      <c r="C54" s="151" t="s">
        <v>620</v>
      </c>
      <c r="D54" s="151" t="s">
        <v>623</v>
      </c>
      <c r="E54" s="143"/>
      <c r="F54" s="95" t="s">
        <v>0</v>
      </c>
      <c r="G54" s="95" t="s">
        <v>0</v>
      </c>
      <c r="H54" s="94" t="s">
        <v>1201</v>
      </c>
      <c r="I54" s="143"/>
      <c r="J54" s="186"/>
      <c r="K54" s="186"/>
      <c r="L54" s="186"/>
      <c r="M54" s="187"/>
      <c r="N54" s="187"/>
      <c r="O54" s="187"/>
      <c r="P54" s="68"/>
    </row>
    <row r="55" spans="1:16" ht="14.25" customHeight="1">
      <c r="A55" s="46" t="str">
        <f t="shared" si="2"/>
        <v>[Project Detail-45]</v>
      </c>
      <c r="B55" s="84" t="s">
        <v>665</v>
      </c>
      <c r="C55" s="151" t="s">
        <v>666</v>
      </c>
      <c r="D55" s="151" t="s">
        <v>664</v>
      </c>
      <c r="E55" s="143"/>
      <c r="F55" s="95" t="s">
        <v>0</v>
      </c>
      <c r="G55" s="95" t="s">
        <v>0</v>
      </c>
      <c r="H55" s="94" t="s">
        <v>1201</v>
      </c>
      <c r="I55" s="143"/>
      <c r="J55" s="186"/>
      <c r="K55" s="186"/>
      <c r="L55" s="186"/>
      <c r="M55" s="187"/>
      <c r="N55" s="187"/>
      <c r="O55" s="187"/>
    </row>
    <row r="56" spans="1:16" ht="14.25" customHeight="1">
      <c r="A56" s="46" t="str">
        <f t="shared" si="2"/>
        <v>[Project Detail-46]</v>
      </c>
      <c r="B56" s="84" t="s">
        <v>624</v>
      </c>
      <c r="C56" s="151" t="s">
        <v>626</v>
      </c>
      <c r="D56" s="151" t="s">
        <v>627</v>
      </c>
      <c r="E56" s="143"/>
      <c r="F56" s="95" t="s">
        <v>0</v>
      </c>
      <c r="G56" s="95" t="s">
        <v>0</v>
      </c>
      <c r="H56" s="94" t="s">
        <v>1201</v>
      </c>
      <c r="I56" s="143"/>
      <c r="J56" s="186"/>
      <c r="K56" s="186"/>
      <c r="L56" s="186"/>
      <c r="M56" s="187"/>
      <c r="N56" s="187"/>
      <c r="O56" s="187"/>
      <c r="P56" s="68"/>
    </row>
    <row r="57" spans="1:16" ht="14.25" customHeight="1">
      <c r="A57" s="46" t="str">
        <f t="shared" si="2"/>
        <v>[Project Detail-47]</v>
      </c>
      <c r="B57" s="95" t="s">
        <v>637</v>
      </c>
      <c r="C57" s="140" t="s">
        <v>628</v>
      </c>
      <c r="D57" s="84" t="s">
        <v>629</v>
      </c>
      <c r="E57" s="143"/>
      <c r="F57" s="95" t="s">
        <v>0</v>
      </c>
      <c r="G57" s="95" t="s">
        <v>0</v>
      </c>
      <c r="H57" s="94" t="s">
        <v>1201</v>
      </c>
      <c r="I57" s="143"/>
      <c r="J57" s="186"/>
      <c r="K57" s="186"/>
      <c r="L57" s="186"/>
      <c r="M57" s="187"/>
      <c r="N57" s="187"/>
      <c r="O57" s="187"/>
    </row>
    <row r="58" spans="1:16" ht="14.25" customHeight="1">
      <c r="A58" s="46" t="str">
        <f t="shared" si="2"/>
        <v>[Project Detail-48]</v>
      </c>
      <c r="B58" s="136" t="s">
        <v>638</v>
      </c>
      <c r="C58" s="151" t="s">
        <v>630</v>
      </c>
      <c r="D58" s="151" t="s">
        <v>631</v>
      </c>
      <c r="E58" s="143"/>
      <c r="F58" s="95" t="s">
        <v>0</v>
      </c>
      <c r="G58" s="95" t="s">
        <v>0</v>
      </c>
      <c r="H58" s="94" t="s">
        <v>1201</v>
      </c>
      <c r="I58" s="143"/>
      <c r="J58" s="186"/>
      <c r="K58" s="186"/>
      <c r="L58" s="186"/>
      <c r="M58" s="187"/>
      <c r="N58" s="187"/>
      <c r="O58" s="187"/>
      <c r="P58" s="68"/>
    </row>
    <row r="59" spans="1:16" ht="14.25" customHeight="1">
      <c r="A59" s="142"/>
      <c r="B59" s="142" t="s">
        <v>625</v>
      </c>
      <c r="C59" s="142"/>
      <c r="D59" s="142"/>
      <c r="E59" s="142"/>
      <c r="F59" s="142"/>
      <c r="G59" s="142"/>
      <c r="H59" s="142"/>
      <c r="I59" s="142"/>
      <c r="J59" s="142"/>
      <c r="K59" s="142"/>
      <c r="L59" s="142"/>
      <c r="M59" s="142"/>
      <c r="N59" s="142"/>
      <c r="O59" s="142"/>
    </row>
    <row r="60" spans="1:16" ht="14.25" customHeight="1">
      <c r="A60" s="83" t="str">
        <f t="shared" si="2"/>
        <v>[Project Detail-50]</v>
      </c>
      <c r="B60" s="84" t="s">
        <v>632</v>
      </c>
      <c r="C60" s="151" t="s">
        <v>634</v>
      </c>
      <c r="D60" s="151" t="s">
        <v>621</v>
      </c>
      <c r="E60" s="143"/>
      <c r="F60" s="95" t="s">
        <v>0</v>
      </c>
      <c r="G60" s="95" t="s">
        <v>0</v>
      </c>
      <c r="H60" s="214">
        <v>42323</v>
      </c>
      <c r="I60" s="143"/>
      <c r="J60" s="186"/>
      <c r="K60" s="186"/>
      <c r="L60" s="186"/>
      <c r="M60" s="187"/>
      <c r="N60" s="187"/>
      <c r="O60" s="187"/>
      <c r="P60" s="68"/>
    </row>
    <row r="61" spans="1:16" ht="14.25" customHeight="1">
      <c r="A61" s="83" t="str">
        <f t="shared" ref="A61:A64" si="7">IF(OR(B61&lt;&gt;"",D61&lt;E60&gt;""),"["&amp;TEXT($B$2,"##")&amp;"-"&amp;TEXT(ROW()-10,"##")&amp;"]","")</f>
        <v>[Project Detail-51]</v>
      </c>
      <c r="B61" s="84" t="s">
        <v>633</v>
      </c>
      <c r="C61" s="151" t="s">
        <v>634</v>
      </c>
      <c r="D61" s="151" t="s">
        <v>635</v>
      </c>
      <c r="E61" s="143"/>
      <c r="F61" s="95" t="s">
        <v>0</v>
      </c>
      <c r="G61" s="95" t="s">
        <v>0</v>
      </c>
      <c r="H61" s="214">
        <v>42323</v>
      </c>
      <c r="I61" s="143"/>
      <c r="J61" s="186"/>
      <c r="K61" s="186"/>
      <c r="L61" s="186"/>
      <c r="M61" s="187"/>
      <c r="N61" s="187"/>
      <c r="O61" s="187"/>
    </row>
    <row r="62" spans="1:16" ht="14.25" customHeight="1">
      <c r="A62" s="83" t="str">
        <f t="shared" si="7"/>
        <v>[Project Detail-52]</v>
      </c>
      <c r="B62" s="84" t="s">
        <v>1235</v>
      </c>
      <c r="C62" s="151" t="s">
        <v>640</v>
      </c>
      <c r="D62" s="151" t="s">
        <v>645</v>
      </c>
      <c r="E62" s="143"/>
      <c r="F62" s="95" t="s">
        <v>0</v>
      </c>
      <c r="G62" s="95" t="s">
        <v>0</v>
      </c>
      <c r="H62" s="214">
        <v>42323</v>
      </c>
      <c r="I62" s="143" t="s">
        <v>1161</v>
      </c>
      <c r="J62" s="186" t="s">
        <v>1022</v>
      </c>
      <c r="K62" s="186" t="s">
        <v>1017</v>
      </c>
      <c r="L62" s="186" t="s">
        <v>1014</v>
      </c>
      <c r="M62" s="187">
        <v>42323</v>
      </c>
      <c r="N62" s="187" t="s">
        <v>1261</v>
      </c>
      <c r="O62" s="187"/>
      <c r="P62" s="68"/>
    </row>
    <row r="63" spans="1:16" ht="14.25" customHeight="1">
      <c r="A63" s="83" t="str">
        <f t="shared" si="7"/>
        <v>[Project Detail-53]</v>
      </c>
      <c r="B63" s="84" t="s">
        <v>636</v>
      </c>
      <c r="C63" s="84" t="s">
        <v>641</v>
      </c>
      <c r="D63" s="84" t="s">
        <v>643</v>
      </c>
      <c r="E63" s="143"/>
      <c r="F63" s="95" t="s">
        <v>0</v>
      </c>
      <c r="G63" s="95" t="s">
        <v>0</v>
      </c>
      <c r="H63" s="214">
        <v>42323</v>
      </c>
      <c r="I63" s="143" t="s">
        <v>1161</v>
      </c>
      <c r="J63" s="186" t="s">
        <v>1022</v>
      </c>
      <c r="K63" s="186" t="s">
        <v>1017</v>
      </c>
      <c r="L63" s="186" t="s">
        <v>1014</v>
      </c>
      <c r="M63" s="187">
        <v>42323</v>
      </c>
      <c r="N63" s="187" t="s">
        <v>1261</v>
      </c>
      <c r="O63" s="187"/>
    </row>
    <row r="64" spans="1:16" ht="14.25" customHeight="1">
      <c r="A64" s="83" t="str">
        <f t="shared" si="7"/>
        <v>[Project Detail-54]</v>
      </c>
      <c r="B64" s="84" t="s">
        <v>639</v>
      </c>
      <c r="C64" s="151" t="s">
        <v>642</v>
      </c>
      <c r="D64" s="151" t="s">
        <v>644</v>
      </c>
      <c r="E64" s="143"/>
      <c r="F64" s="95" t="s">
        <v>0</v>
      </c>
      <c r="G64" s="95" t="s">
        <v>0</v>
      </c>
      <c r="H64" s="214">
        <v>42323</v>
      </c>
      <c r="I64" s="143" t="s">
        <v>1161</v>
      </c>
      <c r="J64" s="186" t="s">
        <v>1022</v>
      </c>
      <c r="K64" s="186" t="s">
        <v>1017</v>
      </c>
      <c r="L64" s="186" t="s">
        <v>1014</v>
      </c>
      <c r="M64" s="187">
        <v>42323</v>
      </c>
      <c r="N64" s="187" t="s">
        <v>1261</v>
      </c>
      <c r="O64" s="187"/>
      <c r="P64" s="68"/>
    </row>
  </sheetData>
  <autoFilter ref="J10:O64"/>
  <mergeCells count="5">
    <mergeCell ref="B2:G2"/>
    <mergeCell ref="B3:G3"/>
    <mergeCell ref="B4:G4"/>
    <mergeCell ref="E5:G5"/>
    <mergeCell ref="E6:G6"/>
  </mergeCells>
  <dataValidations count="1">
    <dataValidation type="list" allowBlank="1" showErrorMessage="1" sqref="F51:G58 F47:G47 F38:G39 F60:G64 F22:G23 F25:G36 F49:G49 F18:G20 F41:G45 F12:G16">
      <formula1>$Q$2:$Q$6</formula1>
    </dataValidation>
  </dataValidations>
  <hyperlinks>
    <hyperlink ref="A1" location="テスト報告!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J18:J20 J51:J58 J12:J16 J41:J45 J38:J39 J25:J36 J22:J23 J60:J64 J47 J49</xm:sqref>
        </x14:dataValidation>
        <x14:dataValidation type="list" allowBlank="1" showInputMessage="1" showErrorMessage="1">
          <x14:formula1>
            <xm:f>Calculate!$A$11:$A$12</xm:f>
          </x14:formula1>
          <xm:sqref>K18:K20 K51:K58 K12:K16 K41:K45 K38:K39 K25:K36 K22:K23 K60:K64 K47 K49</xm:sqref>
        </x14:dataValidation>
        <x14:dataValidation type="list" allowBlank="1" showInputMessage="1" showErrorMessage="1">
          <x14:formula1>
            <xm:f>Calculate!$B$4:$B$7</xm:f>
          </x14:formula1>
          <xm:sqref>L18:L20 L51:L58 L12:L16 L41:L45 L38:L39 L25:L36 L22:L23 L49 L47 L60:L64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5"/>
  <sheetViews>
    <sheetView topLeftCell="H1" zoomScale="85" zoomScaleNormal="85" workbookViewId="0">
      <selection activeCell="I1" sqref="I1:O1"/>
    </sheetView>
  </sheetViews>
  <sheetFormatPr defaultRowHeight="12.75"/>
  <cols>
    <col min="1" max="1" width="17.375" style="77" customWidth="1"/>
    <col min="2" max="2" width="46.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9" width="16.5" style="77" customWidth="1"/>
    <col min="10" max="10" width="9.375" style="79" customWidth="1"/>
    <col min="11" max="11" width="9" style="77" customWidth="1"/>
    <col min="12" max="16" width="9" style="77"/>
    <col min="17" max="17" width="0" style="77" hidden="1" customWidth="1"/>
    <col min="18" max="16384" width="9" style="77"/>
  </cols>
  <sheetData>
    <row r="1" spans="1:257" ht="26.2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72" t="s">
        <v>1299</v>
      </c>
      <c r="B2" s="234" t="s">
        <v>538</v>
      </c>
      <c r="C2" s="234"/>
      <c r="D2" s="234"/>
      <c r="E2" s="234"/>
      <c r="F2" s="234"/>
      <c r="G2" s="234"/>
      <c r="H2" s="69"/>
      <c r="I2" s="190" t="s">
        <v>1019</v>
      </c>
      <c r="J2" s="178">
        <f>COUNTIFS(J12:J206,"ManhNL",L12:L206,"Open")</f>
        <v>0</v>
      </c>
      <c r="K2" s="178">
        <f>COUNTIFS(J12:J206,"ManhNL",L12:L206,"Accepted")</f>
        <v>0</v>
      </c>
      <c r="L2" s="178">
        <f>COUNTIFS(J12:J206,"ManhNL",L12:L206,"Ready for test")</f>
        <v>0</v>
      </c>
      <c r="M2" s="178">
        <f>COUNTIFS(J12:J206,"ManhNL",L12:L206,"Closed")</f>
        <v>0</v>
      </c>
      <c r="N2" s="178">
        <f>COUNTIFS(J12:J206,"ManhNL",L12:L206,"")</f>
        <v>0</v>
      </c>
      <c r="O2" s="199">
        <f t="shared" ref="O2:O7" si="0">SUM(J2:N2)</f>
        <v>0</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72" t="s">
        <v>1300</v>
      </c>
      <c r="B3" s="234" t="s">
        <v>668</v>
      </c>
      <c r="C3" s="234"/>
      <c r="D3" s="234"/>
      <c r="E3" s="234"/>
      <c r="F3" s="234"/>
      <c r="G3" s="234"/>
      <c r="H3" s="69"/>
      <c r="I3" s="190" t="s">
        <v>1020</v>
      </c>
      <c r="J3" s="178">
        <f>COUNTIFS(J12:J206,"HuyNM",L12:L206,"Open")</f>
        <v>0</v>
      </c>
      <c r="K3" s="178">
        <f>COUNTIFS(J12:J206,"HuyNM",L12:L206,"Accepted")</f>
        <v>0</v>
      </c>
      <c r="L3" s="178">
        <f>COUNTIFS(J12:J206,"HuyNM",L12:L206,"Ready for test")</f>
        <v>0</v>
      </c>
      <c r="M3" s="178">
        <f>COUNTIFS(J12:J206,"HuyNM",L12:L206,"Closed")</f>
        <v>4</v>
      </c>
      <c r="N3" s="178">
        <f>COUNTIFS(J12:J206,"HuyNM",L12:L206,"")</f>
        <v>0</v>
      </c>
      <c r="O3" s="200">
        <f t="shared" si="0"/>
        <v>4</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72" t="s">
        <v>1301</v>
      </c>
      <c r="B4" s="235" t="s">
        <v>32</v>
      </c>
      <c r="C4" s="235"/>
      <c r="D4" s="235"/>
      <c r="E4" s="235"/>
      <c r="F4" s="235"/>
      <c r="G4" s="235"/>
      <c r="H4" s="69"/>
      <c r="I4" s="190" t="s">
        <v>1022</v>
      </c>
      <c r="J4" s="178">
        <f>COUNTIFS(J12:J206,"AnhDD",L12:L206,"Open")</f>
        <v>0</v>
      </c>
      <c r="K4" s="178">
        <f>COUNTIFS(J12:J206,"AnhDD",L12:L206,"Accepted")</f>
        <v>0</v>
      </c>
      <c r="L4" s="178">
        <f>COUNTIFS(J12:J206,"AnhDD",L12:L206,"Ready for test")</f>
        <v>0</v>
      </c>
      <c r="M4" s="178">
        <f>COUNTIFS(J12:J206,"AnhDD",L12:L206,"Closed")</f>
        <v>0</v>
      </c>
      <c r="N4" s="178">
        <f>COUNTIFS(J12:J206,"AnhDD",L12:L206,"")</f>
        <v>0</v>
      </c>
      <c r="O4" s="200">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72" t="s">
        <v>1302</v>
      </c>
      <c r="B5" s="274" t="s">
        <v>1285</v>
      </c>
      <c r="C5" s="274" t="s">
        <v>1303</v>
      </c>
      <c r="D5" s="275" t="s">
        <v>4</v>
      </c>
      <c r="E5" s="276" t="s">
        <v>1304</v>
      </c>
      <c r="F5" s="243"/>
      <c r="G5" s="244"/>
      <c r="H5" s="71"/>
      <c r="I5" s="190" t="s">
        <v>1021</v>
      </c>
      <c r="J5" s="178">
        <f>COUNTIFS(J12:J206,"TrungVN",L12:L206,"Open")</f>
        <v>0</v>
      </c>
      <c r="K5" s="178">
        <f>COUNTIFS(J12:J206,"TrungVN",L12:L206,"Accepted")</f>
        <v>0</v>
      </c>
      <c r="L5" s="178">
        <f>COUNTIFS(J12:J206,"TrungVN",L12:L206,"Ready for test")</f>
        <v>0</v>
      </c>
      <c r="M5" s="178">
        <f>COUNTIFS(J12:J206,"TrungVN",L12:L206,"Closed")</f>
        <v>0</v>
      </c>
      <c r="N5" s="178">
        <f>COUNTIFS(J12:J206,"TrungVN",L12:L206,"")</f>
        <v>0</v>
      </c>
      <c r="O5" s="200">
        <f t="shared" si="0"/>
        <v>0</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3">
        <f>COUNTIF(F12:G115,"Pass")</f>
        <v>46</v>
      </c>
      <c r="B6" s="74">
        <f>COUNTIF(F12:G115,"Fail")</f>
        <v>0</v>
      </c>
      <c r="C6" s="74">
        <f>E6-D6-B6-A6</f>
        <v>0</v>
      </c>
      <c r="D6" s="75">
        <f>COUNTIF(F12:G115,"N/A")</f>
        <v>0</v>
      </c>
      <c r="E6" s="236">
        <f>COUNTA(A12:A115)*2</f>
        <v>46</v>
      </c>
      <c r="F6" s="236"/>
      <c r="G6" s="236"/>
      <c r="H6" s="71"/>
      <c r="I6" s="190" t="s">
        <v>1017</v>
      </c>
      <c r="J6" s="178">
        <f>COUNTIFS(J12:J206,"MaiCTP",L12:L206,"Open")</f>
        <v>0</v>
      </c>
      <c r="K6" s="178">
        <f>COUNTIFS(J12:J206,"MaiCTP",L12:L206,"Accepted")</f>
        <v>0</v>
      </c>
      <c r="L6" s="178">
        <f>COUNTIFS(J12:J206,"MaiCTP",L12:L206,"Ready for test")</f>
        <v>0</v>
      </c>
      <c r="M6" s="178">
        <f>COUNTIFS(J12:J206,"MaiCTP",L12:L206,"Closed")</f>
        <v>0</v>
      </c>
      <c r="N6" s="178">
        <f>COUNTIFS(J12:J206,"MaiCTP",L12:L206,"")</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c r="A7" s="193"/>
      <c r="B7" s="193"/>
      <c r="C7" s="193"/>
      <c r="D7" s="193"/>
      <c r="E7" s="194"/>
      <c r="F7" s="194"/>
      <c r="G7" s="194"/>
      <c r="H7" s="71"/>
      <c r="I7" s="190" t="s">
        <v>1016</v>
      </c>
      <c r="J7" s="178">
        <f>COUNTIFS(J12:J206,"ChinhVC",L12:L206,"Open")</f>
        <v>0</v>
      </c>
      <c r="K7" s="178">
        <f>COUNTIFS(J12:J206,"ChinhVC",L12:L206,"Accepted")</f>
        <v>0</v>
      </c>
      <c r="L7" s="178">
        <f>COUNTIFS(J12:J206,"ChinhVC",L12:L206,"Ready for test")</f>
        <v>0</v>
      </c>
      <c r="M7" s="178">
        <f>COUNTIFS(J12:J206,"ChinhVC",L12:L206,"Closed")</f>
        <v>0</v>
      </c>
      <c r="N7" s="178">
        <f>COUNTIFS(J12:J206,"ChinhVC",L12:L206,"")</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5" thickBot="1">
      <c r="A8" s="193"/>
      <c r="B8" s="193"/>
      <c r="C8" s="193"/>
      <c r="D8" s="193"/>
      <c r="E8" s="194"/>
      <c r="F8" s="194"/>
      <c r="G8" s="194"/>
      <c r="H8" s="71"/>
      <c r="I8" s="191" t="s">
        <v>1015</v>
      </c>
      <c r="J8" s="198">
        <f>SUM(J2:J7)</f>
        <v>0</v>
      </c>
      <c r="K8" s="198">
        <f t="shared" ref="K8:O8" si="1">SUM(K2:K7)</f>
        <v>0</v>
      </c>
      <c r="L8" s="198">
        <f t="shared" si="1"/>
        <v>0</v>
      </c>
      <c r="M8" s="198">
        <f t="shared" si="1"/>
        <v>4</v>
      </c>
      <c r="N8" s="198">
        <f t="shared" si="1"/>
        <v>0</v>
      </c>
      <c r="O8" s="198">
        <f t="shared" si="1"/>
        <v>4</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3.5"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6.2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130"/>
      <c r="B11" s="130" t="s">
        <v>538</v>
      </c>
      <c r="C11" s="131"/>
      <c r="D11" s="131"/>
      <c r="E11" s="131"/>
      <c r="F11" s="131"/>
      <c r="G11" s="131"/>
      <c r="H11" s="131"/>
      <c r="I11" s="132"/>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4.25" customHeight="1">
      <c r="A12" s="83" t="str">
        <f>IF(OR(B12&lt;&gt;"",D12&lt;E11&gt;""),"["&amp;TEXT($B$2,"##")&amp;"-"&amp;TEXT(ROW()-10,"##")&amp;"]","")</f>
        <v>[Back Project-2]</v>
      </c>
      <c r="B12" s="84" t="s">
        <v>647</v>
      </c>
      <c r="C12" s="84" t="s">
        <v>648</v>
      </c>
      <c r="D12" s="84" t="s">
        <v>649</v>
      </c>
      <c r="E12" s="89"/>
      <c r="F12" s="84" t="s">
        <v>0</v>
      </c>
      <c r="G12" s="84" t="s">
        <v>0</v>
      </c>
      <c r="H12" s="90">
        <v>42323</v>
      </c>
      <c r="I12" s="210"/>
      <c r="J12" s="186"/>
      <c r="K12" s="186"/>
      <c r="L12" s="186"/>
      <c r="M12" s="187"/>
      <c r="N12" s="187"/>
      <c r="O12" s="187"/>
    </row>
    <row r="13" spans="1:257" ht="14.25" customHeight="1">
      <c r="A13" s="83" t="str">
        <f t="shared" ref="A13:A18" si="2">IF(OR(B13&lt;&gt;"",D13&lt;E12&gt;""),"["&amp;TEXT($B$2,"##")&amp;"-"&amp;TEXT(ROW()-10,"##")&amp;"]","")</f>
        <v>[Back Project-3]</v>
      </c>
      <c r="B13" s="84" t="s">
        <v>647</v>
      </c>
      <c r="C13" s="84" t="s">
        <v>648</v>
      </c>
      <c r="D13" s="84" t="s">
        <v>649</v>
      </c>
      <c r="E13" s="89"/>
      <c r="F13" s="84" t="s">
        <v>0</v>
      </c>
      <c r="G13" s="84" t="s">
        <v>0</v>
      </c>
      <c r="H13" s="90">
        <v>42323</v>
      </c>
      <c r="I13" s="210"/>
      <c r="J13" s="186"/>
      <c r="K13" s="186"/>
      <c r="L13" s="186"/>
      <c r="M13" s="187"/>
      <c r="N13" s="187"/>
      <c r="O13" s="187"/>
      <c r="P13" s="68"/>
    </row>
    <row r="14" spans="1:257" ht="14.25" customHeight="1">
      <c r="A14" s="83" t="str">
        <f>IF(OR(B14&lt;&gt;"",D14&lt;E11&gt;""),"["&amp;TEXT($B$2,"##")&amp;"-"&amp;TEXT(ROW()-10,"##")&amp;"]","")</f>
        <v>[Back Project-4]</v>
      </c>
      <c r="B14" s="84" t="s">
        <v>1144</v>
      </c>
      <c r="C14" s="84" t="s">
        <v>1146</v>
      </c>
      <c r="D14" s="84" t="s">
        <v>1145</v>
      </c>
      <c r="E14" s="89"/>
      <c r="F14" s="84" t="s">
        <v>0</v>
      </c>
      <c r="G14" s="84" t="s">
        <v>0</v>
      </c>
      <c r="H14" s="90">
        <v>42323</v>
      </c>
      <c r="I14" s="210"/>
      <c r="J14" s="186"/>
      <c r="K14" s="186"/>
      <c r="L14" s="186"/>
      <c r="M14" s="187"/>
      <c r="N14" s="187"/>
      <c r="O14" s="187"/>
    </row>
    <row r="15" spans="1:257" ht="14.25" customHeight="1">
      <c r="A15" s="83" t="str">
        <f>IF(OR(B15&lt;&gt;"",D15&lt;E12&gt;""),"["&amp;TEXT($B$2,"##")&amp;"-"&amp;TEXT(ROW()-10,"##")&amp;"]","")</f>
        <v>[Back Project-5]</v>
      </c>
      <c r="B15" s="84" t="s">
        <v>1144</v>
      </c>
      <c r="C15" s="84" t="s">
        <v>650</v>
      </c>
      <c r="D15" s="84" t="s">
        <v>1145</v>
      </c>
      <c r="E15" s="89"/>
      <c r="F15" s="84" t="s">
        <v>0</v>
      </c>
      <c r="G15" s="84" t="s">
        <v>0</v>
      </c>
      <c r="H15" s="90">
        <v>42323</v>
      </c>
      <c r="I15" s="210"/>
      <c r="J15" s="186"/>
      <c r="K15" s="186"/>
      <c r="L15" s="186"/>
      <c r="M15" s="187"/>
      <c r="N15" s="187"/>
      <c r="O15" s="187"/>
      <c r="P15" s="68"/>
    </row>
    <row r="16" spans="1:257" ht="14.25" customHeight="1">
      <c r="A16" s="83" t="str">
        <f>IF(OR(B16&lt;&gt;"",D16&lt;E13&gt;""),"["&amp;TEXT($B$2,"##")&amp;"-"&amp;TEXT(ROW()-10,"##")&amp;"]","")</f>
        <v>[Back Project-6]</v>
      </c>
      <c r="B16" s="84" t="s">
        <v>652</v>
      </c>
      <c r="C16" s="84" t="s">
        <v>650</v>
      </c>
      <c r="D16" s="84" t="s">
        <v>651</v>
      </c>
      <c r="E16" s="89"/>
      <c r="F16" s="84" t="s">
        <v>0</v>
      </c>
      <c r="G16" s="84" t="s">
        <v>0</v>
      </c>
      <c r="H16" s="90">
        <v>42323</v>
      </c>
      <c r="I16" s="210"/>
      <c r="J16" s="186"/>
      <c r="K16" s="186"/>
      <c r="L16" s="186"/>
      <c r="M16" s="187"/>
      <c r="N16" s="187"/>
      <c r="O16" s="187"/>
    </row>
    <row r="17" spans="1:16" ht="14.25" customHeight="1">
      <c r="A17" s="83" t="str">
        <f t="shared" si="2"/>
        <v>[Back Project-7]</v>
      </c>
      <c r="B17" s="84" t="s">
        <v>653</v>
      </c>
      <c r="C17" s="84" t="s">
        <v>654</v>
      </c>
      <c r="D17" s="84" t="s">
        <v>1147</v>
      </c>
      <c r="E17" s="89"/>
      <c r="F17" s="84" t="s">
        <v>0</v>
      </c>
      <c r="G17" s="84" t="s">
        <v>0</v>
      </c>
      <c r="H17" s="90">
        <v>42323</v>
      </c>
      <c r="I17" s="210"/>
      <c r="J17" s="186"/>
      <c r="K17" s="186"/>
      <c r="L17" s="186"/>
      <c r="M17" s="187"/>
      <c r="N17" s="187"/>
      <c r="O17" s="187"/>
      <c r="P17" s="68"/>
    </row>
    <row r="18" spans="1:16" ht="14.25" customHeight="1">
      <c r="A18" s="83" t="str">
        <f t="shared" si="2"/>
        <v>[Back Project-8]</v>
      </c>
      <c r="B18" s="84" t="s">
        <v>655</v>
      </c>
      <c r="C18" s="84" t="s">
        <v>657</v>
      </c>
      <c r="D18" s="84" t="s">
        <v>656</v>
      </c>
      <c r="E18" s="94"/>
      <c r="F18" s="84" t="s">
        <v>0</v>
      </c>
      <c r="G18" s="84" t="s">
        <v>0</v>
      </c>
      <c r="H18" s="90">
        <v>42323</v>
      </c>
      <c r="I18" s="92"/>
      <c r="J18" s="186"/>
      <c r="K18" s="186"/>
      <c r="L18" s="186"/>
      <c r="M18" s="187"/>
      <c r="N18" s="187"/>
      <c r="O18" s="187"/>
    </row>
    <row r="19" spans="1:16" ht="14.25" customHeight="1">
      <c r="A19" s="83" t="str">
        <f t="shared" ref="A19:A21" si="3">IF(OR(B19&lt;&gt;"",D19&lt;E18&gt;""),"["&amp;TEXT($B$2,"##")&amp;"-"&amp;TEXT(ROW()-10,"##")&amp;"]","")</f>
        <v>[Back Project-9]</v>
      </c>
      <c r="B19" s="84" t="s">
        <v>658</v>
      </c>
      <c r="C19" s="84" t="s">
        <v>659</v>
      </c>
      <c r="D19" s="84" t="s">
        <v>660</v>
      </c>
      <c r="E19" s="94"/>
      <c r="F19" s="84" t="s">
        <v>0</v>
      </c>
      <c r="G19" s="84" t="s">
        <v>0</v>
      </c>
      <c r="H19" s="90">
        <v>42323</v>
      </c>
      <c r="I19" s="92"/>
      <c r="J19" s="186"/>
      <c r="K19" s="186"/>
      <c r="L19" s="186"/>
      <c r="M19" s="187"/>
      <c r="N19" s="187"/>
      <c r="O19" s="187"/>
      <c r="P19" s="68"/>
    </row>
    <row r="20" spans="1:16" ht="14.25" customHeight="1">
      <c r="A20" s="83" t="str">
        <f t="shared" si="3"/>
        <v>[Back Project-10]</v>
      </c>
      <c r="B20" s="84" t="s">
        <v>1151</v>
      </c>
      <c r="C20" s="84" t="s">
        <v>1148</v>
      </c>
      <c r="D20" s="84" t="s">
        <v>1149</v>
      </c>
      <c r="E20" s="94"/>
      <c r="F20" s="84" t="s">
        <v>0</v>
      </c>
      <c r="G20" s="84" t="s">
        <v>0</v>
      </c>
      <c r="H20" s="90">
        <v>42323</v>
      </c>
      <c r="I20" s="92" t="s">
        <v>1150</v>
      </c>
      <c r="J20" s="186"/>
      <c r="K20" s="186"/>
      <c r="L20" s="186"/>
      <c r="M20" s="187"/>
      <c r="N20" s="187"/>
      <c r="O20" s="187"/>
    </row>
    <row r="21" spans="1:16" ht="14.25" customHeight="1">
      <c r="A21" s="83" t="str">
        <f t="shared" si="3"/>
        <v>[Back Project-11]</v>
      </c>
      <c r="B21" s="84" t="s">
        <v>1240</v>
      </c>
      <c r="C21" s="84" t="s">
        <v>1241</v>
      </c>
      <c r="D21" s="84" t="s">
        <v>1242</v>
      </c>
      <c r="E21" s="94"/>
      <c r="F21" s="84" t="s">
        <v>0</v>
      </c>
      <c r="G21" s="84" t="s">
        <v>0</v>
      </c>
      <c r="H21" s="90">
        <v>42337</v>
      </c>
      <c r="I21" s="92" t="s">
        <v>1243</v>
      </c>
      <c r="J21" s="186" t="s">
        <v>1020</v>
      </c>
      <c r="K21" s="186" t="s">
        <v>1016</v>
      </c>
      <c r="L21" s="186" t="s">
        <v>1014</v>
      </c>
      <c r="M21" s="187">
        <v>42337</v>
      </c>
      <c r="N21" s="187">
        <v>42016</v>
      </c>
      <c r="O21" s="187"/>
      <c r="P21" s="68"/>
    </row>
    <row r="22" spans="1:16" ht="14.25" customHeight="1">
      <c r="A22" s="83" t="str">
        <f t="shared" ref="A22" si="4">IF(OR(B22&lt;&gt;"",D22&lt;E20&gt;""),"["&amp;TEXT($B$2,"##")&amp;"-"&amp;TEXT(ROW()-10,"##")&amp;"]","")</f>
        <v>[Back Project-12]</v>
      </c>
      <c r="B22" s="84" t="s">
        <v>1246</v>
      </c>
      <c r="C22" s="84" t="s">
        <v>1248</v>
      </c>
      <c r="D22" s="84" t="s">
        <v>1245</v>
      </c>
      <c r="E22" s="94"/>
      <c r="F22" s="84" t="s">
        <v>0</v>
      </c>
      <c r="G22" s="84" t="s">
        <v>0</v>
      </c>
      <c r="H22" s="90">
        <v>42337</v>
      </c>
      <c r="I22" s="92" t="s">
        <v>1244</v>
      </c>
      <c r="J22" s="186" t="s">
        <v>1020</v>
      </c>
      <c r="K22" s="186" t="s">
        <v>1016</v>
      </c>
      <c r="L22" s="186" t="s">
        <v>1014</v>
      </c>
      <c r="M22" s="187">
        <v>42337</v>
      </c>
      <c r="N22" s="187">
        <v>42016</v>
      </c>
      <c r="O22" s="187"/>
    </row>
    <row r="23" spans="1:16" ht="14.25" customHeight="1">
      <c r="A23" s="83" t="str">
        <f t="shared" ref="A23" si="5">IF(OR(B23&lt;&gt;"",D23&lt;E21&gt;""),"["&amp;TEXT($B$2,"##")&amp;"-"&amp;TEXT(ROW()-10,"##")&amp;"]","")</f>
        <v>[Back Project-13]</v>
      </c>
      <c r="B23" s="84" t="s">
        <v>1247</v>
      </c>
      <c r="C23" s="84" t="s">
        <v>1249</v>
      </c>
      <c r="D23" s="84" t="s">
        <v>1250</v>
      </c>
      <c r="E23" s="94"/>
      <c r="F23" s="84" t="s">
        <v>0</v>
      </c>
      <c r="G23" s="84" t="s">
        <v>0</v>
      </c>
      <c r="H23" s="90">
        <v>42337</v>
      </c>
      <c r="I23" s="92" t="s">
        <v>1244</v>
      </c>
      <c r="J23" s="186" t="s">
        <v>1020</v>
      </c>
      <c r="K23" s="186" t="s">
        <v>1016</v>
      </c>
      <c r="L23" s="186" t="s">
        <v>1014</v>
      </c>
      <c r="M23" s="187">
        <v>42337</v>
      </c>
      <c r="N23" s="187">
        <v>42016</v>
      </c>
      <c r="O23" s="187"/>
      <c r="P23" s="68"/>
    </row>
    <row r="24" spans="1:16" ht="14.25" customHeight="1">
      <c r="A24" s="142"/>
      <c r="B24" s="142" t="s">
        <v>646</v>
      </c>
      <c r="C24" s="142"/>
      <c r="D24" s="142"/>
      <c r="E24" s="142"/>
      <c r="F24" s="142"/>
      <c r="G24" s="142"/>
      <c r="H24" s="142"/>
      <c r="I24" s="209"/>
      <c r="J24" s="142"/>
      <c r="K24" s="142"/>
      <c r="L24" s="142"/>
      <c r="M24" s="142"/>
      <c r="N24" s="142"/>
      <c r="O24" s="142"/>
    </row>
    <row r="25" spans="1:16" ht="14.25" customHeight="1">
      <c r="A25" s="83" t="str">
        <f t="shared" ref="A25:A35" si="6">IF(OR(B25&lt;&gt;"",D25&lt;E24&gt;""),"["&amp;TEXT($B$2,"##")&amp;"-"&amp;TEXT(ROW()-10,"##")&amp;"]","")</f>
        <v>[Back Project-15]</v>
      </c>
      <c r="B25" s="84" t="s">
        <v>661</v>
      </c>
      <c r="C25" s="84" t="s">
        <v>662</v>
      </c>
      <c r="D25" s="84" t="s">
        <v>663</v>
      </c>
      <c r="E25" s="143"/>
      <c r="F25" s="84" t="s">
        <v>0</v>
      </c>
      <c r="G25" s="84" t="s">
        <v>0</v>
      </c>
      <c r="H25" s="90">
        <v>42323</v>
      </c>
      <c r="I25" s="211"/>
      <c r="J25" s="186"/>
      <c r="K25" s="186"/>
      <c r="L25" s="186"/>
      <c r="M25" s="187"/>
      <c r="N25" s="187"/>
      <c r="O25" s="187"/>
      <c r="P25" s="68"/>
    </row>
    <row r="26" spans="1:16" ht="14.25" customHeight="1">
      <c r="A26" s="83" t="str">
        <f t="shared" si="6"/>
        <v>[Back Project-16]</v>
      </c>
      <c r="B26" s="84" t="s">
        <v>682</v>
      </c>
      <c r="C26" s="84" t="s">
        <v>662</v>
      </c>
      <c r="D26" s="84" t="s">
        <v>667</v>
      </c>
      <c r="E26" s="143"/>
      <c r="F26" s="84" t="s">
        <v>0</v>
      </c>
      <c r="G26" s="84" t="s">
        <v>0</v>
      </c>
      <c r="H26" s="90">
        <v>42323</v>
      </c>
      <c r="I26" s="211"/>
      <c r="J26" s="186"/>
      <c r="K26" s="186"/>
      <c r="L26" s="186"/>
      <c r="M26" s="187"/>
      <c r="N26" s="187"/>
      <c r="O26" s="187"/>
    </row>
    <row r="27" spans="1:16" ht="14.25" customHeight="1">
      <c r="A27" s="83" t="str">
        <f t="shared" si="6"/>
        <v>[Back Project-17]</v>
      </c>
      <c r="B27" s="95" t="s">
        <v>688</v>
      </c>
      <c r="C27" s="95" t="s">
        <v>675</v>
      </c>
      <c r="D27" s="95" t="s">
        <v>669</v>
      </c>
      <c r="E27" s="143"/>
      <c r="F27" s="84" t="s">
        <v>0</v>
      </c>
      <c r="G27" s="84" t="s">
        <v>0</v>
      </c>
      <c r="H27" s="90">
        <v>42323</v>
      </c>
      <c r="I27" s="211"/>
      <c r="J27" s="186"/>
      <c r="K27" s="186"/>
      <c r="L27" s="186"/>
      <c r="M27" s="187"/>
      <c r="N27" s="187"/>
      <c r="O27" s="187"/>
      <c r="P27" s="68"/>
    </row>
    <row r="28" spans="1:16" ht="14.25" customHeight="1">
      <c r="A28" s="83" t="str">
        <f t="shared" si="6"/>
        <v>[Back Project-18]</v>
      </c>
      <c r="B28" s="95" t="s">
        <v>687</v>
      </c>
      <c r="C28" s="95" t="s">
        <v>676</v>
      </c>
      <c r="D28" s="122" t="s">
        <v>677</v>
      </c>
      <c r="E28" s="143"/>
      <c r="F28" s="84" t="s">
        <v>0</v>
      </c>
      <c r="G28" s="84" t="s">
        <v>0</v>
      </c>
      <c r="H28" s="90">
        <v>42323</v>
      </c>
      <c r="I28" s="211"/>
      <c r="J28" s="186"/>
      <c r="K28" s="186"/>
      <c r="L28" s="186"/>
      <c r="M28" s="187"/>
      <c r="N28" s="187"/>
      <c r="O28" s="187"/>
    </row>
    <row r="29" spans="1:16" ht="14.25" customHeight="1">
      <c r="A29" s="83" t="str">
        <f t="shared" si="6"/>
        <v>[Back Project-19]</v>
      </c>
      <c r="B29" s="95" t="s">
        <v>686</v>
      </c>
      <c r="C29" s="95" t="s">
        <v>674</v>
      </c>
      <c r="D29" s="95" t="s">
        <v>670</v>
      </c>
      <c r="E29" s="143"/>
      <c r="F29" s="84" t="s">
        <v>0</v>
      </c>
      <c r="G29" s="84" t="s">
        <v>0</v>
      </c>
      <c r="H29" s="90">
        <v>42323</v>
      </c>
      <c r="I29" s="211"/>
      <c r="J29" s="186"/>
      <c r="K29" s="186"/>
      <c r="L29" s="186"/>
      <c r="M29" s="187"/>
      <c r="N29" s="187"/>
      <c r="O29" s="187"/>
      <c r="P29" s="68"/>
    </row>
    <row r="30" spans="1:16" ht="14.25" customHeight="1">
      <c r="A30" s="83" t="str">
        <f t="shared" si="6"/>
        <v>[Back Project-20]</v>
      </c>
      <c r="B30" s="95" t="s">
        <v>685</v>
      </c>
      <c r="C30" s="95" t="s">
        <v>673</v>
      </c>
      <c r="D30" s="140" t="s">
        <v>670</v>
      </c>
      <c r="E30" s="143"/>
      <c r="F30" s="84" t="s">
        <v>0</v>
      </c>
      <c r="G30" s="84" t="s">
        <v>0</v>
      </c>
      <c r="H30" s="90">
        <v>42323</v>
      </c>
      <c r="I30" s="211"/>
      <c r="J30" s="186"/>
      <c r="K30" s="186"/>
      <c r="L30" s="186"/>
      <c r="M30" s="187"/>
      <c r="N30" s="187"/>
      <c r="O30" s="187"/>
    </row>
    <row r="31" spans="1:16" ht="14.25" customHeight="1">
      <c r="A31" s="83" t="str">
        <f t="shared" si="6"/>
        <v>[Back Project-21]</v>
      </c>
      <c r="B31" s="95" t="s">
        <v>684</v>
      </c>
      <c r="C31" s="95" t="s">
        <v>672</v>
      </c>
      <c r="D31" s="140" t="s">
        <v>671</v>
      </c>
      <c r="E31" s="143"/>
      <c r="F31" s="84" t="s">
        <v>0</v>
      </c>
      <c r="G31" s="84" t="s">
        <v>0</v>
      </c>
      <c r="H31" s="90">
        <v>42323</v>
      </c>
      <c r="I31" s="211"/>
      <c r="J31" s="186"/>
      <c r="K31" s="186"/>
      <c r="L31" s="186"/>
      <c r="M31" s="187"/>
      <c r="N31" s="187"/>
      <c r="O31" s="187"/>
      <c r="P31" s="68"/>
    </row>
    <row r="32" spans="1:16" ht="14.25" customHeight="1">
      <c r="A32" s="83" t="str">
        <f>IF(OR(B32&lt;&gt;"",D32&lt;E31&gt;""),"["&amp;TEXT($B$2,"##")&amp;"-"&amp;TEXT(ROW()-10,"##")&amp;"]","")</f>
        <v>[Back Project-22]</v>
      </c>
      <c r="B32" s="95" t="s">
        <v>683</v>
      </c>
      <c r="C32" s="95" t="s">
        <v>678</v>
      </c>
      <c r="D32" s="152" t="s">
        <v>679</v>
      </c>
      <c r="E32" s="143"/>
      <c r="F32" s="84" t="s">
        <v>0</v>
      </c>
      <c r="G32" s="84" t="s">
        <v>0</v>
      </c>
      <c r="H32" s="90">
        <v>42323</v>
      </c>
      <c r="I32" s="211"/>
      <c r="J32" s="186"/>
      <c r="K32" s="186"/>
      <c r="L32" s="186"/>
      <c r="M32" s="187"/>
      <c r="N32" s="187"/>
      <c r="O32" s="187"/>
    </row>
    <row r="33" spans="1:16" ht="14.25" customHeight="1">
      <c r="A33" s="145" t="str">
        <f t="shared" si="6"/>
        <v>[Back Project-23]</v>
      </c>
      <c r="B33" s="84" t="s">
        <v>690</v>
      </c>
      <c r="C33" s="151" t="s">
        <v>691</v>
      </c>
      <c r="D33" s="153" t="s">
        <v>692</v>
      </c>
      <c r="E33" s="143"/>
      <c r="F33" s="84" t="s">
        <v>0</v>
      </c>
      <c r="G33" s="84" t="s">
        <v>0</v>
      </c>
      <c r="H33" s="90">
        <v>42323</v>
      </c>
      <c r="I33" s="211"/>
      <c r="J33" s="186"/>
      <c r="K33" s="186"/>
      <c r="L33" s="186"/>
      <c r="M33" s="187"/>
      <c r="N33" s="187"/>
      <c r="O33" s="187"/>
      <c r="P33" s="68"/>
    </row>
    <row r="34" spans="1:16" ht="14.25" customHeight="1">
      <c r="A34" s="145" t="str">
        <f t="shared" si="6"/>
        <v>[Back Project-24]</v>
      </c>
      <c r="B34" s="82" t="s">
        <v>689</v>
      </c>
      <c r="C34" s="82" t="s">
        <v>680</v>
      </c>
      <c r="D34" s="139" t="s">
        <v>681</v>
      </c>
      <c r="E34" s="143"/>
      <c r="F34" s="84" t="s">
        <v>0</v>
      </c>
      <c r="G34" s="84" t="s">
        <v>0</v>
      </c>
      <c r="H34" s="90">
        <v>42323</v>
      </c>
      <c r="I34" s="211"/>
      <c r="J34" s="186"/>
      <c r="K34" s="186"/>
      <c r="L34" s="186"/>
      <c r="M34" s="187"/>
      <c r="N34" s="187"/>
      <c r="O34" s="187"/>
    </row>
    <row r="35" spans="1:16" ht="14.25" customHeight="1">
      <c r="A35" s="83" t="str">
        <f t="shared" si="6"/>
        <v>[Back Project-25]</v>
      </c>
      <c r="B35" s="84" t="s">
        <v>693</v>
      </c>
      <c r="C35" s="84" t="s">
        <v>694</v>
      </c>
      <c r="D35" s="149" t="s">
        <v>695</v>
      </c>
      <c r="E35" s="143"/>
      <c r="F35" s="84" t="s">
        <v>0</v>
      </c>
      <c r="G35" s="84" t="s">
        <v>0</v>
      </c>
      <c r="H35" s="90">
        <v>42323</v>
      </c>
      <c r="I35" s="84" t="s">
        <v>1152</v>
      </c>
      <c r="J35" s="186" t="s">
        <v>1020</v>
      </c>
      <c r="K35" s="186" t="s">
        <v>1016</v>
      </c>
      <c r="L35" s="186" t="s">
        <v>1014</v>
      </c>
      <c r="M35" s="187">
        <v>42323</v>
      </c>
      <c r="N35" s="187">
        <v>42327</v>
      </c>
      <c r="O35" s="187"/>
      <c r="P35" s="68"/>
    </row>
  </sheetData>
  <autoFilter ref="J10:O35"/>
  <mergeCells count="5">
    <mergeCell ref="B2:G2"/>
    <mergeCell ref="B3:G3"/>
    <mergeCell ref="B4:G4"/>
    <mergeCell ref="E5:G5"/>
    <mergeCell ref="E6:G6"/>
  </mergeCells>
  <dataValidations count="1">
    <dataValidation type="list" allowBlank="1" showErrorMessage="1" sqref="F25:G35 F12:G23">
      <formula1>$Q$2:$Q$6</formula1>
    </dataValidation>
  </dataValidations>
  <hyperlinks>
    <hyperlink ref="A1" location="テスト報告!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J12:J35</xm:sqref>
        </x14:dataValidation>
        <x14:dataValidation type="list" allowBlank="1" showInputMessage="1" showErrorMessage="1">
          <x14:formula1>
            <xm:f>Calculate!$A$11:$A$12</xm:f>
          </x14:formula1>
          <xm:sqref>K12:K35</xm:sqref>
        </x14:dataValidation>
        <x14:dataValidation type="list" allowBlank="1" showInputMessage="1" showErrorMessage="1">
          <x14:formula1>
            <xm:f>Calculate!$B$4:$B$7</xm:f>
          </x14:formula1>
          <xm:sqref>L12:L35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4"/>
  <sheetViews>
    <sheetView topLeftCell="D1" zoomScale="70" zoomScaleNormal="70" workbookViewId="0">
      <selection activeCell="I1" sqref="I1:O1"/>
    </sheetView>
  </sheetViews>
  <sheetFormatPr defaultRowHeight="12.75"/>
  <cols>
    <col min="1" max="1" width="22.625" style="77" customWidth="1"/>
    <col min="2" max="2" width="46.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14" width="16.5" style="77" customWidth="1"/>
    <col min="15" max="15" width="12.25" style="79" customWidth="1"/>
    <col min="16" max="16" width="3.75" style="77" hidden="1" customWidth="1"/>
    <col min="17" max="16384" width="9" style="77"/>
  </cols>
  <sheetData>
    <row r="1" spans="1:262" ht="1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c r="IX1" s="68"/>
      <c r="IY1" s="68"/>
      <c r="IZ1" s="68"/>
      <c r="JA1" s="68"/>
      <c r="JB1" s="68"/>
    </row>
    <row r="2" spans="1:262" ht="15">
      <c r="A2" s="272" t="s">
        <v>1299</v>
      </c>
      <c r="B2" s="234" t="s">
        <v>696</v>
      </c>
      <c r="C2" s="234"/>
      <c r="D2" s="234"/>
      <c r="E2" s="234"/>
      <c r="F2" s="234"/>
      <c r="G2" s="234"/>
      <c r="H2" s="69"/>
      <c r="I2" s="190" t="s">
        <v>1019</v>
      </c>
      <c r="J2" s="178">
        <f>COUNTIFS(J12:J196,"ManhNL",L12:L196,"Open")</f>
        <v>0</v>
      </c>
      <c r="K2" s="178">
        <f>COUNTIFS(J12:J196,"ManhNL",L12:L196,"Accepted")</f>
        <v>0</v>
      </c>
      <c r="L2" s="178">
        <f>COUNTIFS(J12:J196,"ManhNL",L12:L196,"Ready for test")</f>
        <v>0</v>
      </c>
      <c r="M2" s="178">
        <f>COUNTIFS(J12:J196,"ManhNL",L12:L196,"Closed")</f>
        <v>0</v>
      </c>
      <c r="N2" s="178">
        <f>COUNTIFS(J12:J196,"ManhNL",L12:L196,"")</f>
        <v>0</v>
      </c>
      <c r="O2" s="199">
        <f t="shared" ref="O2:O7" si="0">SUM(J2:N2)</f>
        <v>0</v>
      </c>
      <c r="P2" s="68" t="s">
        <v>0</v>
      </c>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c r="IX2" s="68"/>
      <c r="IY2" s="68"/>
      <c r="IZ2" s="68"/>
      <c r="JA2" s="68"/>
      <c r="JB2" s="68"/>
    </row>
    <row r="3" spans="1:262" ht="15">
      <c r="A3" s="272" t="s">
        <v>1300</v>
      </c>
      <c r="B3" s="234" t="s">
        <v>697</v>
      </c>
      <c r="C3" s="234"/>
      <c r="D3" s="234"/>
      <c r="E3" s="234"/>
      <c r="F3" s="234"/>
      <c r="G3" s="234"/>
      <c r="H3" s="69"/>
      <c r="I3" s="190" t="s">
        <v>1020</v>
      </c>
      <c r="J3" s="178">
        <f>COUNTIFS(J12:J196,"HuyNM",L12:L196,"Open")</f>
        <v>0</v>
      </c>
      <c r="K3" s="178">
        <f>COUNTIFS(J12:J196,"HuyNM",L12:L196,"Accepted")</f>
        <v>0</v>
      </c>
      <c r="L3" s="178">
        <f>COUNTIFS(J12:J196,"HuyNM",L12:L196,"Ready for test")</f>
        <v>0</v>
      </c>
      <c r="M3" s="178">
        <f>COUNTIFS(J12:J196,"HuyNM",L12:L196,"Closed")</f>
        <v>0</v>
      </c>
      <c r="N3" s="178">
        <f>COUNTIFS(J12:J196,"HuyNM",L12:L196,"")</f>
        <v>0</v>
      </c>
      <c r="O3" s="200">
        <f t="shared" si="0"/>
        <v>0</v>
      </c>
      <c r="P3" s="68" t="s">
        <v>1</v>
      </c>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c r="IX3" s="68"/>
      <c r="IY3" s="68"/>
      <c r="IZ3" s="68"/>
      <c r="JA3" s="68"/>
      <c r="JB3" s="68"/>
    </row>
    <row r="4" spans="1:262" ht="15">
      <c r="A4" s="272" t="s">
        <v>1301</v>
      </c>
      <c r="B4" s="235" t="s">
        <v>32</v>
      </c>
      <c r="C4" s="235"/>
      <c r="D4" s="235"/>
      <c r="E4" s="235"/>
      <c r="F4" s="235"/>
      <c r="G4" s="235"/>
      <c r="H4" s="69"/>
      <c r="I4" s="190" t="s">
        <v>1022</v>
      </c>
      <c r="J4" s="178">
        <f>COUNTIFS(J12:J196,"AnhDD",L12:L196,"Open")</f>
        <v>0</v>
      </c>
      <c r="K4" s="178">
        <f>COUNTIFS(J12:J196,"AnhDD",L12:L196,"Accepted")</f>
        <v>0</v>
      </c>
      <c r="L4" s="178">
        <f>COUNTIFS(J12:J196,"AnhDD",L12:L196,"Ready for test")</f>
        <v>0</v>
      </c>
      <c r="M4" s="178">
        <f>COUNTIFS(J12:J196,"AnhDD",L12:L196,"Closed")</f>
        <v>0</v>
      </c>
      <c r="N4" s="178">
        <f>COUNTIFS(J12:J196,"AnhDD",L12:L196,"")</f>
        <v>0</v>
      </c>
      <c r="O4" s="200">
        <f t="shared" si="0"/>
        <v>0</v>
      </c>
      <c r="P4" s="70"/>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c r="IX4" s="68"/>
      <c r="IY4" s="68"/>
      <c r="IZ4" s="68"/>
      <c r="JA4" s="68"/>
      <c r="JB4" s="68"/>
    </row>
    <row r="5" spans="1:262" ht="15" customHeight="1">
      <c r="A5" s="272" t="s">
        <v>1302</v>
      </c>
      <c r="B5" s="274" t="s">
        <v>1285</v>
      </c>
      <c r="C5" s="274" t="s">
        <v>1303</v>
      </c>
      <c r="D5" s="275" t="s">
        <v>4</v>
      </c>
      <c r="E5" s="276" t="s">
        <v>1304</v>
      </c>
      <c r="F5" s="243"/>
      <c r="G5" s="244"/>
      <c r="H5" s="71"/>
      <c r="I5" s="190" t="s">
        <v>1021</v>
      </c>
      <c r="J5" s="178">
        <f>COUNTIFS(J12:J196,"TrungVN",L12:L196,"Open")</f>
        <v>0</v>
      </c>
      <c r="K5" s="178">
        <f>COUNTIFS(J12:J196,"TrungVN",L12:L196,"Accepted")</f>
        <v>0</v>
      </c>
      <c r="L5" s="178">
        <f>COUNTIFS(J12:J196,"TrungVN",L12:L196,"Ready for test")</f>
        <v>0</v>
      </c>
      <c r="M5" s="178">
        <f>COUNTIFS(J12:J196,"TrungVN",L12:L196,"Closed")</f>
        <v>0</v>
      </c>
      <c r="N5" s="178">
        <f>COUNTIFS(J12:J196,"TrungVN",L12:L196,"")</f>
        <v>0</v>
      </c>
      <c r="O5" s="200">
        <f t="shared" si="0"/>
        <v>0</v>
      </c>
      <c r="P5" s="68" t="s">
        <v>5</v>
      </c>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c r="IX5" s="68"/>
      <c r="IY5" s="68"/>
      <c r="IZ5" s="68"/>
      <c r="JA5" s="68"/>
      <c r="JB5" s="68"/>
    </row>
    <row r="6" spans="1:262" ht="15.75" thickBot="1">
      <c r="A6" s="73">
        <f>COUNTIF(F11:G107,"Pass")</f>
        <v>62</v>
      </c>
      <c r="B6" s="74">
        <f>COUNTIF(F11:G107,"Fail")</f>
        <v>0</v>
      </c>
      <c r="C6" s="74">
        <f>E6-D6-B6-A6</f>
        <v>0</v>
      </c>
      <c r="D6" s="75">
        <f>COUNTIF(F11:G107,"N/A")</f>
        <v>0</v>
      </c>
      <c r="E6" s="236">
        <f>COUNTA(A11:A107)*2</f>
        <v>62</v>
      </c>
      <c r="F6" s="236"/>
      <c r="G6" s="236"/>
      <c r="H6" s="71"/>
      <c r="I6" s="190" t="s">
        <v>1017</v>
      </c>
      <c r="J6" s="178">
        <f>COUNTIFS(J12:J196,"MaiCTP",L12:L196,"Open")</f>
        <v>0</v>
      </c>
      <c r="K6" s="178">
        <f>COUNTIFS(J12:J196,"MaiCTP",L12:L196,"Accepted")</f>
        <v>0</v>
      </c>
      <c r="L6" s="178">
        <f>COUNTIFS(J12:J196,"MaiCTP",L12:L196,"Ready for test")</f>
        <v>0</v>
      </c>
      <c r="M6" s="178">
        <f>COUNTIFS(J12:J196,"MaiCTP",L12:L196,"Closed")</f>
        <v>7</v>
      </c>
      <c r="N6" s="178">
        <f>COUNTIFS(J12:J196,"MaiCTP",L12:L196,"")</f>
        <v>0</v>
      </c>
      <c r="O6" s="200">
        <f t="shared" si="0"/>
        <v>7</v>
      </c>
      <c r="P6" s="68" t="s">
        <v>4</v>
      </c>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c r="IX6" s="68"/>
      <c r="IY6" s="68"/>
      <c r="IZ6" s="68"/>
      <c r="JA6" s="68"/>
      <c r="JB6" s="68"/>
    </row>
    <row r="7" spans="1:262" ht="15">
      <c r="A7" s="193"/>
      <c r="B7" s="193"/>
      <c r="C7" s="193"/>
      <c r="D7" s="193"/>
      <c r="E7" s="194"/>
      <c r="F7" s="194"/>
      <c r="G7" s="194"/>
      <c r="H7" s="71"/>
      <c r="I7" s="190" t="s">
        <v>1016</v>
      </c>
      <c r="J7" s="178">
        <f>COUNTIFS(J12:J196,"ChinhVC",L12:L196,"Open")</f>
        <v>0</v>
      </c>
      <c r="K7" s="178">
        <f>COUNTIFS(J12:J196,"ChinhVC",L12:L196,"Accepted")</f>
        <v>0</v>
      </c>
      <c r="L7" s="178">
        <f>COUNTIFS(J12:J196,"ChinhVC",L12:L196,"Ready for test")</f>
        <v>0</v>
      </c>
      <c r="M7" s="178">
        <f>COUNTIFS(J12:J196,"ChinhVC",L12:L196,"Closed")</f>
        <v>0</v>
      </c>
      <c r="N7" s="178">
        <f>COUNTIFS(J12:J196,"ChinhVC",L12:L196,"")</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c r="IX7" s="68"/>
      <c r="IY7" s="68"/>
      <c r="IZ7" s="68"/>
      <c r="JA7" s="68"/>
      <c r="JB7" s="68"/>
    </row>
    <row r="8" spans="1:262" ht="15" thickBot="1">
      <c r="A8" s="193"/>
      <c r="B8" s="193"/>
      <c r="C8" s="193"/>
      <c r="D8" s="193"/>
      <c r="E8" s="194"/>
      <c r="F8" s="194"/>
      <c r="G8" s="194"/>
      <c r="H8" s="71"/>
      <c r="I8" s="191" t="s">
        <v>1015</v>
      </c>
      <c r="J8" s="198">
        <f>SUM(J2:J7)</f>
        <v>0</v>
      </c>
      <c r="K8" s="198">
        <f t="shared" ref="K8:O8" si="1">SUM(K2:K7)</f>
        <v>0</v>
      </c>
      <c r="L8" s="198">
        <f t="shared" si="1"/>
        <v>0</v>
      </c>
      <c r="M8" s="198">
        <f t="shared" si="1"/>
        <v>7</v>
      </c>
      <c r="N8" s="198">
        <f t="shared" si="1"/>
        <v>0</v>
      </c>
      <c r="O8" s="198">
        <f t="shared" si="1"/>
        <v>7</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c r="IX8" s="68"/>
      <c r="IY8" s="68"/>
      <c r="IZ8" s="68"/>
      <c r="JA8" s="68"/>
      <c r="JB8" s="68"/>
    </row>
    <row r="9" spans="1:262" ht="13.5" thickTop="1">
      <c r="A9" s="68"/>
      <c r="B9" s="68"/>
      <c r="C9" s="68"/>
      <c r="D9" s="76"/>
      <c r="E9" s="76"/>
      <c r="F9" s="76"/>
      <c r="G9" s="76"/>
      <c r="H9" s="71"/>
      <c r="I9" s="71"/>
      <c r="J9" s="71"/>
      <c r="K9" s="71"/>
      <c r="L9" s="71"/>
      <c r="M9" s="71"/>
      <c r="N9" s="71"/>
      <c r="O9" s="72"/>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c r="IX9" s="68"/>
      <c r="IY9" s="68"/>
      <c r="IZ9" s="68"/>
      <c r="JA9" s="68"/>
      <c r="JB9" s="68"/>
    </row>
    <row r="10" spans="1:262" ht="30"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c r="IX10" s="68"/>
      <c r="IY10" s="68"/>
      <c r="IZ10" s="68"/>
      <c r="JA10" s="68"/>
      <c r="JB10" s="68"/>
    </row>
    <row r="11" spans="1:262" ht="14.25" customHeight="1">
      <c r="A11" s="130"/>
      <c r="B11" s="130" t="s">
        <v>698</v>
      </c>
      <c r="C11" s="131"/>
      <c r="D11" s="131"/>
      <c r="E11" s="131"/>
      <c r="F11" s="131"/>
      <c r="G11" s="131"/>
      <c r="H11" s="131"/>
      <c r="I11" s="131"/>
      <c r="J11" s="131"/>
      <c r="K11" s="131"/>
      <c r="L11" s="131"/>
      <c r="M11" s="131"/>
      <c r="N11" s="131"/>
      <c r="O11" s="162"/>
    </row>
    <row r="12" spans="1:262" ht="14.25" customHeight="1">
      <c r="A12" s="83" t="str">
        <f>IF(OR(B12&lt;&gt;"",D12&lt;E11&gt;""),"["&amp;TEXT($B$2,"##")&amp;"-"&amp;TEXT(ROW()-10,"##")&amp;"]","")</f>
        <v>[Project management-2]</v>
      </c>
      <c r="B12" s="84" t="s">
        <v>701</v>
      </c>
      <c r="C12" s="84" t="s">
        <v>748</v>
      </c>
      <c r="D12" s="84" t="s">
        <v>704</v>
      </c>
      <c r="E12" s="89"/>
      <c r="F12" s="84" t="s">
        <v>0</v>
      </c>
      <c r="G12" s="84" t="s">
        <v>0</v>
      </c>
      <c r="H12" s="90">
        <v>42323</v>
      </c>
      <c r="I12" s="181"/>
      <c r="J12" s="186"/>
      <c r="K12" s="186"/>
      <c r="L12" s="186"/>
      <c r="M12" s="187"/>
      <c r="N12" s="187"/>
      <c r="O12" s="187"/>
    </row>
    <row r="13" spans="1:262" ht="14.25" customHeight="1">
      <c r="A13" s="83" t="str">
        <f t="shared" ref="A13:A27" si="2">IF(OR(B13&lt;&gt;"",D13&lt;E12&gt;""),"["&amp;TEXT($B$2,"##")&amp;"-"&amp;TEXT(ROW()-10,"##")&amp;"]","")</f>
        <v>[Project management-3]</v>
      </c>
      <c r="B13" s="84" t="s">
        <v>703</v>
      </c>
      <c r="C13" s="84" t="s">
        <v>748</v>
      </c>
      <c r="D13" s="84" t="s">
        <v>702</v>
      </c>
      <c r="E13" s="89"/>
      <c r="F13" s="84" t="s">
        <v>0</v>
      </c>
      <c r="G13" s="84" t="s">
        <v>0</v>
      </c>
      <c r="H13" s="90">
        <v>42323</v>
      </c>
      <c r="I13" s="181"/>
      <c r="J13" s="186"/>
      <c r="K13" s="186"/>
      <c r="L13" s="186"/>
      <c r="M13" s="187"/>
      <c r="N13" s="187"/>
      <c r="O13" s="187"/>
    </row>
    <row r="14" spans="1:262" ht="14.25" customHeight="1">
      <c r="A14" s="83" t="str">
        <f t="shared" si="2"/>
        <v>[Project management-4]</v>
      </c>
      <c r="B14" s="84" t="s">
        <v>723</v>
      </c>
      <c r="C14" s="84" t="s">
        <v>748</v>
      </c>
      <c r="D14" s="84" t="s">
        <v>705</v>
      </c>
      <c r="E14" s="89"/>
      <c r="F14" s="84" t="s">
        <v>0</v>
      </c>
      <c r="G14" s="84" t="s">
        <v>0</v>
      </c>
      <c r="H14" s="90">
        <v>42323</v>
      </c>
      <c r="I14" s="181"/>
      <c r="J14" s="186"/>
      <c r="K14" s="186"/>
      <c r="L14" s="186"/>
      <c r="M14" s="187"/>
      <c r="N14" s="187"/>
      <c r="O14" s="187"/>
    </row>
    <row r="15" spans="1:262" ht="14.25" customHeight="1">
      <c r="A15" s="83" t="str">
        <f t="shared" si="2"/>
        <v>[Project management-5]</v>
      </c>
      <c r="B15" s="84" t="s">
        <v>707</v>
      </c>
      <c r="C15" s="84" t="s">
        <v>749</v>
      </c>
      <c r="D15" s="84" t="s">
        <v>711</v>
      </c>
      <c r="E15" s="89"/>
      <c r="F15" s="84" t="s">
        <v>0</v>
      </c>
      <c r="G15" s="84" t="s">
        <v>0</v>
      </c>
      <c r="H15" s="90">
        <v>42323</v>
      </c>
      <c r="I15" s="181"/>
      <c r="J15" s="186"/>
      <c r="K15" s="186"/>
      <c r="L15" s="186"/>
      <c r="M15" s="187"/>
      <c r="N15" s="187"/>
      <c r="O15" s="187"/>
    </row>
    <row r="16" spans="1:262" ht="14.25" customHeight="1">
      <c r="A16" s="83" t="str">
        <f t="shared" si="2"/>
        <v>[Project management-6]</v>
      </c>
      <c r="B16" s="84" t="s">
        <v>706</v>
      </c>
      <c r="C16" s="84" t="s">
        <v>750</v>
      </c>
      <c r="D16" s="84" t="s">
        <v>710</v>
      </c>
      <c r="E16" s="89"/>
      <c r="F16" s="84" t="s">
        <v>0</v>
      </c>
      <c r="G16" s="84" t="s">
        <v>0</v>
      </c>
      <c r="H16" s="90">
        <v>42323</v>
      </c>
      <c r="I16" s="181"/>
      <c r="J16" s="186"/>
      <c r="K16" s="186"/>
      <c r="L16" s="186"/>
      <c r="M16" s="187"/>
      <c r="N16" s="187"/>
      <c r="O16" s="187"/>
    </row>
    <row r="17" spans="1:262" ht="14.25" customHeight="1">
      <c r="A17" s="83" t="str">
        <f t="shared" si="2"/>
        <v>[Project management-7]</v>
      </c>
      <c r="B17" s="84" t="s">
        <v>708</v>
      </c>
      <c r="C17" s="84" t="s">
        <v>751</v>
      </c>
      <c r="D17" s="84" t="s">
        <v>712</v>
      </c>
      <c r="E17" s="89"/>
      <c r="F17" s="84" t="s">
        <v>0</v>
      </c>
      <c r="G17" s="84" t="s">
        <v>0</v>
      </c>
      <c r="H17" s="90">
        <v>42323</v>
      </c>
      <c r="I17" s="181"/>
      <c r="J17" s="186"/>
      <c r="K17" s="186"/>
      <c r="L17" s="186"/>
      <c r="M17" s="187"/>
      <c r="N17" s="187"/>
      <c r="O17" s="187"/>
    </row>
    <row r="18" spans="1:262" ht="14.25" customHeight="1">
      <c r="A18" s="83" t="str">
        <f t="shared" si="2"/>
        <v>[Project management-8]</v>
      </c>
      <c r="B18" s="84" t="s">
        <v>715</v>
      </c>
      <c r="C18" s="84" t="s">
        <v>749</v>
      </c>
      <c r="D18" s="84" t="s">
        <v>711</v>
      </c>
      <c r="E18" s="89"/>
      <c r="F18" s="84" t="s">
        <v>0</v>
      </c>
      <c r="G18" s="84" t="s">
        <v>0</v>
      </c>
      <c r="H18" s="90">
        <v>42323</v>
      </c>
      <c r="I18" s="181"/>
      <c r="J18" s="186"/>
      <c r="K18" s="186"/>
      <c r="L18" s="186"/>
      <c r="M18" s="187"/>
      <c r="N18" s="187"/>
      <c r="O18" s="187"/>
    </row>
    <row r="19" spans="1:262" ht="14.25" customHeight="1">
      <c r="A19" s="83" t="str">
        <f t="shared" si="2"/>
        <v>[Project management-9]</v>
      </c>
      <c r="B19" s="84" t="s">
        <v>729</v>
      </c>
      <c r="C19" s="84" t="s">
        <v>752</v>
      </c>
      <c r="D19" s="84" t="s">
        <v>733</v>
      </c>
      <c r="E19" s="89"/>
      <c r="F19" s="84" t="s">
        <v>0</v>
      </c>
      <c r="G19" s="84" t="s">
        <v>0</v>
      </c>
      <c r="H19" s="90">
        <v>42323</v>
      </c>
      <c r="I19" s="181"/>
      <c r="J19" s="186"/>
      <c r="K19" s="186"/>
      <c r="L19" s="186"/>
      <c r="M19" s="187"/>
      <c r="N19" s="187"/>
      <c r="O19" s="187"/>
    </row>
    <row r="20" spans="1:262" ht="14.25" customHeight="1">
      <c r="A20" s="83" t="str">
        <f t="shared" si="2"/>
        <v>[Project management-10]</v>
      </c>
      <c r="B20" s="84" t="s">
        <v>730</v>
      </c>
      <c r="C20" s="84" t="s">
        <v>753</v>
      </c>
      <c r="D20" s="84" t="s">
        <v>732</v>
      </c>
      <c r="E20" s="89"/>
      <c r="F20" s="84" t="s">
        <v>0</v>
      </c>
      <c r="G20" s="84" t="s">
        <v>0</v>
      </c>
      <c r="H20" s="90">
        <v>42323</v>
      </c>
      <c r="I20" s="181"/>
      <c r="J20" s="186"/>
      <c r="K20" s="186"/>
      <c r="L20" s="186"/>
      <c r="M20" s="187"/>
      <c r="N20" s="187"/>
      <c r="O20" s="187"/>
    </row>
    <row r="21" spans="1:262" ht="14.25" customHeight="1">
      <c r="A21" s="83" t="str">
        <f t="shared" si="2"/>
        <v>[Project management-11]</v>
      </c>
      <c r="B21" s="84" t="s">
        <v>731</v>
      </c>
      <c r="C21" s="84" t="s">
        <v>754</v>
      </c>
      <c r="D21" s="84" t="s">
        <v>734</v>
      </c>
      <c r="E21" s="89"/>
      <c r="F21" s="84" t="s">
        <v>0</v>
      </c>
      <c r="G21" s="84" t="s">
        <v>0</v>
      </c>
      <c r="H21" s="90">
        <v>42323</v>
      </c>
      <c r="I21" s="181"/>
      <c r="J21" s="186"/>
      <c r="K21" s="186"/>
      <c r="L21" s="186"/>
      <c r="M21" s="187"/>
      <c r="N21" s="187"/>
      <c r="O21" s="187"/>
    </row>
    <row r="22" spans="1:262" ht="14.25" customHeight="1">
      <c r="A22" s="83" t="str">
        <f t="shared" si="2"/>
        <v>[Project management-12]</v>
      </c>
      <c r="B22" s="84" t="s">
        <v>715</v>
      </c>
      <c r="C22" s="84" t="s">
        <v>755</v>
      </c>
      <c r="D22" s="84" t="s">
        <v>714</v>
      </c>
      <c r="E22" s="89"/>
      <c r="F22" s="84" t="s">
        <v>0</v>
      </c>
      <c r="G22" s="84" t="s">
        <v>0</v>
      </c>
      <c r="H22" s="90">
        <v>42323</v>
      </c>
      <c r="I22" s="181"/>
      <c r="J22" s="186"/>
      <c r="K22" s="186"/>
      <c r="L22" s="186"/>
      <c r="M22" s="187"/>
      <c r="N22" s="187"/>
      <c r="O22" s="187"/>
    </row>
    <row r="23" spans="1:262" ht="14.25" customHeight="1">
      <c r="A23" s="83" t="str">
        <f t="shared" si="2"/>
        <v>[Project management-13]</v>
      </c>
      <c r="B23" s="84" t="s">
        <v>717</v>
      </c>
      <c r="C23" s="84" t="s">
        <v>756</v>
      </c>
      <c r="D23" s="84" t="s">
        <v>716</v>
      </c>
      <c r="E23" s="89"/>
      <c r="F23" s="84" t="s">
        <v>0</v>
      </c>
      <c r="G23" s="84" t="s">
        <v>0</v>
      </c>
      <c r="H23" s="90">
        <v>42323</v>
      </c>
      <c r="I23" s="181"/>
      <c r="J23" s="186"/>
      <c r="K23" s="186"/>
      <c r="L23" s="186"/>
      <c r="M23" s="187"/>
      <c r="N23" s="187"/>
      <c r="O23" s="187"/>
    </row>
    <row r="24" spans="1:262" ht="14.25" customHeight="1">
      <c r="A24" s="83" t="str">
        <f t="shared" si="2"/>
        <v>[Project management-14]</v>
      </c>
      <c r="B24" s="84" t="s">
        <v>718</v>
      </c>
      <c r="C24" s="84" t="s">
        <v>757</v>
      </c>
      <c r="D24" s="84" t="s">
        <v>719</v>
      </c>
      <c r="E24" s="89"/>
      <c r="F24" s="84" t="s">
        <v>0</v>
      </c>
      <c r="G24" s="84" t="s">
        <v>0</v>
      </c>
      <c r="H24" s="90">
        <v>42323</v>
      </c>
      <c r="I24" s="181"/>
      <c r="J24" s="186"/>
      <c r="K24" s="186"/>
      <c r="L24" s="186"/>
      <c r="M24" s="187"/>
      <c r="N24" s="187"/>
      <c r="O24" s="187"/>
    </row>
    <row r="25" spans="1:262" ht="14.25" customHeight="1">
      <c r="A25" s="83" t="str">
        <f t="shared" si="2"/>
        <v>[Project management-15]</v>
      </c>
      <c r="B25" s="84" t="s">
        <v>709</v>
      </c>
      <c r="C25" s="84" t="s">
        <v>758</v>
      </c>
      <c r="D25" s="84" t="s">
        <v>713</v>
      </c>
      <c r="E25" s="89"/>
      <c r="F25" s="84" t="s">
        <v>0</v>
      </c>
      <c r="G25" s="84" t="s">
        <v>0</v>
      </c>
      <c r="H25" s="90">
        <v>42323</v>
      </c>
      <c r="I25" s="181"/>
      <c r="J25" s="186"/>
      <c r="K25" s="186"/>
      <c r="L25" s="186"/>
      <c r="M25" s="187"/>
      <c r="N25" s="187"/>
      <c r="O25" s="187"/>
    </row>
    <row r="26" spans="1:262" ht="14.25" customHeight="1">
      <c r="A26" s="83" t="str">
        <f t="shared" si="2"/>
        <v>[Project management-16]</v>
      </c>
      <c r="B26" s="84" t="s">
        <v>735</v>
      </c>
      <c r="C26" s="84" t="s">
        <v>759</v>
      </c>
      <c r="D26" s="84" t="s">
        <v>1208</v>
      </c>
      <c r="E26" s="89"/>
      <c r="F26" s="84" t="s">
        <v>0</v>
      </c>
      <c r="G26" s="84" t="s">
        <v>0</v>
      </c>
      <c r="H26" s="90">
        <v>42323</v>
      </c>
      <c r="I26" s="181"/>
      <c r="J26" s="186" t="s">
        <v>1017</v>
      </c>
      <c r="K26" s="186" t="s">
        <v>1016</v>
      </c>
      <c r="L26" s="186" t="s">
        <v>1014</v>
      </c>
      <c r="M26" s="187">
        <v>42323</v>
      </c>
      <c r="N26" s="187">
        <v>42327</v>
      </c>
      <c r="O26" s="201"/>
    </row>
    <row r="27" spans="1:262" ht="14.25" customHeight="1">
      <c r="A27" s="83" t="str">
        <f t="shared" si="2"/>
        <v>[Project management-17]</v>
      </c>
      <c r="B27" s="84" t="s">
        <v>736</v>
      </c>
      <c r="C27" s="84" t="s">
        <v>760</v>
      </c>
      <c r="D27" s="84" t="s">
        <v>1209</v>
      </c>
      <c r="E27" s="89"/>
      <c r="F27" s="84" t="s">
        <v>0</v>
      </c>
      <c r="G27" s="84" t="s">
        <v>0</v>
      </c>
      <c r="H27" s="90">
        <v>42323</v>
      </c>
      <c r="I27" s="181"/>
      <c r="J27" s="186" t="s">
        <v>1017</v>
      </c>
      <c r="K27" s="186" t="s">
        <v>1016</v>
      </c>
      <c r="L27" s="186" t="s">
        <v>1014</v>
      </c>
      <c r="M27" s="187">
        <v>42323</v>
      </c>
      <c r="N27" s="187">
        <v>42327</v>
      </c>
      <c r="O27" s="201"/>
    </row>
    <row r="28" spans="1:262" ht="14.25" customHeight="1">
      <c r="A28" s="83" t="str">
        <f t="shared" ref="A28" si="3">IF(OR(B28&lt;&gt;"",D28&lt;E27&gt;""),"["&amp;TEXT($B$2,"##")&amp;"-"&amp;TEXT(ROW()-10,"##")&amp;"]","")</f>
        <v>[Project management-18]</v>
      </c>
      <c r="B28" s="84" t="s">
        <v>1218</v>
      </c>
      <c r="C28" s="84" t="s">
        <v>1155</v>
      </c>
      <c r="D28" s="84" t="s">
        <v>1217</v>
      </c>
      <c r="E28" s="89"/>
      <c r="F28" s="84" t="s">
        <v>0</v>
      </c>
      <c r="G28" s="84" t="s">
        <v>0</v>
      </c>
      <c r="H28" s="90">
        <v>42323</v>
      </c>
      <c r="I28" s="91" t="s">
        <v>1156</v>
      </c>
      <c r="J28" s="186" t="s">
        <v>1017</v>
      </c>
      <c r="K28" s="186" t="s">
        <v>1016</v>
      </c>
      <c r="L28" s="186" t="s">
        <v>1014</v>
      </c>
      <c r="M28" s="187">
        <v>42323</v>
      </c>
      <c r="N28" s="187">
        <v>42327</v>
      </c>
      <c r="O28" s="201"/>
    </row>
    <row r="29" spans="1:262" ht="14.25" customHeight="1">
      <c r="A29" s="142"/>
      <c r="B29" s="142" t="s">
        <v>699</v>
      </c>
      <c r="C29" s="131"/>
      <c r="D29" s="131"/>
      <c r="E29" s="212"/>
      <c r="F29" s="212"/>
      <c r="G29" s="212"/>
      <c r="H29" s="212"/>
      <c r="I29" s="212"/>
      <c r="J29" s="212"/>
      <c r="K29" s="212"/>
      <c r="L29" s="212"/>
      <c r="M29" s="212"/>
      <c r="N29" s="213"/>
      <c r="O29" s="213"/>
    </row>
    <row r="30" spans="1:262" s="79" customFormat="1" ht="14.25" customHeight="1">
      <c r="A30" s="83" t="str">
        <f>IF(OR(B30&lt;&gt;"",D30&lt;E29&gt;""),"["&amp;TEXT($B$2,"##")&amp;"-"&amp;TEXT(ROW()-10,"##")&amp;"]","")</f>
        <v>[Project management-20]</v>
      </c>
      <c r="B30" s="84" t="s">
        <v>720</v>
      </c>
      <c r="C30" s="84" t="s">
        <v>761</v>
      </c>
      <c r="D30" s="84" t="s">
        <v>722</v>
      </c>
      <c r="E30" s="143"/>
      <c r="F30" s="84" t="s">
        <v>0</v>
      </c>
      <c r="G30" s="84" t="s">
        <v>0</v>
      </c>
      <c r="H30" s="90">
        <v>42323</v>
      </c>
      <c r="I30" s="182"/>
      <c r="J30" s="186"/>
      <c r="K30" s="186"/>
      <c r="L30" s="186"/>
      <c r="M30" s="187"/>
      <c r="N30" s="187"/>
      <c r="O30" s="18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c r="DD30" s="77"/>
      <c r="DE30" s="77"/>
      <c r="DF30" s="77"/>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77"/>
      <c r="EE30" s="77"/>
      <c r="EF30" s="77"/>
      <c r="EG30" s="77"/>
      <c r="EH30" s="77"/>
      <c r="EI30" s="77"/>
      <c r="EJ30" s="77"/>
      <c r="EK30" s="77"/>
      <c r="EL30" s="77"/>
      <c r="EM30" s="77"/>
      <c r="EN30" s="77"/>
      <c r="EO30" s="77"/>
      <c r="EP30" s="77"/>
      <c r="EQ30" s="77"/>
      <c r="ER30" s="77"/>
      <c r="ES30" s="77"/>
      <c r="ET30" s="77"/>
      <c r="EU30" s="77"/>
      <c r="EV30" s="77"/>
      <c r="EW30" s="77"/>
      <c r="EX30" s="77"/>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77"/>
      <c r="GF30" s="77"/>
      <c r="GG30" s="77"/>
      <c r="GH30" s="77"/>
      <c r="GI30" s="77"/>
      <c r="GJ30" s="77"/>
      <c r="GK30" s="77"/>
      <c r="GL30" s="77"/>
      <c r="GM30" s="77"/>
      <c r="GN30" s="77"/>
      <c r="GO30" s="77"/>
      <c r="GP30" s="77"/>
      <c r="GQ30" s="77"/>
      <c r="GR30" s="77"/>
      <c r="GS30" s="77"/>
      <c r="GT30" s="77"/>
      <c r="GU30" s="77"/>
      <c r="GV30" s="77"/>
      <c r="GW30" s="77"/>
      <c r="GX30" s="77"/>
      <c r="GY30" s="77"/>
      <c r="GZ30" s="77"/>
      <c r="HA30" s="77"/>
      <c r="HB30" s="77"/>
      <c r="HC30" s="77"/>
      <c r="HD30" s="77"/>
      <c r="HE30" s="77"/>
      <c r="HF30" s="77"/>
      <c r="HG30" s="77"/>
      <c r="HH30" s="77"/>
      <c r="HI30" s="77"/>
      <c r="HJ30" s="77"/>
      <c r="HK30" s="77"/>
      <c r="HL30" s="77"/>
      <c r="HM30" s="77"/>
      <c r="HN30" s="77"/>
      <c r="HO30" s="77"/>
      <c r="HP30" s="77"/>
      <c r="HQ30" s="77"/>
      <c r="HR30" s="77"/>
      <c r="HS30" s="77"/>
      <c r="HT30" s="77"/>
      <c r="HU30" s="77"/>
      <c r="HV30" s="77"/>
      <c r="HW30" s="77"/>
      <c r="HX30" s="77"/>
      <c r="HY30" s="77"/>
      <c r="HZ30" s="77"/>
      <c r="IA30" s="77"/>
      <c r="IB30" s="77"/>
      <c r="IC30" s="77"/>
      <c r="ID30" s="77"/>
      <c r="IE30" s="77"/>
      <c r="IF30" s="77"/>
      <c r="IG30" s="77"/>
      <c r="IH30" s="77"/>
      <c r="II30" s="77"/>
      <c r="IJ30" s="77"/>
      <c r="IK30" s="77"/>
      <c r="IL30" s="77"/>
      <c r="IM30" s="77"/>
      <c r="IN30" s="77"/>
      <c r="IO30" s="77"/>
      <c r="IP30" s="77"/>
      <c r="IQ30" s="77"/>
      <c r="IR30" s="77"/>
      <c r="IS30" s="77"/>
      <c r="IT30" s="77"/>
      <c r="IU30" s="77"/>
      <c r="IV30" s="77"/>
      <c r="IW30" s="77"/>
      <c r="IX30" s="77"/>
      <c r="IY30" s="77"/>
      <c r="IZ30" s="77"/>
      <c r="JA30" s="77"/>
      <c r="JB30" s="77"/>
    </row>
    <row r="31" spans="1:262" s="79" customFormat="1" ht="14.25" customHeight="1">
      <c r="A31" s="83" t="str">
        <f t="shared" ref="A31:A36" si="4">IF(OR(B31&lt;&gt;"",D31&lt;E30&gt;""),"["&amp;TEXT($B$2,"##")&amp;"-"&amp;TEXT(ROW()-10,"##")&amp;"]","")</f>
        <v>[Project management-21]</v>
      </c>
      <c r="B31" s="84" t="s">
        <v>721</v>
      </c>
      <c r="C31" s="84" t="s">
        <v>761</v>
      </c>
      <c r="D31" s="84" t="s">
        <v>722</v>
      </c>
      <c r="E31" s="143"/>
      <c r="F31" s="84" t="s">
        <v>0</v>
      </c>
      <c r="G31" s="84" t="s">
        <v>0</v>
      </c>
      <c r="H31" s="90">
        <v>42323</v>
      </c>
      <c r="I31" s="182"/>
      <c r="J31" s="186"/>
      <c r="K31" s="186"/>
      <c r="L31" s="186"/>
      <c r="M31" s="187"/>
      <c r="N31" s="187"/>
      <c r="O31" s="18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c r="IX31" s="77"/>
      <c r="IY31" s="77"/>
      <c r="IZ31" s="77"/>
      <c r="JA31" s="77"/>
      <c r="JB31" s="77"/>
    </row>
    <row r="32" spans="1:262" s="79" customFormat="1" ht="14.25" customHeight="1">
      <c r="A32" s="83" t="str">
        <f t="shared" si="4"/>
        <v>[Project management-22]</v>
      </c>
      <c r="B32" s="84" t="s">
        <v>724</v>
      </c>
      <c r="C32" s="84" t="s">
        <v>761</v>
      </c>
      <c r="D32" s="84" t="s">
        <v>725</v>
      </c>
      <c r="E32" s="143"/>
      <c r="F32" s="84" t="s">
        <v>0</v>
      </c>
      <c r="G32" s="84" t="s">
        <v>0</v>
      </c>
      <c r="H32" s="90">
        <v>42323</v>
      </c>
      <c r="I32" s="182"/>
      <c r="J32" s="186"/>
      <c r="K32" s="186"/>
      <c r="L32" s="186"/>
      <c r="M32" s="187"/>
      <c r="N32" s="187"/>
      <c r="O32" s="18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c r="IX32" s="77"/>
      <c r="IY32" s="77"/>
      <c r="IZ32" s="77"/>
      <c r="JA32" s="77"/>
      <c r="JB32" s="77"/>
    </row>
    <row r="33" spans="1:262" s="79" customFormat="1" ht="14.25" customHeight="1">
      <c r="A33" s="83" t="str">
        <f t="shared" si="4"/>
        <v>[Project management-23]</v>
      </c>
      <c r="B33" s="84" t="s">
        <v>1211</v>
      </c>
      <c r="C33" s="84" t="s">
        <v>762</v>
      </c>
      <c r="D33" s="84" t="s">
        <v>726</v>
      </c>
      <c r="E33" s="143"/>
      <c r="F33" s="84" t="s">
        <v>0</v>
      </c>
      <c r="G33" s="84" t="s">
        <v>0</v>
      </c>
      <c r="H33" s="90">
        <v>42323</v>
      </c>
      <c r="I33" s="182"/>
      <c r="J33" s="186"/>
      <c r="K33" s="186"/>
      <c r="L33" s="186"/>
      <c r="M33" s="187"/>
      <c r="N33" s="187"/>
      <c r="O33" s="18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77"/>
      <c r="DD33" s="77"/>
      <c r="DE33" s="77"/>
      <c r="DF33" s="77"/>
      <c r="DG33" s="77"/>
      <c r="DH33" s="77"/>
      <c r="DI33" s="77"/>
      <c r="DJ33" s="77"/>
      <c r="DK33" s="77"/>
      <c r="DL33" s="77"/>
      <c r="DM33" s="77"/>
      <c r="DN33" s="77"/>
      <c r="DO33" s="77"/>
      <c r="DP33" s="77"/>
      <c r="DQ33" s="77"/>
      <c r="DR33" s="77"/>
      <c r="DS33" s="77"/>
      <c r="DT33" s="77"/>
      <c r="DU33" s="77"/>
      <c r="DV33" s="77"/>
      <c r="DW33" s="77"/>
      <c r="DX33" s="77"/>
      <c r="DY33" s="77"/>
      <c r="DZ33" s="77"/>
      <c r="EA33" s="77"/>
      <c r="EB33" s="77"/>
      <c r="EC33" s="77"/>
      <c r="ED33" s="77"/>
      <c r="EE33" s="77"/>
      <c r="EF33" s="77"/>
      <c r="EG33" s="77"/>
      <c r="EH33" s="77"/>
      <c r="EI33" s="77"/>
      <c r="EJ33" s="77"/>
      <c r="EK33" s="77"/>
      <c r="EL33" s="77"/>
      <c r="EM33" s="77"/>
      <c r="EN33" s="77"/>
      <c r="EO33" s="77"/>
      <c r="EP33" s="77"/>
      <c r="EQ33" s="77"/>
      <c r="ER33" s="77"/>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c r="GL33" s="77"/>
      <c r="GM33" s="77"/>
      <c r="GN33" s="77"/>
      <c r="GO33" s="77"/>
      <c r="GP33" s="77"/>
      <c r="GQ33" s="77"/>
      <c r="GR33" s="77"/>
      <c r="GS33" s="77"/>
      <c r="GT33" s="77"/>
      <c r="GU33" s="77"/>
      <c r="GV33" s="77"/>
      <c r="GW33" s="77"/>
      <c r="GX33" s="77"/>
      <c r="GY33" s="77"/>
      <c r="GZ33" s="77"/>
      <c r="HA33" s="77"/>
      <c r="HB33" s="77"/>
      <c r="HC33" s="77"/>
      <c r="HD33" s="77"/>
      <c r="HE33" s="77"/>
      <c r="HF33" s="77"/>
      <c r="HG33" s="77"/>
      <c r="HH33" s="77"/>
      <c r="HI33" s="77"/>
      <c r="HJ33" s="77"/>
      <c r="HK33" s="77"/>
      <c r="HL33" s="77"/>
      <c r="HM33" s="77"/>
      <c r="HN33" s="77"/>
      <c r="HO33" s="77"/>
      <c r="HP33" s="77"/>
      <c r="HQ33" s="77"/>
      <c r="HR33" s="77"/>
      <c r="HS33" s="77"/>
      <c r="HT33" s="77"/>
      <c r="HU33" s="77"/>
      <c r="HV33" s="77"/>
      <c r="HW33" s="77"/>
      <c r="HX33" s="77"/>
      <c r="HY33" s="77"/>
      <c r="HZ33" s="77"/>
      <c r="IA33" s="77"/>
      <c r="IB33" s="77"/>
      <c r="IC33" s="77"/>
      <c r="ID33" s="77"/>
      <c r="IE33" s="77"/>
      <c r="IF33" s="77"/>
      <c r="IG33" s="77"/>
      <c r="IH33" s="77"/>
      <c r="II33" s="77"/>
      <c r="IJ33" s="77"/>
      <c r="IK33" s="77"/>
      <c r="IL33" s="77"/>
      <c r="IM33" s="77"/>
      <c r="IN33" s="77"/>
      <c r="IO33" s="77"/>
      <c r="IP33" s="77"/>
      <c r="IQ33" s="77"/>
      <c r="IR33" s="77"/>
      <c r="IS33" s="77"/>
      <c r="IT33" s="77"/>
      <c r="IU33" s="77"/>
      <c r="IV33" s="77"/>
      <c r="IW33" s="77"/>
      <c r="IX33" s="77"/>
      <c r="IY33" s="77"/>
      <c r="IZ33" s="77"/>
      <c r="JA33" s="77"/>
      <c r="JB33" s="77"/>
    </row>
    <row r="34" spans="1:262" s="79" customFormat="1" ht="14.25" customHeight="1">
      <c r="A34" s="83" t="str">
        <f t="shared" si="4"/>
        <v>[Project management-24]</v>
      </c>
      <c r="B34" s="84" t="s">
        <v>1212</v>
      </c>
      <c r="C34" s="84" t="s">
        <v>763</v>
      </c>
      <c r="D34" s="84" t="s">
        <v>1210</v>
      </c>
      <c r="E34" s="143"/>
      <c r="F34" s="84" t="s">
        <v>0</v>
      </c>
      <c r="G34" s="84" t="s">
        <v>0</v>
      </c>
      <c r="H34" s="90">
        <v>42323</v>
      </c>
      <c r="I34" s="182"/>
      <c r="J34" s="186" t="s">
        <v>1017</v>
      </c>
      <c r="K34" s="186" t="s">
        <v>1016</v>
      </c>
      <c r="L34" s="186" t="s">
        <v>1014</v>
      </c>
      <c r="M34" s="187">
        <v>42323</v>
      </c>
      <c r="N34" s="187">
        <v>42327</v>
      </c>
      <c r="O34" s="18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c r="DF34" s="77"/>
      <c r="DG34" s="77"/>
      <c r="DH34" s="77"/>
      <c r="DI34" s="77"/>
      <c r="DJ34" s="77"/>
      <c r="DK34" s="77"/>
      <c r="DL34" s="77"/>
      <c r="DM34" s="77"/>
      <c r="DN34" s="77"/>
      <c r="DO34" s="77"/>
      <c r="DP34" s="77"/>
      <c r="DQ34" s="77"/>
      <c r="DR34" s="77"/>
      <c r="DS34" s="77"/>
      <c r="DT34" s="77"/>
      <c r="DU34" s="77"/>
      <c r="DV34" s="77"/>
      <c r="DW34" s="77"/>
      <c r="DX34" s="77"/>
      <c r="DY34" s="77"/>
      <c r="DZ34" s="77"/>
      <c r="EA34" s="77"/>
      <c r="EB34" s="77"/>
      <c r="EC34" s="77"/>
      <c r="ED34" s="77"/>
      <c r="EE34" s="77"/>
      <c r="EF34" s="77"/>
      <c r="EG34" s="77"/>
      <c r="EH34" s="77"/>
      <c r="EI34" s="77"/>
      <c r="EJ34" s="77"/>
      <c r="EK34" s="77"/>
      <c r="EL34" s="77"/>
      <c r="EM34" s="77"/>
      <c r="EN34" s="77"/>
      <c r="EO34" s="77"/>
      <c r="EP34" s="77"/>
      <c r="EQ34" s="77"/>
      <c r="ER34" s="77"/>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c r="GL34" s="77"/>
      <c r="GM34" s="77"/>
      <c r="GN34" s="77"/>
      <c r="GO34" s="77"/>
      <c r="GP34" s="77"/>
      <c r="GQ34" s="77"/>
      <c r="GR34" s="77"/>
      <c r="GS34" s="77"/>
      <c r="GT34" s="77"/>
      <c r="GU34" s="77"/>
      <c r="GV34" s="77"/>
      <c r="GW34" s="77"/>
      <c r="GX34" s="77"/>
      <c r="GY34" s="77"/>
      <c r="GZ34" s="77"/>
      <c r="HA34" s="77"/>
      <c r="HB34" s="77"/>
      <c r="HC34" s="77"/>
      <c r="HD34" s="77"/>
      <c r="HE34" s="77"/>
      <c r="HF34" s="77"/>
      <c r="HG34" s="77"/>
      <c r="HH34" s="77"/>
      <c r="HI34" s="77"/>
      <c r="HJ34" s="77"/>
      <c r="HK34" s="77"/>
      <c r="HL34" s="77"/>
      <c r="HM34" s="77"/>
      <c r="HN34" s="77"/>
      <c r="HO34" s="77"/>
      <c r="HP34" s="77"/>
      <c r="HQ34" s="77"/>
      <c r="HR34" s="77"/>
      <c r="HS34" s="77"/>
      <c r="HT34" s="77"/>
      <c r="HU34" s="77"/>
      <c r="HV34" s="77"/>
      <c r="HW34" s="77"/>
      <c r="HX34" s="77"/>
      <c r="HY34" s="77"/>
      <c r="HZ34" s="77"/>
      <c r="IA34" s="77"/>
      <c r="IB34" s="77"/>
      <c r="IC34" s="77"/>
      <c r="ID34" s="77"/>
      <c r="IE34" s="77"/>
      <c r="IF34" s="77"/>
      <c r="IG34" s="77"/>
      <c r="IH34" s="77"/>
      <c r="II34" s="77"/>
      <c r="IJ34" s="77"/>
      <c r="IK34" s="77"/>
      <c r="IL34" s="77"/>
      <c r="IM34" s="77"/>
      <c r="IN34" s="77"/>
      <c r="IO34" s="77"/>
      <c r="IP34" s="77"/>
      <c r="IQ34" s="77"/>
      <c r="IR34" s="77"/>
      <c r="IS34" s="77"/>
      <c r="IT34" s="77"/>
      <c r="IU34" s="77"/>
      <c r="IV34" s="77"/>
      <c r="IW34" s="77"/>
      <c r="IX34" s="77"/>
      <c r="IY34" s="77"/>
      <c r="IZ34" s="77"/>
      <c r="JA34" s="77"/>
      <c r="JB34" s="77"/>
    </row>
    <row r="35" spans="1:262" s="79" customFormat="1" ht="14.25" customHeight="1">
      <c r="A35" s="83" t="str">
        <f t="shared" si="4"/>
        <v>[Project management-25]</v>
      </c>
      <c r="B35" s="84" t="s">
        <v>1213</v>
      </c>
      <c r="C35" s="84" t="s">
        <v>727</v>
      </c>
      <c r="D35" s="84" t="s">
        <v>728</v>
      </c>
      <c r="E35" s="143"/>
      <c r="F35" s="84" t="s">
        <v>0</v>
      </c>
      <c r="G35" s="84" t="s">
        <v>0</v>
      </c>
      <c r="H35" s="90">
        <v>42323</v>
      </c>
      <c r="I35" s="182"/>
      <c r="J35" s="186" t="s">
        <v>1017</v>
      </c>
      <c r="K35" s="186" t="s">
        <v>1016</v>
      </c>
      <c r="L35" s="186" t="s">
        <v>1014</v>
      </c>
      <c r="M35" s="187">
        <v>42323</v>
      </c>
      <c r="N35" s="187">
        <v>42327</v>
      </c>
      <c r="O35" s="18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c r="IX35" s="77"/>
      <c r="IY35" s="77"/>
      <c r="IZ35" s="77"/>
      <c r="JA35" s="77"/>
      <c r="JB35" s="77"/>
    </row>
    <row r="36" spans="1:262" s="79" customFormat="1" ht="14.25" customHeight="1">
      <c r="A36" s="83" t="str">
        <f t="shared" si="4"/>
        <v>[Project management-26]</v>
      </c>
      <c r="B36" s="84" t="s">
        <v>1214</v>
      </c>
      <c r="C36" s="84" t="s">
        <v>1215</v>
      </c>
      <c r="D36" s="84" t="s">
        <v>1216</v>
      </c>
      <c r="E36" s="89"/>
      <c r="F36" s="84" t="s">
        <v>0</v>
      </c>
      <c r="G36" s="84" t="s">
        <v>0</v>
      </c>
      <c r="H36" s="90">
        <v>42323</v>
      </c>
      <c r="I36" s="91" t="s">
        <v>1156</v>
      </c>
      <c r="J36" s="186" t="s">
        <v>1017</v>
      </c>
      <c r="K36" s="186" t="s">
        <v>1016</v>
      </c>
      <c r="L36" s="186" t="s">
        <v>1014</v>
      </c>
      <c r="M36" s="187">
        <v>42323</v>
      </c>
      <c r="N36" s="187">
        <v>42327</v>
      </c>
      <c r="O36" s="201"/>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c r="DF36" s="77"/>
      <c r="DG36" s="77"/>
      <c r="DH36" s="77"/>
      <c r="DI36" s="77"/>
      <c r="DJ36" s="77"/>
      <c r="DK36" s="77"/>
      <c r="DL36" s="77"/>
      <c r="DM36" s="77"/>
      <c r="DN36" s="77"/>
      <c r="DO36" s="77"/>
      <c r="DP36" s="77"/>
      <c r="DQ36" s="77"/>
      <c r="DR36" s="77"/>
      <c r="DS36" s="77"/>
      <c r="DT36" s="77"/>
      <c r="DU36" s="77"/>
      <c r="DV36" s="77"/>
      <c r="DW36" s="77"/>
      <c r="DX36" s="77"/>
      <c r="DY36" s="77"/>
      <c r="DZ36" s="77"/>
      <c r="EA36" s="77"/>
      <c r="EB36" s="77"/>
      <c r="EC36" s="77"/>
      <c r="ED36" s="77"/>
      <c r="EE36" s="77"/>
      <c r="EF36" s="77"/>
      <c r="EG36" s="77"/>
      <c r="EH36" s="77"/>
      <c r="EI36" s="77"/>
      <c r="EJ36" s="77"/>
      <c r="EK36" s="77"/>
      <c r="EL36" s="77"/>
      <c r="EM36" s="77"/>
      <c r="EN36" s="77"/>
      <c r="EO36" s="77"/>
      <c r="EP36" s="77"/>
      <c r="EQ36" s="77"/>
      <c r="ER36" s="77"/>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c r="GM36" s="77"/>
      <c r="GN36" s="77"/>
      <c r="GO36" s="77"/>
      <c r="GP36" s="77"/>
      <c r="GQ36" s="77"/>
      <c r="GR36" s="77"/>
      <c r="GS36" s="77"/>
      <c r="GT36" s="77"/>
      <c r="GU36" s="77"/>
      <c r="GV36" s="77"/>
      <c r="GW36" s="77"/>
      <c r="GX36" s="77"/>
      <c r="GY36" s="77"/>
      <c r="GZ36" s="77"/>
      <c r="HA36" s="77"/>
      <c r="HB36" s="77"/>
      <c r="HC36" s="77"/>
      <c r="HD36" s="77"/>
      <c r="HE36" s="77"/>
      <c r="HF36" s="77"/>
      <c r="HG36" s="77"/>
      <c r="HH36" s="77"/>
      <c r="HI36" s="77"/>
      <c r="HJ36" s="77"/>
      <c r="HK36" s="77"/>
      <c r="HL36" s="77"/>
      <c r="HM36" s="77"/>
      <c r="HN36" s="77"/>
      <c r="HO36" s="77"/>
      <c r="HP36" s="77"/>
      <c r="HQ36" s="77"/>
      <c r="HR36" s="77"/>
      <c r="HS36" s="77"/>
      <c r="HT36" s="77"/>
      <c r="HU36" s="77"/>
      <c r="HV36" s="77"/>
      <c r="HW36" s="77"/>
      <c r="HX36" s="77"/>
      <c r="HY36" s="77"/>
      <c r="HZ36" s="77"/>
      <c r="IA36" s="77"/>
      <c r="IB36" s="77"/>
      <c r="IC36" s="77"/>
      <c r="ID36" s="77"/>
      <c r="IE36" s="77"/>
      <c r="IF36" s="77"/>
      <c r="IG36" s="77"/>
      <c r="IH36" s="77"/>
      <c r="II36" s="77"/>
      <c r="IJ36" s="77"/>
      <c r="IK36" s="77"/>
      <c r="IL36" s="77"/>
      <c r="IM36" s="77"/>
      <c r="IN36" s="77"/>
      <c r="IO36" s="77"/>
      <c r="IP36" s="77"/>
      <c r="IQ36" s="77"/>
      <c r="IR36" s="77"/>
      <c r="IS36" s="77"/>
      <c r="IT36" s="77"/>
      <c r="IU36" s="77"/>
      <c r="IV36" s="77"/>
      <c r="IW36" s="77"/>
      <c r="IX36" s="77"/>
      <c r="IY36" s="77"/>
      <c r="IZ36" s="77"/>
      <c r="JA36" s="77"/>
      <c r="JB36" s="77"/>
    </row>
    <row r="37" spans="1:262" ht="14.25" customHeight="1">
      <c r="A37" s="142"/>
      <c r="B37" s="142" t="s">
        <v>700</v>
      </c>
      <c r="C37" s="142"/>
      <c r="D37" s="142"/>
      <c r="E37" s="142"/>
      <c r="F37" s="142"/>
      <c r="G37" s="142"/>
      <c r="H37" s="142"/>
      <c r="I37" s="212"/>
      <c r="J37" s="212"/>
      <c r="K37" s="212"/>
      <c r="L37" s="212"/>
      <c r="M37" s="212"/>
      <c r="N37" s="212"/>
      <c r="O37" s="212"/>
      <c r="P37" s="160"/>
    </row>
    <row r="38" spans="1:262" ht="14.25" customHeight="1">
      <c r="A38" s="83" t="str">
        <f>IF(OR(B38&lt;&gt;"",D38&lt;E37&gt;""),"["&amp;TEXT($B$2,"##")&amp;"-"&amp;TEXT(ROW()-10,"##")&amp;"]","")</f>
        <v>[Project management-28]</v>
      </c>
      <c r="B38" s="84" t="s">
        <v>737</v>
      </c>
      <c r="C38" s="84" t="s">
        <v>764</v>
      </c>
      <c r="D38" s="84" t="s">
        <v>738</v>
      </c>
      <c r="E38" s="143"/>
      <c r="F38" s="84" t="s">
        <v>0</v>
      </c>
      <c r="G38" s="84" t="s">
        <v>0</v>
      </c>
      <c r="H38" s="90">
        <v>42323</v>
      </c>
      <c r="I38" s="182"/>
      <c r="J38" s="186"/>
      <c r="K38" s="186"/>
      <c r="L38" s="186"/>
      <c r="M38" s="187"/>
      <c r="N38" s="187"/>
      <c r="O38" s="187"/>
    </row>
    <row r="39" spans="1:262" ht="14.25" customHeight="1">
      <c r="A39" s="83" t="str">
        <f>IF(OR(B39&lt;&gt;"",D39&lt;E38&gt;""),"["&amp;TEXT($B$2,"##")&amp;"-"&amp;TEXT(ROW()-10,"##")&amp;"]","")</f>
        <v>[Project management-29]</v>
      </c>
      <c r="B39" s="84" t="s">
        <v>739</v>
      </c>
      <c r="C39" s="84" t="s">
        <v>764</v>
      </c>
      <c r="D39" s="84" t="s">
        <v>738</v>
      </c>
      <c r="E39" s="143"/>
      <c r="F39" s="84" t="s">
        <v>0</v>
      </c>
      <c r="G39" s="84" t="s">
        <v>0</v>
      </c>
      <c r="H39" s="90">
        <v>42323</v>
      </c>
      <c r="I39" s="182"/>
      <c r="J39" s="186"/>
      <c r="K39" s="186"/>
      <c r="L39" s="186"/>
      <c r="M39" s="187"/>
      <c r="N39" s="187"/>
      <c r="O39" s="187"/>
    </row>
    <row r="40" spans="1:262" ht="14.25" customHeight="1">
      <c r="A40" s="83" t="str">
        <f t="shared" ref="A40:A44" si="5">IF(OR(B40&lt;&gt;"",D40&lt;E39&gt;""),"["&amp;TEXT($B$2,"##")&amp;"-"&amp;TEXT(ROW()-10,"##")&amp;"]","")</f>
        <v>[Project management-30]</v>
      </c>
      <c r="B40" s="84" t="s">
        <v>742</v>
      </c>
      <c r="C40" s="84" t="s">
        <v>764</v>
      </c>
      <c r="D40" s="84" t="s">
        <v>740</v>
      </c>
      <c r="E40" s="143"/>
      <c r="F40" s="84" t="s">
        <v>0</v>
      </c>
      <c r="G40" s="84" t="s">
        <v>0</v>
      </c>
      <c r="H40" s="90">
        <v>42323</v>
      </c>
      <c r="I40" s="182"/>
      <c r="J40" s="186"/>
      <c r="K40" s="186"/>
      <c r="L40" s="186"/>
      <c r="M40" s="187"/>
      <c r="N40" s="187"/>
      <c r="O40" s="187"/>
    </row>
    <row r="41" spans="1:262" ht="14.25" customHeight="1">
      <c r="A41" s="83" t="str">
        <f t="shared" si="5"/>
        <v>[Project management-31]</v>
      </c>
      <c r="B41" s="84" t="s">
        <v>743</v>
      </c>
      <c r="C41" s="84" t="s">
        <v>765</v>
      </c>
      <c r="D41" s="84" t="s">
        <v>741</v>
      </c>
      <c r="E41" s="143"/>
      <c r="F41" s="84" t="s">
        <v>0</v>
      </c>
      <c r="G41" s="84" t="s">
        <v>0</v>
      </c>
      <c r="H41" s="90">
        <v>42323</v>
      </c>
      <c r="I41" s="182"/>
      <c r="J41" s="186"/>
      <c r="K41" s="186"/>
      <c r="L41" s="186"/>
      <c r="M41" s="187"/>
      <c r="N41" s="187"/>
      <c r="O41" s="187"/>
    </row>
    <row r="42" spans="1:262" ht="14.25" customHeight="1">
      <c r="A42" s="83" t="str">
        <f t="shared" si="5"/>
        <v>[Project management-32]</v>
      </c>
      <c r="B42" s="84" t="s">
        <v>744</v>
      </c>
      <c r="C42" s="84" t="s">
        <v>766</v>
      </c>
      <c r="D42" s="84" t="s">
        <v>745</v>
      </c>
      <c r="E42" s="143"/>
      <c r="F42" s="84" t="s">
        <v>0</v>
      </c>
      <c r="G42" s="84" t="s">
        <v>0</v>
      </c>
      <c r="H42" s="90">
        <v>42323</v>
      </c>
      <c r="I42" s="182"/>
      <c r="J42" s="186"/>
      <c r="K42" s="186"/>
      <c r="L42" s="186"/>
      <c r="M42" s="187"/>
      <c r="N42" s="187"/>
      <c r="O42" s="187"/>
    </row>
    <row r="43" spans="1:262" ht="14.25" customHeight="1">
      <c r="A43" s="83" t="str">
        <f t="shared" si="5"/>
        <v>[Project management-33]</v>
      </c>
      <c r="B43" s="84" t="s">
        <v>1220</v>
      </c>
      <c r="C43" s="84" t="s">
        <v>746</v>
      </c>
      <c r="D43" s="84" t="s">
        <v>747</v>
      </c>
      <c r="E43" s="143"/>
      <c r="F43" s="84" t="s">
        <v>0</v>
      </c>
      <c r="G43" s="84" t="s">
        <v>0</v>
      </c>
      <c r="H43" s="90">
        <v>42323</v>
      </c>
      <c r="I43" s="182"/>
      <c r="J43" s="186"/>
      <c r="K43" s="186"/>
      <c r="L43" s="186"/>
      <c r="M43" s="187"/>
      <c r="N43" s="187"/>
      <c r="O43" s="187"/>
    </row>
    <row r="44" spans="1:262" ht="14.25" customHeight="1">
      <c r="A44" s="83" t="str">
        <f t="shared" si="5"/>
        <v>[Project management-34]</v>
      </c>
      <c r="B44" s="84" t="s">
        <v>1219</v>
      </c>
      <c r="C44" s="84" t="s">
        <v>1221</v>
      </c>
      <c r="D44" s="84" t="s">
        <v>1216</v>
      </c>
      <c r="E44" s="89"/>
      <c r="F44" s="84" t="s">
        <v>0</v>
      </c>
      <c r="G44" s="84" t="s">
        <v>0</v>
      </c>
      <c r="H44" s="90">
        <v>42323</v>
      </c>
      <c r="I44" s="91" t="s">
        <v>1156</v>
      </c>
      <c r="J44" s="186" t="s">
        <v>1017</v>
      </c>
      <c r="K44" s="186" t="s">
        <v>1016</v>
      </c>
      <c r="L44" s="186" t="s">
        <v>1014</v>
      </c>
      <c r="M44" s="187">
        <v>42323</v>
      </c>
      <c r="N44" s="187">
        <v>42327</v>
      </c>
      <c r="O44" s="201"/>
    </row>
  </sheetData>
  <autoFilter ref="J10:O44"/>
  <mergeCells count="5">
    <mergeCell ref="B2:G2"/>
    <mergeCell ref="B3:G3"/>
    <mergeCell ref="B4:G4"/>
    <mergeCell ref="E5:G5"/>
    <mergeCell ref="E6:G6"/>
  </mergeCells>
  <dataValidations count="1">
    <dataValidation type="list" allowBlank="1" showErrorMessage="1" sqref="F30:G36 F12:G28 F38:G44">
      <formula1>$P$2:$P$6</formula1>
    </dataValidation>
  </dataValidations>
  <hyperlinks>
    <hyperlink ref="A1" location="テスト報告!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J38:J44 J12:J28 J30:J36</xm:sqref>
        </x14:dataValidation>
        <x14:dataValidation type="list" allowBlank="1" showInputMessage="1" showErrorMessage="1">
          <x14:formula1>
            <xm:f>Calculate!$A$11:$A$12</xm:f>
          </x14:formula1>
          <xm:sqref>K38:K44 K12:K28 K30:K36</xm:sqref>
        </x14:dataValidation>
        <x14:dataValidation type="list" allowBlank="1" showInputMessage="1" showErrorMessage="1">
          <x14:formula1>
            <xm:f>Calculate!$B$4:$B$7</xm:f>
          </x14:formula1>
          <xm:sqref>L30:L36 L12:L28 L38:L44</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E1" zoomScale="85" zoomScaleNormal="85" workbookViewId="0">
      <selection activeCell="I1" sqref="I1:O1"/>
    </sheetView>
  </sheetViews>
  <sheetFormatPr defaultRowHeight="12.75"/>
  <cols>
    <col min="1" max="1" width="22.625" style="77" customWidth="1"/>
    <col min="2" max="2" width="46.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9" width="16.5" style="77" customWidth="1"/>
    <col min="10" max="10" width="14.125" style="79" customWidth="1"/>
    <col min="11" max="11" width="9" style="77" customWidth="1"/>
    <col min="12" max="12" width="11.125" style="77" customWidth="1"/>
    <col min="13" max="13" width="14.25" style="77" customWidth="1"/>
    <col min="14" max="14" width="12" style="77" customWidth="1"/>
    <col min="15" max="15" width="14" style="77" customWidth="1"/>
    <col min="16" max="16" width="9" style="77"/>
    <col min="17" max="17" width="0" style="77" hidden="1" customWidth="1"/>
    <col min="18" max="16384" width="9" style="77"/>
  </cols>
  <sheetData>
    <row r="1" spans="1:257" ht="1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72" t="s">
        <v>1299</v>
      </c>
      <c r="B2" s="234" t="s">
        <v>767</v>
      </c>
      <c r="C2" s="234"/>
      <c r="D2" s="234"/>
      <c r="E2" s="234"/>
      <c r="F2" s="234"/>
      <c r="G2" s="234"/>
      <c r="H2" s="69"/>
      <c r="I2" s="190" t="s">
        <v>1019</v>
      </c>
      <c r="J2" s="178">
        <f>COUNTIFS(J12:J200,"ManhNL",L12:L200,"Open")</f>
        <v>0</v>
      </c>
      <c r="K2" s="178">
        <f>COUNTIFS(J12:J200,"ManhNL",L12:L200,"Accepted")</f>
        <v>0</v>
      </c>
      <c r="L2" s="178">
        <f>COUNTIFS(J12:J200,"ManhNL",L12:L200,"Ready for test")</f>
        <v>0</v>
      </c>
      <c r="M2" s="178">
        <f>COUNTIFS(J12:J200,"ManhNL",L12:L200,"Closed")</f>
        <v>0</v>
      </c>
      <c r="N2" s="178">
        <f>COUNTIFS(J12:J200,"ManhNL",L12:L200,"")</f>
        <v>0</v>
      </c>
      <c r="O2" s="199">
        <f t="shared" ref="O2:O7" si="0">SUM(J2:N2)</f>
        <v>0</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72" t="s">
        <v>1300</v>
      </c>
      <c r="B3" s="234" t="s">
        <v>768</v>
      </c>
      <c r="C3" s="234"/>
      <c r="D3" s="234"/>
      <c r="E3" s="234"/>
      <c r="F3" s="234"/>
      <c r="G3" s="234"/>
      <c r="H3" s="69"/>
      <c r="I3" s="190" t="s">
        <v>1020</v>
      </c>
      <c r="J3" s="178">
        <f>COUNTIFS(J12:J200,"HuyNM",L12:L200,"Open")</f>
        <v>0</v>
      </c>
      <c r="K3" s="178">
        <f>COUNTIFS(J12:J200,"HuyNM",L12:L200,"Accepted")</f>
        <v>0</v>
      </c>
      <c r="L3" s="178">
        <f>COUNTIFS(J12:J200,"HuyNM",L12:L200,"Ready for test")</f>
        <v>0</v>
      </c>
      <c r="M3" s="178">
        <f>COUNTIFS(J12:J200,"HuyNM",L12:L200,"Closed")</f>
        <v>0</v>
      </c>
      <c r="N3" s="178">
        <f>COUNTIFS(J12:J200,"HuyNM",L12:L200,"")</f>
        <v>0</v>
      </c>
      <c r="O3" s="200">
        <f t="shared" si="0"/>
        <v>0</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72" t="s">
        <v>1301</v>
      </c>
      <c r="B4" s="235" t="s">
        <v>32</v>
      </c>
      <c r="C4" s="235"/>
      <c r="D4" s="235"/>
      <c r="E4" s="235"/>
      <c r="F4" s="235"/>
      <c r="G4" s="235"/>
      <c r="H4" s="69"/>
      <c r="I4" s="190" t="s">
        <v>1022</v>
      </c>
      <c r="J4" s="178">
        <f>COUNTIFS(J12:J200,"AnhDD",L12:L200,"Open")</f>
        <v>0</v>
      </c>
      <c r="K4" s="178">
        <f>COUNTIFS(J12:J200,"AnhDD",L12:L200,"Accepted")</f>
        <v>0</v>
      </c>
      <c r="L4" s="178">
        <f>COUNTIFS(J12:J200,"AnhDD",L12:L200,"Ready for test")</f>
        <v>0</v>
      </c>
      <c r="M4" s="178">
        <f>COUNTIFS(J12:J200,"AnhDD",L12:L200,"Closed")</f>
        <v>0</v>
      </c>
      <c r="N4" s="178">
        <f>COUNTIFS(J12:J200,"AnhDD",L12:L200,"")</f>
        <v>0</v>
      </c>
      <c r="O4" s="200">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72" t="s">
        <v>1302</v>
      </c>
      <c r="B5" s="274" t="s">
        <v>1285</v>
      </c>
      <c r="C5" s="274" t="s">
        <v>1303</v>
      </c>
      <c r="D5" s="275" t="s">
        <v>4</v>
      </c>
      <c r="E5" s="276" t="s">
        <v>1304</v>
      </c>
      <c r="F5" s="243"/>
      <c r="G5" s="244"/>
      <c r="H5" s="71"/>
      <c r="I5" s="190" t="s">
        <v>1021</v>
      </c>
      <c r="J5" s="178">
        <f>COUNTIFS(J12:J200,"TrungVN",L12:L200,"Open")</f>
        <v>0</v>
      </c>
      <c r="K5" s="178">
        <f>COUNTIFS(J12:J200,"TrungVN",L12:L200,"Accepted")</f>
        <v>0</v>
      </c>
      <c r="L5" s="178">
        <f>COUNTIFS(J12:J200,"TrungVN",L12:L200,"Ready for test")</f>
        <v>0</v>
      </c>
      <c r="M5" s="178">
        <f>COUNTIFS(J12:J200,"TrungVN",L12:L200,"Closed")</f>
        <v>0</v>
      </c>
      <c r="N5" s="178">
        <f>COUNTIFS(J12:J200,"TrungVN",L12:L200,"")</f>
        <v>0</v>
      </c>
      <c r="O5" s="200">
        <f t="shared" si="0"/>
        <v>0</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3">
        <f>COUNTIF(F11:G84,"Pass")</f>
        <v>18</v>
      </c>
      <c r="B6" s="74">
        <f>COUNTIF(F11:G84,"Fail")</f>
        <v>0</v>
      </c>
      <c r="C6" s="74">
        <f>E6-D6-B6-A6</f>
        <v>0</v>
      </c>
      <c r="D6" s="75">
        <f>COUNTIF(F11:G84,"N/A")</f>
        <v>0</v>
      </c>
      <c r="E6" s="236">
        <f>COUNTA(A11:A84)*2</f>
        <v>18</v>
      </c>
      <c r="F6" s="236"/>
      <c r="G6" s="236"/>
      <c r="H6" s="71"/>
      <c r="I6" s="190" t="s">
        <v>1017</v>
      </c>
      <c r="J6" s="178">
        <f>COUNTIFS(J12:J200,"MaiCTP",L12:L200,"Open")</f>
        <v>0</v>
      </c>
      <c r="K6" s="178">
        <f>COUNTIFS(J12:J200,"MaiCTP",L12:L200,"Accepted")</f>
        <v>0</v>
      </c>
      <c r="L6" s="178">
        <f>COUNTIFS(J12:J200,"MaiCTP",L12:L200,"Ready for test")</f>
        <v>0</v>
      </c>
      <c r="M6" s="178">
        <f>COUNTIFS(J12:J200,"MaiCTP",L12:L200,"Closed")</f>
        <v>0</v>
      </c>
      <c r="N6" s="178">
        <f>COUNTIFS(J12:J200,"MaiCTP",L12:L200,"")</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c r="A7" s="193"/>
      <c r="B7" s="193"/>
      <c r="C7" s="193"/>
      <c r="D7" s="193"/>
      <c r="E7" s="194"/>
      <c r="F7" s="194"/>
      <c r="G7" s="194"/>
      <c r="H7" s="71"/>
      <c r="I7" s="190" t="s">
        <v>1016</v>
      </c>
      <c r="J7" s="178">
        <f>COUNTIFS(J12:J200,"ChinhVC",L12:L200,"Open")</f>
        <v>0</v>
      </c>
      <c r="K7" s="178">
        <f>COUNTIFS(J12:J200,"ChinhVC",L12:L200,"Accepted")</f>
        <v>0</v>
      </c>
      <c r="L7" s="178">
        <f>COUNTIFS(J12:J200,"ChinhVC",L12:L200,"Ready for test")</f>
        <v>0</v>
      </c>
      <c r="M7" s="178">
        <f>COUNTIFS(J12:J200,"ChinhVC",L12:L200,"Closed")</f>
        <v>0</v>
      </c>
      <c r="N7" s="178">
        <f>COUNTIFS(J12:J200,"ChinhVC",L12:L200,"")</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5" thickBot="1">
      <c r="A8" s="193"/>
      <c r="B8" s="193"/>
      <c r="C8" s="193"/>
      <c r="D8" s="193"/>
      <c r="E8" s="194"/>
      <c r="F8" s="194"/>
      <c r="G8" s="194"/>
      <c r="H8" s="71"/>
      <c r="I8" s="191" t="s">
        <v>1015</v>
      </c>
      <c r="J8" s="198">
        <f>SUM(J2:J7)</f>
        <v>0</v>
      </c>
      <c r="K8" s="198">
        <f t="shared" ref="K8:O8" si="1">SUM(K2:K7)</f>
        <v>0</v>
      </c>
      <c r="L8" s="198">
        <f t="shared" si="1"/>
        <v>0</v>
      </c>
      <c r="M8" s="198">
        <f t="shared" si="1"/>
        <v>0</v>
      </c>
      <c r="N8" s="198">
        <f t="shared" si="1"/>
        <v>0</v>
      </c>
      <c r="O8" s="198">
        <f t="shared" si="1"/>
        <v>0</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3.5"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8.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130"/>
      <c r="B11" s="130" t="s">
        <v>767</v>
      </c>
      <c r="C11" s="131"/>
      <c r="D11" s="131"/>
      <c r="E11" s="131"/>
      <c r="F11" s="131"/>
      <c r="G11" s="131"/>
      <c r="H11" s="131"/>
      <c r="I11" s="132"/>
      <c r="J11" s="131"/>
      <c r="K11" s="131"/>
      <c r="L11" s="131"/>
      <c r="M11" s="131"/>
      <c r="N11" s="131"/>
      <c r="O11" s="162"/>
    </row>
    <row r="12" spans="1:257" ht="14.25" customHeight="1">
      <c r="A12" s="83" t="str">
        <f>IF(OR(B12&lt;&gt;"",D12&lt;E11&gt;""),"["&amp;TEXT($B$2,"##")&amp;"-"&amp;TEXT(ROW()-10,"##")&amp;"]","")</f>
        <v>[Discover-2]</v>
      </c>
      <c r="B12" s="84" t="s">
        <v>769</v>
      </c>
      <c r="C12" s="84" t="s">
        <v>818</v>
      </c>
      <c r="D12" s="84" t="s">
        <v>770</v>
      </c>
      <c r="E12" s="89"/>
      <c r="F12" s="84" t="s">
        <v>0</v>
      </c>
      <c r="G12" s="84" t="s">
        <v>0</v>
      </c>
      <c r="H12" s="90">
        <v>42323</v>
      </c>
      <c r="I12" s="91"/>
      <c r="J12" s="186"/>
      <c r="K12" s="186"/>
      <c r="L12" s="186"/>
      <c r="M12" s="187"/>
      <c r="N12" s="187"/>
      <c r="O12" s="187"/>
    </row>
    <row r="13" spans="1:257" ht="14.25" customHeight="1">
      <c r="A13" s="83" t="str">
        <f t="shared" ref="A13:A20" si="2">IF(OR(B13&lt;&gt;"",D13&lt;E12&gt;""),"["&amp;TEXT($B$2,"##")&amp;"-"&amp;TEXT(ROW()-10,"##")&amp;"]","")</f>
        <v>[Discover-3]</v>
      </c>
      <c r="B13" s="84" t="s">
        <v>771</v>
      </c>
      <c r="C13" s="84" t="s">
        <v>818</v>
      </c>
      <c r="D13" s="84" t="s">
        <v>770</v>
      </c>
      <c r="E13" s="89"/>
      <c r="F13" s="84" t="s">
        <v>0</v>
      </c>
      <c r="G13" s="84" t="s">
        <v>0</v>
      </c>
      <c r="H13" s="90">
        <v>42323</v>
      </c>
      <c r="I13" s="91"/>
      <c r="J13" s="186"/>
      <c r="K13" s="186"/>
      <c r="L13" s="186"/>
      <c r="M13" s="187"/>
      <c r="N13" s="187"/>
      <c r="O13" s="187"/>
    </row>
    <row r="14" spans="1:257" ht="14.25" customHeight="1">
      <c r="A14" s="83" t="str">
        <f t="shared" si="2"/>
        <v>[Discover-4]</v>
      </c>
      <c r="B14" s="84" t="s">
        <v>772</v>
      </c>
      <c r="C14" s="84" t="s">
        <v>819</v>
      </c>
      <c r="D14" s="84" t="s">
        <v>773</v>
      </c>
      <c r="E14" s="89"/>
      <c r="F14" s="84" t="s">
        <v>0</v>
      </c>
      <c r="G14" s="84" t="s">
        <v>0</v>
      </c>
      <c r="H14" s="90">
        <v>42323</v>
      </c>
      <c r="I14" s="91"/>
      <c r="J14" s="186"/>
      <c r="K14" s="186"/>
      <c r="L14" s="186"/>
      <c r="M14" s="187"/>
      <c r="N14" s="187"/>
      <c r="O14" s="187"/>
    </row>
    <row r="15" spans="1:257" ht="14.25" customHeight="1">
      <c r="A15" s="83" t="str">
        <f t="shared" si="2"/>
        <v>[Discover-5]</v>
      </c>
      <c r="B15" s="84" t="s">
        <v>774</v>
      </c>
      <c r="C15" s="84" t="s">
        <v>820</v>
      </c>
      <c r="D15" s="84" t="s">
        <v>775</v>
      </c>
      <c r="E15" s="89"/>
      <c r="F15" s="84" t="s">
        <v>0</v>
      </c>
      <c r="G15" s="84" t="s">
        <v>0</v>
      </c>
      <c r="H15" s="90">
        <v>42323</v>
      </c>
      <c r="I15" s="91"/>
      <c r="J15" s="186"/>
      <c r="K15" s="186"/>
      <c r="L15" s="186"/>
      <c r="M15" s="187"/>
      <c r="N15" s="187"/>
      <c r="O15" s="187"/>
    </row>
    <row r="16" spans="1:257" ht="14.25" customHeight="1">
      <c r="A16" s="83" t="str">
        <f t="shared" si="2"/>
        <v>[Discover-6]</v>
      </c>
      <c r="B16" s="84" t="s">
        <v>780</v>
      </c>
      <c r="C16" s="84" t="s">
        <v>821</v>
      </c>
      <c r="D16" s="84" t="s">
        <v>781</v>
      </c>
      <c r="E16" s="89"/>
      <c r="F16" s="84" t="s">
        <v>0</v>
      </c>
      <c r="G16" s="84" t="s">
        <v>0</v>
      </c>
      <c r="H16" s="90">
        <v>42323</v>
      </c>
      <c r="I16" s="91"/>
      <c r="J16" s="186"/>
      <c r="K16" s="186"/>
      <c r="L16" s="186"/>
      <c r="M16" s="187"/>
      <c r="N16" s="187"/>
      <c r="O16" s="187"/>
    </row>
    <row r="17" spans="1:15" ht="14.25" customHeight="1">
      <c r="A17" s="83" t="str">
        <f t="shared" si="2"/>
        <v>[Discover-7]</v>
      </c>
      <c r="B17" s="84" t="s">
        <v>777</v>
      </c>
      <c r="C17" s="84" t="s">
        <v>822</v>
      </c>
      <c r="D17" s="84" t="s">
        <v>778</v>
      </c>
      <c r="E17" s="89"/>
      <c r="F17" s="84" t="s">
        <v>0</v>
      </c>
      <c r="G17" s="84" t="s">
        <v>0</v>
      </c>
      <c r="H17" s="90">
        <v>42323</v>
      </c>
      <c r="I17" s="91"/>
      <c r="J17" s="186"/>
      <c r="K17" s="186"/>
      <c r="L17" s="186"/>
      <c r="M17" s="187"/>
      <c r="N17" s="187"/>
      <c r="O17" s="187"/>
    </row>
    <row r="18" spans="1:15" ht="14.25" customHeight="1">
      <c r="A18" s="83" t="str">
        <f t="shared" si="2"/>
        <v>[Discover-8]</v>
      </c>
      <c r="B18" s="84" t="s">
        <v>776</v>
      </c>
      <c r="C18" s="84" t="s">
        <v>823</v>
      </c>
      <c r="D18" s="84" t="s">
        <v>779</v>
      </c>
      <c r="E18" s="89"/>
      <c r="F18" s="84" t="s">
        <v>0</v>
      </c>
      <c r="G18" s="84" t="s">
        <v>0</v>
      </c>
      <c r="H18" s="90">
        <v>42323</v>
      </c>
      <c r="I18" s="91"/>
      <c r="J18" s="186"/>
      <c r="K18" s="186"/>
      <c r="L18" s="186"/>
      <c r="M18" s="187"/>
      <c r="N18" s="187"/>
      <c r="O18" s="187"/>
    </row>
    <row r="19" spans="1:15" ht="14.25" customHeight="1">
      <c r="A19" s="83" t="str">
        <f t="shared" si="2"/>
        <v>[Discover-9]</v>
      </c>
      <c r="B19" s="84" t="s">
        <v>782</v>
      </c>
      <c r="C19" s="84" t="s">
        <v>824</v>
      </c>
      <c r="D19" s="84" t="s">
        <v>784</v>
      </c>
      <c r="E19" s="89"/>
      <c r="F19" s="84" t="s">
        <v>0</v>
      </c>
      <c r="G19" s="84" t="s">
        <v>0</v>
      </c>
      <c r="H19" s="90">
        <v>42323</v>
      </c>
      <c r="I19" s="91"/>
      <c r="J19" s="186"/>
      <c r="K19" s="186"/>
      <c r="L19" s="186"/>
      <c r="M19" s="187"/>
      <c r="N19" s="187"/>
      <c r="O19" s="187"/>
    </row>
    <row r="20" spans="1:15" ht="14.25" customHeight="1">
      <c r="A20" s="83" t="str">
        <f t="shared" si="2"/>
        <v>[Discover-10]</v>
      </c>
      <c r="B20" s="84" t="s">
        <v>783</v>
      </c>
      <c r="C20" s="84" t="s">
        <v>825</v>
      </c>
      <c r="D20" s="84" t="s">
        <v>785</v>
      </c>
      <c r="E20" s="89"/>
      <c r="F20" s="84" t="s">
        <v>0</v>
      </c>
      <c r="G20" s="84" t="s">
        <v>0</v>
      </c>
      <c r="H20" s="90">
        <v>42323</v>
      </c>
      <c r="I20" s="91"/>
      <c r="J20" s="186"/>
      <c r="K20" s="186"/>
      <c r="L20" s="186"/>
      <c r="M20" s="187"/>
      <c r="N20" s="187"/>
      <c r="O20" s="187"/>
    </row>
  </sheetData>
  <autoFilter ref="J10:O10"/>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テスト報告!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E1" zoomScaleNormal="100" workbookViewId="0">
      <selection activeCell="I1" sqref="I1:O1"/>
    </sheetView>
  </sheetViews>
  <sheetFormatPr defaultRowHeight="12.75"/>
  <cols>
    <col min="1" max="1" width="22.625" style="77" customWidth="1"/>
    <col min="2" max="2" width="46.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9" width="16.5" style="77" customWidth="1"/>
    <col min="10" max="10" width="9.375" style="79" customWidth="1"/>
    <col min="11" max="11" width="9" style="77" customWidth="1"/>
    <col min="12" max="16" width="9" style="77"/>
    <col min="17" max="17" width="0" style="77" hidden="1" customWidth="1"/>
    <col min="18" max="16384" width="9" style="77"/>
  </cols>
  <sheetData>
    <row r="1" spans="1:257" ht="26.2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72" t="s">
        <v>1299</v>
      </c>
      <c r="B2" s="234" t="s">
        <v>786</v>
      </c>
      <c r="C2" s="234"/>
      <c r="D2" s="234"/>
      <c r="E2" s="234"/>
      <c r="F2" s="234"/>
      <c r="G2" s="234"/>
      <c r="H2" s="69"/>
      <c r="I2" s="190" t="s">
        <v>1019</v>
      </c>
      <c r="J2" s="178">
        <f>COUNTIFS(J12:J203,"ManhNL",L12:L203,"Open")</f>
        <v>0</v>
      </c>
      <c r="K2" s="178">
        <f>COUNTIFS(J12:J203,"ManhNL",L12:L203,"Accepted")</f>
        <v>0</v>
      </c>
      <c r="L2" s="178">
        <f>COUNTIFS(J12:J203,"ManhNL",L12:L203,"Ready for test")</f>
        <v>0</v>
      </c>
      <c r="M2" s="178">
        <f>COUNTIFS(J12:J203,"ManhNL",L12:L203,"Closed")</f>
        <v>0</v>
      </c>
      <c r="N2" s="178">
        <f>COUNTIFS(J12:J203,"ManhNL",L12:L203,"")</f>
        <v>0</v>
      </c>
      <c r="O2" s="199">
        <f t="shared" ref="O2:O7" si="0">SUM(J2:N2)</f>
        <v>0</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72" t="s">
        <v>1300</v>
      </c>
      <c r="B3" s="234" t="s">
        <v>788</v>
      </c>
      <c r="C3" s="234"/>
      <c r="D3" s="234"/>
      <c r="E3" s="234"/>
      <c r="F3" s="234"/>
      <c r="G3" s="234"/>
      <c r="H3" s="69"/>
      <c r="I3" s="190" t="s">
        <v>1020</v>
      </c>
      <c r="J3" s="178">
        <f>COUNTIFS(J12:J203,"HuyNM",L12:L203,"Open")</f>
        <v>0</v>
      </c>
      <c r="K3" s="178">
        <f>COUNTIFS(J12:J203,"HuyNM",L12:L203,"Accepted")</f>
        <v>0</v>
      </c>
      <c r="L3" s="178">
        <f>COUNTIFS(J12:J203,"HuyNM",L12:L203,"Ready for test")</f>
        <v>0</v>
      </c>
      <c r="M3" s="178">
        <f>COUNTIFS(J12:J203,"HuyNM",L12:L203,"Closed")</f>
        <v>0</v>
      </c>
      <c r="N3" s="178">
        <f>COUNTIFS(J12:J203,"HuyNM",L12:L203,"")</f>
        <v>0</v>
      </c>
      <c r="O3" s="200">
        <f t="shared" si="0"/>
        <v>0</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72" t="s">
        <v>1301</v>
      </c>
      <c r="B4" s="235" t="s">
        <v>32</v>
      </c>
      <c r="C4" s="235"/>
      <c r="D4" s="235"/>
      <c r="E4" s="235"/>
      <c r="F4" s="235"/>
      <c r="G4" s="235"/>
      <c r="H4" s="69"/>
      <c r="I4" s="190" t="s">
        <v>1022</v>
      </c>
      <c r="J4" s="178">
        <f>COUNTIFS(J12:J203,"AnhDD",L12:L203,"Open")</f>
        <v>0</v>
      </c>
      <c r="K4" s="178">
        <f>COUNTIFS(J12:J203,"AnhDD",L12:L203,"Accepted")</f>
        <v>0</v>
      </c>
      <c r="L4" s="178">
        <f>COUNTIFS(J12:J203,"AnhDD",L12:L203,"Ready for test")</f>
        <v>0</v>
      </c>
      <c r="M4" s="178">
        <f>COUNTIFS(J12:J203,"AnhDD",L12:L203,"Closed")</f>
        <v>0</v>
      </c>
      <c r="N4" s="178">
        <f>COUNTIFS(J12:J203,"AnhDD",L12:L203,"")</f>
        <v>0</v>
      </c>
      <c r="O4" s="200">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72" t="s">
        <v>1302</v>
      </c>
      <c r="B5" s="274" t="s">
        <v>1285</v>
      </c>
      <c r="C5" s="274" t="s">
        <v>1303</v>
      </c>
      <c r="D5" s="275" t="s">
        <v>4</v>
      </c>
      <c r="E5" s="276" t="s">
        <v>1304</v>
      </c>
      <c r="F5" s="243"/>
      <c r="G5" s="244"/>
      <c r="H5" s="71"/>
      <c r="I5" s="190" t="s">
        <v>1021</v>
      </c>
      <c r="J5" s="178">
        <f>COUNTIFS(J12:J203,"TrungVN",L12:L203,"Open")</f>
        <v>0</v>
      </c>
      <c r="K5" s="178">
        <f>COUNTIFS(J12:J203,"TrungVN",L12:L203,"Accepted")</f>
        <v>0</v>
      </c>
      <c r="L5" s="178">
        <f>COUNTIFS(J12:J203,"TrungVN",L12:L203,"Ready for test")</f>
        <v>0</v>
      </c>
      <c r="M5" s="178">
        <f>COUNTIFS(J12:J203,"TrungVN",L12:L203,"Closed")</f>
        <v>8</v>
      </c>
      <c r="N5" s="178">
        <f>COUNTIFS(J12:J203,"TrungVN",L12:L203,"")</f>
        <v>0</v>
      </c>
      <c r="O5" s="200">
        <f t="shared" si="0"/>
        <v>8</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3">
        <f>COUNTIF(F11:G87,"Pass")</f>
        <v>24</v>
      </c>
      <c r="B6" s="74">
        <f>COUNTIF(F11:G87,"Fail")</f>
        <v>0</v>
      </c>
      <c r="C6" s="74">
        <f>E6-D6-B6-A6</f>
        <v>0</v>
      </c>
      <c r="D6" s="75">
        <f>COUNTIF(F11:G87,"N/A")</f>
        <v>0</v>
      </c>
      <c r="E6" s="236">
        <f>COUNTA(A11:A87)*2</f>
        <v>24</v>
      </c>
      <c r="F6" s="236"/>
      <c r="G6" s="236"/>
      <c r="H6" s="71"/>
      <c r="I6" s="190" t="s">
        <v>1017</v>
      </c>
      <c r="J6" s="178">
        <f>COUNTIFS(J12:J203,"MaiCTP",L12:L203,"Open")</f>
        <v>0</v>
      </c>
      <c r="K6" s="178">
        <f>COUNTIFS(J12:J203,"MaiCTP",L12:L203,"Accepted")</f>
        <v>0</v>
      </c>
      <c r="L6" s="178">
        <f>COUNTIFS(J12:J203,"MaiCTP",L12:L203,"Ready for test")</f>
        <v>0</v>
      </c>
      <c r="M6" s="178">
        <f>COUNTIFS(J12:J203,"MaiCTP",L12:L203,"Closed")</f>
        <v>0</v>
      </c>
      <c r="N6" s="178">
        <f>COUNTIFS(J12:J203,"MaiCTP",L12:L203,"")</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c r="A7" s="193"/>
      <c r="B7" s="193"/>
      <c r="C7" s="193"/>
      <c r="D7" s="193"/>
      <c r="E7" s="194"/>
      <c r="F7" s="194"/>
      <c r="G7" s="194"/>
      <c r="H7" s="71"/>
      <c r="I7" s="190" t="s">
        <v>1016</v>
      </c>
      <c r="J7" s="178">
        <f>COUNTIFS(J12:J203,"ChinhVC",L12:L203,"Open")</f>
        <v>0</v>
      </c>
      <c r="K7" s="178">
        <f>COUNTIFS(J12:J203,"ChinhVC",L12:L203,"Accepted")</f>
        <v>0</v>
      </c>
      <c r="L7" s="178">
        <f>COUNTIFS(J12:J203,"ChinhVC",L12:L203,"Ready for test")</f>
        <v>0</v>
      </c>
      <c r="M7" s="178">
        <f>COUNTIFS(J12:J203,"ChinhVC",L12:L203,"Closed")</f>
        <v>0</v>
      </c>
      <c r="N7" s="178">
        <f>COUNTIFS(J12:J203,"ChinhVC",L12:L203,"")</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5" thickBot="1">
      <c r="A8" s="193"/>
      <c r="B8" s="193"/>
      <c r="C8" s="193"/>
      <c r="D8" s="193"/>
      <c r="E8" s="194"/>
      <c r="F8" s="194"/>
      <c r="G8" s="194"/>
      <c r="H8" s="71"/>
      <c r="I8" s="191" t="s">
        <v>1015</v>
      </c>
      <c r="J8" s="198">
        <f>SUM(J2:J7)</f>
        <v>0</v>
      </c>
      <c r="K8" s="198">
        <f t="shared" ref="K8:O8" si="1">SUM(K2:K7)</f>
        <v>0</v>
      </c>
      <c r="L8" s="198">
        <f t="shared" si="1"/>
        <v>0</v>
      </c>
      <c r="M8" s="198">
        <f t="shared" si="1"/>
        <v>8</v>
      </c>
      <c r="N8" s="198">
        <f t="shared" si="1"/>
        <v>0</v>
      </c>
      <c r="O8" s="198">
        <f t="shared" si="1"/>
        <v>8</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3.5"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5.5">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c r="A11" s="130"/>
      <c r="B11" s="130" t="s">
        <v>786</v>
      </c>
      <c r="C11" s="131"/>
      <c r="D11" s="131"/>
      <c r="E11" s="131"/>
      <c r="F11" s="131"/>
      <c r="G11" s="131"/>
      <c r="H11" s="131"/>
      <c r="I11" s="132"/>
      <c r="J11" s="131"/>
      <c r="K11" s="131"/>
      <c r="L11" s="131"/>
      <c r="M11" s="131"/>
      <c r="N11" s="131"/>
      <c r="O11" s="162"/>
    </row>
    <row r="12" spans="1:257" ht="14.25" customHeight="1">
      <c r="A12" s="83" t="str">
        <f>IF(OR(B12&lt;&gt;"",D12&lt;E11&gt;""),"["&amp;TEXT($B$2,"##")&amp;"-"&amp;TEXT(ROW()-10,"##")&amp;"]","")</f>
        <v>[Statistic-2]</v>
      </c>
      <c r="B12" s="84" t="s">
        <v>789</v>
      </c>
      <c r="C12" s="84" t="s">
        <v>817</v>
      </c>
      <c r="D12" s="84" t="s">
        <v>792</v>
      </c>
      <c r="E12" s="89"/>
      <c r="F12" s="84" t="s">
        <v>0</v>
      </c>
      <c r="G12" s="84" t="s">
        <v>0</v>
      </c>
      <c r="H12" s="90">
        <v>42323</v>
      </c>
      <c r="I12" s="208" t="s">
        <v>1134</v>
      </c>
      <c r="J12" s="186" t="s">
        <v>1021</v>
      </c>
      <c r="K12" s="186" t="s">
        <v>1016</v>
      </c>
      <c r="L12" s="186" t="s">
        <v>1014</v>
      </c>
      <c r="M12" s="187">
        <v>42323</v>
      </c>
      <c r="N12" s="187">
        <v>42016</v>
      </c>
      <c r="O12" s="201" t="s">
        <v>1132</v>
      </c>
    </row>
    <row r="13" spans="1:257" ht="14.25" customHeight="1">
      <c r="A13" s="83" t="str">
        <f t="shared" ref="A13:A23" si="2">IF(OR(B13&lt;&gt;"",D13&lt;E12&gt;""),"["&amp;TEXT($B$2,"##")&amp;"-"&amp;TEXT(ROW()-10,"##")&amp;"]","")</f>
        <v>[Statistic-3]</v>
      </c>
      <c r="B13" s="84" t="s">
        <v>790</v>
      </c>
      <c r="C13" s="84" t="s">
        <v>817</v>
      </c>
      <c r="D13" s="84" t="s">
        <v>792</v>
      </c>
      <c r="E13" s="89"/>
      <c r="F13" s="84" t="s">
        <v>0</v>
      </c>
      <c r="G13" s="84" t="s">
        <v>0</v>
      </c>
      <c r="H13" s="90">
        <v>42323</v>
      </c>
      <c r="I13" s="208" t="s">
        <v>1134</v>
      </c>
      <c r="J13" s="186" t="s">
        <v>1021</v>
      </c>
      <c r="K13" s="186" t="s">
        <v>1016</v>
      </c>
      <c r="L13" s="186" t="s">
        <v>1014</v>
      </c>
      <c r="M13" s="187">
        <v>42323</v>
      </c>
      <c r="N13" s="187">
        <v>42016</v>
      </c>
      <c r="O13" s="201" t="s">
        <v>1133</v>
      </c>
    </row>
    <row r="14" spans="1:257" ht="14.25" customHeight="1">
      <c r="A14" s="83" t="str">
        <f t="shared" si="2"/>
        <v>[Statistic-4]</v>
      </c>
      <c r="B14" s="84" t="s">
        <v>791</v>
      </c>
      <c r="C14" s="84" t="s">
        <v>793</v>
      </c>
      <c r="D14" s="84" t="s">
        <v>794</v>
      </c>
      <c r="E14" s="89"/>
      <c r="F14" s="84" t="s">
        <v>0</v>
      </c>
      <c r="G14" s="84" t="s">
        <v>0</v>
      </c>
      <c r="H14" s="90">
        <v>42323</v>
      </c>
      <c r="I14" s="91"/>
      <c r="J14" s="186"/>
      <c r="K14" s="186"/>
      <c r="L14" s="186"/>
      <c r="M14" s="187"/>
      <c r="N14" s="187"/>
      <c r="O14" s="187"/>
    </row>
    <row r="15" spans="1:257" ht="14.25" customHeight="1">
      <c r="A15" s="83" t="str">
        <f t="shared" si="2"/>
        <v>[Statistic-5]</v>
      </c>
      <c r="B15" s="84" t="s">
        <v>1141</v>
      </c>
      <c r="C15" s="84" t="s">
        <v>1135</v>
      </c>
      <c r="D15" s="84" t="s">
        <v>1136</v>
      </c>
      <c r="E15" s="89"/>
      <c r="F15" s="84" t="s">
        <v>0</v>
      </c>
      <c r="G15" s="84" t="s">
        <v>0</v>
      </c>
      <c r="H15" s="90">
        <v>42323</v>
      </c>
      <c r="I15" s="91"/>
      <c r="J15" s="186" t="s">
        <v>1021</v>
      </c>
      <c r="K15" s="186" t="s">
        <v>1016</v>
      </c>
      <c r="L15" s="186" t="s">
        <v>1014</v>
      </c>
      <c r="M15" s="187">
        <v>42323</v>
      </c>
      <c r="N15" s="187">
        <v>42016</v>
      </c>
      <c r="O15" s="201" t="s">
        <v>1133</v>
      </c>
    </row>
    <row r="16" spans="1:257" ht="14.25" customHeight="1">
      <c r="A16" s="83" t="str">
        <f t="shared" ref="A16:A17" si="3">IF(OR(B16&lt;&gt;"",D16&lt;E15&gt;""),"["&amp;TEXT($B$2,"##")&amp;"-"&amp;TEXT(ROW()-10,"##")&amp;"]","")</f>
        <v>[Statistic-6]</v>
      </c>
      <c r="B16" s="84" t="s">
        <v>1142</v>
      </c>
      <c r="C16" s="84" t="s">
        <v>1137</v>
      </c>
      <c r="D16" s="84" t="s">
        <v>1140</v>
      </c>
      <c r="E16" s="89"/>
      <c r="F16" s="84" t="s">
        <v>0</v>
      </c>
      <c r="G16" s="84" t="s">
        <v>0</v>
      </c>
      <c r="H16" s="90">
        <v>42323</v>
      </c>
      <c r="I16" s="91"/>
      <c r="J16" s="186" t="s">
        <v>1021</v>
      </c>
      <c r="K16" s="186" t="s">
        <v>1016</v>
      </c>
      <c r="L16" s="186" t="s">
        <v>1014</v>
      </c>
      <c r="M16" s="187">
        <v>42323</v>
      </c>
      <c r="N16" s="187">
        <v>42016</v>
      </c>
      <c r="O16" s="201" t="s">
        <v>1133</v>
      </c>
    </row>
    <row r="17" spans="1:15" ht="14.25" customHeight="1">
      <c r="A17" s="83" t="str">
        <f t="shared" si="3"/>
        <v>[Statistic-7]</v>
      </c>
      <c r="B17" s="84" t="s">
        <v>1143</v>
      </c>
      <c r="C17" s="84" t="s">
        <v>1138</v>
      </c>
      <c r="D17" s="84" t="s">
        <v>1139</v>
      </c>
      <c r="E17" s="89"/>
      <c r="F17" s="84" t="s">
        <v>0</v>
      </c>
      <c r="G17" s="84" t="s">
        <v>0</v>
      </c>
      <c r="H17" s="90">
        <v>42323</v>
      </c>
      <c r="I17" s="91"/>
      <c r="J17" s="186" t="s">
        <v>1021</v>
      </c>
      <c r="K17" s="186" t="s">
        <v>1016</v>
      </c>
      <c r="L17" s="186" t="s">
        <v>1014</v>
      </c>
      <c r="M17" s="187">
        <v>42323</v>
      </c>
      <c r="N17" s="187">
        <v>42016</v>
      </c>
      <c r="O17" s="201" t="s">
        <v>1133</v>
      </c>
    </row>
    <row r="18" spans="1:15" ht="14.25" customHeight="1">
      <c r="A18" s="83" t="str">
        <f>IF(OR(B18&lt;&gt;"",D18&lt;E14&gt;""),"["&amp;TEXT($B$2,"##")&amp;"-"&amp;TEXT(ROW()-10,"##")&amp;"]","")</f>
        <v>[Statistic-8]</v>
      </c>
      <c r="B18" s="84" t="s">
        <v>795</v>
      </c>
      <c r="C18" s="84" t="s">
        <v>799</v>
      </c>
      <c r="D18" s="84" t="s">
        <v>800</v>
      </c>
      <c r="E18" s="89"/>
      <c r="F18" s="84" t="s">
        <v>0</v>
      </c>
      <c r="G18" s="84" t="s">
        <v>0</v>
      </c>
      <c r="H18" s="90">
        <v>42323</v>
      </c>
      <c r="I18" s="91"/>
      <c r="J18" s="186"/>
      <c r="K18" s="186"/>
      <c r="L18" s="186"/>
      <c r="M18" s="187"/>
      <c r="N18" s="187"/>
      <c r="O18" s="187"/>
    </row>
    <row r="19" spans="1:15" ht="14.25" customHeight="1">
      <c r="A19" s="83" t="str">
        <f t="shared" si="2"/>
        <v>[Statistic-9]</v>
      </c>
      <c r="B19" s="84" t="s">
        <v>796</v>
      </c>
      <c r="C19" s="84" t="s">
        <v>797</v>
      </c>
      <c r="D19" s="84" t="s">
        <v>798</v>
      </c>
      <c r="E19" s="89"/>
      <c r="F19" s="84" t="s">
        <v>0</v>
      </c>
      <c r="G19" s="84" t="s">
        <v>0</v>
      </c>
      <c r="H19" s="90">
        <v>42323</v>
      </c>
      <c r="I19" s="91"/>
      <c r="J19" s="186"/>
      <c r="K19" s="186"/>
      <c r="L19" s="186"/>
      <c r="M19" s="187"/>
      <c r="N19" s="187"/>
      <c r="O19" s="187"/>
    </row>
    <row r="20" spans="1:15" ht="14.25" customHeight="1">
      <c r="A20" s="83" t="str">
        <f t="shared" si="2"/>
        <v>[Statistic-10]</v>
      </c>
      <c r="B20" s="84" t="s">
        <v>801</v>
      </c>
      <c r="C20" s="84" t="s">
        <v>802</v>
      </c>
      <c r="D20" s="84" t="s">
        <v>806</v>
      </c>
      <c r="E20" s="89"/>
      <c r="F20" s="84" t="s">
        <v>0</v>
      </c>
      <c r="G20" s="84" t="s">
        <v>0</v>
      </c>
      <c r="H20" s="90">
        <v>42323</v>
      </c>
      <c r="I20" s="91"/>
      <c r="J20" s="186"/>
      <c r="K20" s="186"/>
      <c r="L20" s="186"/>
      <c r="M20" s="187"/>
      <c r="N20" s="187"/>
      <c r="O20" s="187"/>
    </row>
    <row r="21" spans="1:15" ht="14.25" customHeight="1">
      <c r="A21" s="83" t="str">
        <f t="shared" si="2"/>
        <v>[Statistic-11]</v>
      </c>
      <c r="B21" s="84" t="s">
        <v>803</v>
      </c>
      <c r="C21" s="84" t="s">
        <v>804</v>
      </c>
      <c r="D21" s="84" t="s">
        <v>805</v>
      </c>
      <c r="E21" s="89"/>
      <c r="F21" s="84" t="s">
        <v>0</v>
      </c>
      <c r="G21" s="84" t="s">
        <v>0</v>
      </c>
      <c r="H21" s="90">
        <v>42323</v>
      </c>
      <c r="I21" s="208" t="s">
        <v>1134</v>
      </c>
      <c r="J21" s="186" t="s">
        <v>1021</v>
      </c>
      <c r="K21" s="186" t="s">
        <v>1016</v>
      </c>
      <c r="L21" s="186" t="s">
        <v>1014</v>
      </c>
      <c r="M21" s="187">
        <v>42323</v>
      </c>
      <c r="N21" s="187">
        <v>42016</v>
      </c>
      <c r="O21" s="187"/>
    </row>
    <row r="22" spans="1:15" ht="14.25" customHeight="1">
      <c r="A22" s="83" t="str">
        <f t="shared" si="2"/>
        <v>[Statistic-12]</v>
      </c>
      <c r="B22" s="84" t="s">
        <v>807</v>
      </c>
      <c r="C22" s="84" t="s">
        <v>808</v>
      </c>
      <c r="D22" s="84" t="s">
        <v>809</v>
      </c>
      <c r="E22" s="89"/>
      <c r="F22" s="84" t="s">
        <v>0</v>
      </c>
      <c r="G22" s="84" t="s">
        <v>0</v>
      </c>
      <c r="H22" s="90">
        <v>42323</v>
      </c>
      <c r="I22" s="208" t="s">
        <v>1134</v>
      </c>
      <c r="J22" s="186" t="s">
        <v>1021</v>
      </c>
      <c r="K22" s="186" t="s">
        <v>1016</v>
      </c>
      <c r="L22" s="186" t="s">
        <v>1014</v>
      </c>
      <c r="M22" s="187">
        <v>42323</v>
      </c>
      <c r="N22" s="187">
        <v>42016</v>
      </c>
      <c r="O22" s="187"/>
    </row>
    <row r="23" spans="1:15" ht="14.25" customHeight="1">
      <c r="A23" s="83" t="str">
        <f t="shared" si="2"/>
        <v>[Statistic-13]</v>
      </c>
      <c r="B23" s="84" t="s">
        <v>810</v>
      </c>
      <c r="C23" s="84" t="s">
        <v>811</v>
      </c>
      <c r="D23" s="84" t="s">
        <v>812</v>
      </c>
      <c r="E23" s="89"/>
      <c r="F23" s="84" t="s">
        <v>0</v>
      </c>
      <c r="G23" s="84" t="s">
        <v>0</v>
      </c>
      <c r="H23" s="90">
        <v>42323</v>
      </c>
      <c r="I23" s="208" t="s">
        <v>1134</v>
      </c>
      <c r="J23" s="186" t="s">
        <v>1021</v>
      </c>
      <c r="K23" s="186" t="s">
        <v>1016</v>
      </c>
      <c r="L23" s="186" t="s">
        <v>1014</v>
      </c>
      <c r="M23" s="187">
        <v>42323</v>
      </c>
      <c r="N23" s="187">
        <v>42016</v>
      </c>
      <c r="O23" s="187"/>
    </row>
  </sheetData>
  <autoFilter ref="J10:O23"/>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O12" r:id="rId1"/>
    <hyperlink ref="O13" r:id="rId2"/>
    <hyperlink ref="O15:O17" r:id="rId3" display="Evident\Statistics-3.png"/>
    <hyperlink ref="A1" location="テスト報告!A1" display="Back to Test Report"/>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8"/>
  <sheetViews>
    <sheetView topLeftCell="D1" zoomScaleNormal="100" workbookViewId="0">
      <selection activeCell="I1" sqref="I1:O1"/>
    </sheetView>
  </sheetViews>
  <sheetFormatPr defaultRowHeight="14.25" customHeight="1"/>
  <cols>
    <col min="1" max="1" width="22.625" style="77" customWidth="1"/>
    <col min="2" max="2" width="46.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9" width="16.5" style="77" customWidth="1"/>
    <col min="10" max="10" width="9.375" style="79" customWidth="1"/>
    <col min="11" max="11" width="9" style="77" customWidth="1"/>
    <col min="12" max="16" width="9" style="77"/>
    <col min="17" max="17" width="0" style="77" hidden="1" customWidth="1"/>
    <col min="18" max="16384" width="9" style="77"/>
  </cols>
  <sheetData>
    <row r="1" spans="1:257" ht="14.25" customHeight="1"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72" t="s">
        <v>1299</v>
      </c>
      <c r="B2" s="234" t="s">
        <v>787</v>
      </c>
      <c r="C2" s="234"/>
      <c r="D2" s="234"/>
      <c r="E2" s="234"/>
      <c r="F2" s="234"/>
      <c r="G2" s="234"/>
      <c r="H2" s="69"/>
      <c r="I2" s="190" t="s">
        <v>1019</v>
      </c>
      <c r="J2" s="178">
        <f>COUNTIFS(J12:J201,"ManhNL",L12:L201,"Open")</f>
        <v>0</v>
      </c>
      <c r="K2" s="178">
        <f>COUNTIFS(J12:J201,"ManhNL",L12:L201,"Accepted")</f>
        <v>0</v>
      </c>
      <c r="L2" s="178">
        <f>COUNTIFS(J12:J201,"ManhNL",L12:L201,"Ready for test")</f>
        <v>0</v>
      </c>
      <c r="M2" s="178">
        <f>COUNTIFS(J12:J201,"ManhNL",L12:L201,"Closed")</f>
        <v>1</v>
      </c>
      <c r="N2" s="178">
        <f>COUNTIFS(J12:J201,"ManhNL",L12:L201,"")</f>
        <v>0</v>
      </c>
      <c r="O2" s="199">
        <f t="shared" ref="O2:O7" si="0">SUM(J2:N2)</f>
        <v>1</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72" t="s">
        <v>1300</v>
      </c>
      <c r="B3" s="234" t="s">
        <v>813</v>
      </c>
      <c r="C3" s="234"/>
      <c r="D3" s="234"/>
      <c r="E3" s="234"/>
      <c r="F3" s="234"/>
      <c r="G3" s="234"/>
      <c r="H3" s="69"/>
      <c r="I3" s="190" t="s">
        <v>1020</v>
      </c>
      <c r="J3" s="178">
        <f>COUNTIFS(J12:J201,"HuyNM",L12:L201,"Open")</f>
        <v>0</v>
      </c>
      <c r="K3" s="178">
        <f>COUNTIFS(J12:J201,"HuyNM",L12:L201,"Accepted")</f>
        <v>0</v>
      </c>
      <c r="L3" s="178">
        <f>COUNTIFS(J12:J201,"HuyNM",L12:L201,"Ready for test")</f>
        <v>0</v>
      </c>
      <c r="M3" s="178">
        <f>COUNTIFS(J12:J201,"HuyNM",L12:L201,"Closed")</f>
        <v>0</v>
      </c>
      <c r="N3" s="178">
        <f>COUNTIFS(J12:J201,"HuyNM",L12:L201,"")</f>
        <v>0</v>
      </c>
      <c r="O3" s="200">
        <f t="shared" si="0"/>
        <v>0</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72" t="s">
        <v>1301</v>
      </c>
      <c r="B4" s="235" t="s">
        <v>32</v>
      </c>
      <c r="C4" s="235"/>
      <c r="D4" s="235"/>
      <c r="E4" s="235"/>
      <c r="F4" s="235"/>
      <c r="G4" s="235"/>
      <c r="H4" s="69"/>
      <c r="I4" s="190" t="s">
        <v>1022</v>
      </c>
      <c r="J4" s="178">
        <f>COUNTIFS(J12:J201,"AnhDD",L12:L201,"Open")</f>
        <v>0</v>
      </c>
      <c r="K4" s="178">
        <f>COUNTIFS(J12:J201,"AnhDD",L12:L201,"Accepted")</f>
        <v>0</v>
      </c>
      <c r="L4" s="178">
        <f>COUNTIFS(J12:J201,"AnhDD",L12:L201,"Ready for test")</f>
        <v>0</v>
      </c>
      <c r="M4" s="178">
        <f>COUNTIFS(J12:J201,"AnhDD",L12:L201,"Closed")</f>
        <v>0</v>
      </c>
      <c r="N4" s="178">
        <f>COUNTIFS(J12:J201,"AnhDD",L12:L201,"")</f>
        <v>0</v>
      </c>
      <c r="O4" s="200">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72" t="s">
        <v>1302</v>
      </c>
      <c r="B5" s="274" t="s">
        <v>1285</v>
      </c>
      <c r="C5" s="274" t="s">
        <v>1303</v>
      </c>
      <c r="D5" s="275" t="s">
        <v>4</v>
      </c>
      <c r="E5" s="276" t="s">
        <v>1304</v>
      </c>
      <c r="F5" s="243"/>
      <c r="G5" s="244"/>
      <c r="H5" s="71"/>
      <c r="I5" s="190" t="s">
        <v>1021</v>
      </c>
      <c r="J5" s="178">
        <f>COUNTIFS(J12:J201,"TrungVN",L12:L201,"Open")</f>
        <v>0</v>
      </c>
      <c r="K5" s="178">
        <f>COUNTIFS(J12:J201,"TrungVN",L12:L201,"Accepted")</f>
        <v>0</v>
      </c>
      <c r="L5" s="178">
        <f>COUNTIFS(J12:J201,"TrungVN",L12:L201,"Ready for test")</f>
        <v>0</v>
      </c>
      <c r="M5" s="178">
        <f>COUNTIFS(J12:J201,"TrungVN",L12:L201,"Closed")</f>
        <v>0</v>
      </c>
      <c r="N5" s="178">
        <f>COUNTIFS(J12:J201,"TrungVN",L12:L201,"")</f>
        <v>0</v>
      </c>
      <c r="O5" s="200">
        <f t="shared" si="0"/>
        <v>0</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3">
        <f>COUNTIF(F11:G101,"Pass")</f>
        <v>52</v>
      </c>
      <c r="B6" s="74">
        <f>COUNTIF(F11:G101,"Fail")</f>
        <v>0</v>
      </c>
      <c r="C6" s="74">
        <f>E6-D6-B6-A6</f>
        <v>0</v>
      </c>
      <c r="D6" s="75">
        <f>COUNTIF(F11:G101,"N/A")</f>
        <v>0</v>
      </c>
      <c r="E6" s="236">
        <f>COUNTA(A11:A101)*2</f>
        <v>52</v>
      </c>
      <c r="F6" s="236"/>
      <c r="G6" s="236"/>
      <c r="H6" s="71"/>
      <c r="I6" s="190" t="s">
        <v>1017</v>
      </c>
      <c r="J6" s="178">
        <f>COUNTIFS(J12:J201,"MaiCTP",L12:L201,"Open")</f>
        <v>0</v>
      </c>
      <c r="K6" s="178">
        <f>COUNTIFS(J12:J201,"MaiCTP",L12:L201,"Accepted")</f>
        <v>0</v>
      </c>
      <c r="L6" s="178">
        <f>COUNTIFS(J12:J201,"MaiCTP",L12:L201,"Ready for test")</f>
        <v>0</v>
      </c>
      <c r="M6" s="178">
        <f>COUNTIFS(J12:J201,"MaiCTP",L12:L201,"Closed")</f>
        <v>0</v>
      </c>
      <c r="N6" s="178">
        <f>COUNTIFS(J12:J201,"MaiCTP",L12:L201,"")</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c r="A7" s="193"/>
      <c r="B7" s="193"/>
      <c r="C7" s="193"/>
      <c r="D7" s="193"/>
      <c r="E7" s="194"/>
      <c r="F7" s="194"/>
      <c r="G7" s="194"/>
      <c r="H7" s="71"/>
      <c r="I7" s="190" t="s">
        <v>1016</v>
      </c>
      <c r="J7" s="178">
        <f>COUNTIFS(J12:J201,"ChinhVC",L12:L201,"Open")</f>
        <v>0</v>
      </c>
      <c r="K7" s="178">
        <f>COUNTIFS(J12:J201,"ChinhVC",L12:L201,"Accepted")</f>
        <v>0</v>
      </c>
      <c r="L7" s="178">
        <f>COUNTIFS(J12:J201,"ChinhVC",L12:L201,"Ready for test")</f>
        <v>0</v>
      </c>
      <c r="M7" s="178">
        <f>COUNTIFS(J12:J201,"ChinhVC",L12:L201,"Closed")</f>
        <v>0</v>
      </c>
      <c r="N7" s="178">
        <f>COUNTIFS(J12:J201,"ChinhVC",L12:L201,"")</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Bot="1">
      <c r="A8" s="193"/>
      <c r="B8" s="193"/>
      <c r="C8" s="193"/>
      <c r="D8" s="193"/>
      <c r="E8" s="194"/>
      <c r="F8" s="194"/>
      <c r="G8" s="194"/>
      <c r="H8" s="71"/>
      <c r="I8" s="191" t="s">
        <v>1015</v>
      </c>
      <c r="J8" s="198">
        <f>SUM(J2:J7)</f>
        <v>0</v>
      </c>
      <c r="K8" s="198">
        <f t="shared" ref="K8:O8" si="1">SUM(K2:K7)</f>
        <v>0</v>
      </c>
      <c r="L8" s="198">
        <f t="shared" si="1"/>
        <v>0</v>
      </c>
      <c r="M8" s="198">
        <f t="shared" si="1"/>
        <v>1</v>
      </c>
      <c r="N8" s="198">
        <f t="shared" si="1"/>
        <v>0</v>
      </c>
      <c r="O8" s="198">
        <f t="shared" si="1"/>
        <v>1</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4.25" customHeight="1"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8.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130"/>
      <c r="B11" s="130" t="s">
        <v>787</v>
      </c>
      <c r="C11" s="131"/>
      <c r="D11" s="131"/>
      <c r="E11" s="131"/>
      <c r="F11" s="131"/>
      <c r="G11" s="131"/>
      <c r="H11" s="131"/>
      <c r="I11" s="132"/>
      <c r="J11" s="131"/>
      <c r="K11" s="131"/>
      <c r="L11" s="131"/>
      <c r="M11" s="131"/>
      <c r="N11" s="131"/>
      <c r="O11" s="162"/>
    </row>
    <row r="12" spans="1:257" ht="14.25" customHeight="1">
      <c r="A12" s="83" t="str">
        <f>IF(OR(B12&lt;&gt;"",D12&lt;E11&gt;""),"["&amp;TEXT($B$2,"##")&amp;"-"&amp;TEXT(ROW()-10,"##")&amp;"]","")</f>
        <v>[Message-2]</v>
      </c>
      <c r="B12" s="84" t="s">
        <v>815</v>
      </c>
      <c r="C12" s="84" t="s">
        <v>826</v>
      </c>
      <c r="D12" s="84" t="s">
        <v>827</v>
      </c>
      <c r="E12" s="89"/>
      <c r="F12" s="84" t="s">
        <v>0</v>
      </c>
      <c r="G12" s="84" t="s">
        <v>0</v>
      </c>
      <c r="H12" s="90">
        <v>42323</v>
      </c>
      <c r="I12" s="91"/>
      <c r="J12" s="186"/>
      <c r="K12" s="186"/>
      <c r="L12" s="186"/>
      <c r="M12" s="187"/>
      <c r="N12" s="187"/>
      <c r="O12" s="187"/>
    </row>
    <row r="13" spans="1:257" ht="14.25" customHeight="1">
      <c r="A13" s="83" t="str">
        <f t="shared" ref="A13:A14" si="2">IF(OR(B13&lt;&gt;"",D13&lt;E12&gt;""),"["&amp;TEXT($B$2,"##")&amp;"-"&amp;TEXT(ROW()-10,"##")&amp;"]","")</f>
        <v>[Message-3]</v>
      </c>
      <c r="B13" s="84" t="s">
        <v>816</v>
      </c>
      <c r="C13" s="84" t="s">
        <v>829</v>
      </c>
      <c r="D13" s="84" t="s">
        <v>827</v>
      </c>
      <c r="E13" s="89"/>
      <c r="F13" s="84" t="s">
        <v>0</v>
      </c>
      <c r="G13" s="84" t="s">
        <v>0</v>
      </c>
      <c r="H13" s="90">
        <v>42323</v>
      </c>
      <c r="I13" s="91"/>
      <c r="J13" s="186"/>
      <c r="K13" s="186"/>
      <c r="L13" s="186"/>
      <c r="M13" s="187"/>
      <c r="N13" s="187"/>
      <c r="O13" s="187"/>
    </row>
    <row r="14" spans="1:257" ht="14.25" customHeight="1">
      <c r="A14" s="83" t="str">
        <f t="shared" si="2"/>
        <v>[Message-4]</v>
      </c>
      <c r="B14" s="84" t="s">
        <v>830</v>
      </c>
      <c r="C14" s="84" t="s">
        <v>831</v>
      </c>
      <c r="D14" s="84" t="s">
        <v>832</v>
      </c>
      <c r="E14" s="89"/>
      <c r="F14" s="84" t="s">
        <v>0</v>
      </c>
      <c r="G14" s="84" t="s">
        <v>0</v>
      </c>
      <c r="H14" s="90">
        <v>42323</v>
      </c>
      <c r="I14" s="91"/>
      <c r="J14" s="186"/>
      <c r="K14" s="186"/>
      <c r="L14" s="186"/>
      <c r="M14" s="187"/>
      <c r="N14" s="187"/>
      <c r="O14" s="187"/>
    </row>
    <row r="15" spans="1:257" ht="14.25" customHeight="1">
      <c r="A15" s="83" t="str">
        <f t="shared" ref="A15" si="3">IF(OR(B15&lt;&gt;"",D15&lt;E14&gt;""),"["&amp;TEXT($B$2,"##")&amp;"-"&amp;TEXT(ROW()-10,"##")&amp;"]","")</f>
        <v>[Message-5]</v>
      </c>
      <c r="B15" s="84" t="s">
        <v>833</v>
      </c>
      <c r="C15" s="84" t="s">
        <v>834</v>
      </c>
      <c r="D15" s="84" t="s">
        <v>835</v>
      </c>
      <c r="E15" s="89"/>
      <c r="F15" s="84" t="s">
        <v>0</v>
      </c>
      <c r="G15" s="84" t="s">
        <v>0</v>
      </c>
      <c r="H15" s="90">
        <v>42323</v>
      </c>
      <c r="I15" s="91"/>
      <c r="J15" s="186"/>
      <c r="K15" s="186"/>
      <c r="L15" s="186"/>
      <c r="M15" s="187"/>
      <c r="N15" s="187"/>
      <c r="O15" s="187"/>
    </row>
    <row r="16" spans="1:257" ht="14.25" customHeight="1">
      <c r="A16" s="83" t="str">
        <f t="shared" ref="A16" si="4">IF(OR(B16&lt;&gt;"",D16&lt;E15&gt;""),"["&amp;TEXT($B$2,"##")&amp;"-"&amp;TEXT(ROW()-10,"##")&amp;"]","")</f>
        <v>[Message-6]</v>
      </c>
      <c r="B16" s="84" t="s">
        <v>836</v>
      </c>
      <c r="C16" s="84" t="s">
        <v>837</v>
      </c>
      <c r="D16" s="84" t="s">
        <v>838</v>
      </c>
      <c r="E16" s="89"/>
      <c r="F16" s="84" t="s">
        <v>0</v>
      </c>
      <c r="G16" s="84" t="s">
        <v>0</v>
      </c>
      <c r="H16" s="90">
        <v>42323</v>
      </c>
      <c r="I16" s="91"/>
      <c r="J16" s="186"/>
      <c r="K16" s="186"/>
      <c r="L16" s="186"/>
      <c r="M16" s="187"/>
      <c r="N16" s="187"/>
      <c r="O16" s="187"/>
    </row>
    <row r="17" spans="1:15" ht="14.25" customHeight="1">
      <c r="A17" s="83" t="str">
        <f t="shared" ref="A17:A38" si="5">IF(OR(B17&lt;&gt;"",D17&lt;E16&gt;""),"["&amp;TEXT($B$2,"##")&amp;"-"&amp;TEXT(ROW()-10,"##")&amp;"]","")</f>
        <v>[Message-7]</v>
      </c>
      <c r="B17" s="84" t="s">
        <v>839</v>
      </c>
      <c r="C17" s="84" t="s">
        <v>840</v>
      </c>
      <c r="D17" s="84" t="s">
        <v>841</v>
      </c>
      <c r="E17" s="89"/>
      <c r="F17" s="84" t="s">
        <v>0</v>
      </c>
      <c r="G17" s="84" t="s">
        <v>0</v>
      </c>
      <c r="H17" s="90">
        <v>42323</v>
      </c>
      <c r="I17" s="91"/>
      <c r="J17" s="186"/>
      <c r="K17" s="186"/>
      <c r="L17" s="186"/>
      <c r="M17" s="187"/>
      <c r="N17" s="187"/>
      <c r="O17" s="187"/>
    </row>
    <row r="18" spans="1:15" ht="14.25" customHeight="1">
      <c r="A18" s="83" t="str">
        <f t="shared" si="5"/>
        <v>[Message-8]</v>
      </c>
      <c r="B18" s="84" t="s">
        <v>828</v>
      </c>
      <c r="C18" s="84" t="s">
        <v>842</v>
      </c>
      <c r="D18" s="84" t="s">
        <v>844</v>
      </c>
      <c r="E18" s="89"/>
      <c r="F18" s="84" t="s">
        <v>0</v>
      </c>
      <c r="G18" s="84" t="s">
        <v>0</v>
      </c>
      <c r="H18" s="90">
        <v>42323</v>
      </c>
      <c r="I18" s="91"/>
      <c r="J18" s="186"/>
      <c r="K18" s="186"/>
      <c r="L18" s="186"/>
      <c r="M18" s="187"/>
      <c r="N18" s="187"/>
      <c r="O18" s="187"/>
    </row>
    <row r="19" spans="1:15" ht="14.25" customHeight="1">
      <c r="A19" s="83" t="str">
        <f t="shared" si="5"/>
        <v>[Message-9]</v>
      </c>
      <c r="B19" s="84" t="s">
        <v>843</v>
      </c>
      <c r="C19" s="84" t="s">
        <v>842</v>
      </c>
      <c r="D19" s="84" t="s">
        <v>844</v>
      </c>
      <c r="E19" s="89"/>
      <c r="F19" s="84" t="s">
        <v>0</v>
      </c>
      <c r="G19" s="84" t="s">
        <v>0</v>
      </c>
      <c r="H19" s="90">
        <v>42323</v>
      </c>
      <c r="I19" s="91"/>
      <c r="J19" s="186"/>
      <c r="K19" s="186"/>
      <c r="L19" s="186"/>
      <c r="M19" s="187"/>
      <c r="N19" s="187"/>
      <c r="O19" s="187"/>
    </row>
    <row r="20" spans="1:15" ht="14.25" customHeight="1">
      <c r="A20" s="83" t="str">
        <f t="shared" si="5"/>
        <v>[Message-10]</v>
      </c>
      <c r="B20" s="84" t="s">
        <v>1222</v>
      </c>
      <c r="C20" s="84" t="s">
        <v>846</v>
      </c>
      <c r="D20" s="84" t="s">
        <v>847</v>
      </c>
      <c r="E20" s="89"/>
      <c r="F20" s="84" t="s">
        <v>0</v>
      </c>
      <c r="G20" s="84" t="s">
        <v>0</v>
      </c>
      <c r="H20" s="90">
        <v>42323</v>
      </c>
      <c r="I20" s="91"/>
      <c r="J20" s="186"/>
      <c r="K20" s="186"/>
      <c r="L20" s="186"/>
      <c r="M20" s="187"/>
      <c r="N20" s="187"/>
      <c r="O20" s="201"/>
    </row>
    <row r="21" spans="1:15" ht="14.25" customHeight="1">
      <c r="A21" s="83" t="str">
        <f t="shared" ref="A21" si="6">IF(OR(B21&lt;&gt;"",D21&lt;E20&gt;""),"["&amp;TEXT($B$2,"##")&amp;"-"&amp;TEXT(ROW()-10,"##")&amp;"]","")</f>
        <v>[Message-11]</v>
      </c>
      <c r="B21" s="84" t="s">
        <v>1223</v>
      </c>
      <c r="C21" s="84" t="s">
        <v>1224</v>
      </c>
      <c r="D21" s="84" t="s">
        <v>1225</v>
      </c>
      <c r="E21" s="89"/>
      <c r="F21" s="84" t="s">
        <v>0</v>
      </c>
      <c r="G21" s="84" t="s">
        <v>0</v>
      </c>
      <c r="H21" s="90">
        <v>42323</v>
      </c>
      <c r="I21" s="91"/>
      <c r="J21" s="186"/>
      <c r="K21" s="186"/>
      <c r="L21" s="186"/>
      <c r="M21" s="187"/>
      <c r="N21" s="187"/>
      <c r="O21" s="201"/>
    </row>
    <row r="22" spans="1:15" ht="102">
      <c r="A22" s="83" t="str">
        <f t="shared" ref="A22:A24" si="7">IF(OR(B22&lt;&gt;"",D22&lt;E21&gt;""),"["&amp;TEXT($B$2,"##")&amp;"-"&amp;TEXT(ROW()-10,"##")&amp;"]","")</f>
        <v>[Message-12]</v>
      </c>
      <c r="B22" s="84" t="s">
        <v>1226</v>
      </c>
      <c r="C22" s="84" t="s">
        <v>1228</v>
      </c>
      <c r="D22" s="84" t="s">
        <v>1227</v>
      </c>
      <c r="E22" s="89"/>
      <c r="F22" s="84" t="s">
        <v>0</v>
      </c>
      <c r="G22" s="84" t="s">
        <v>0</v>
      </c>
      <c r="H22" s="90">
        <v>42323</v>
      </c>
      <c r="I22" s="91" t="s">
        <v>1229</v>
      </c>
      <c r="J22" s="186" t="s">
        <v>1019</v>
      </c>
      <c r="K22" s="186" t="s">
        <v>1016</v>
      </c>
      <c r="L22" s="186" t="s">
        <v>1014</v>
      </c>
      <c r="M22" s="187">
        <v>42323</v>
      </c>
      <c r="N22" s="187">
        <v>42228</v>
      </c>
      <c r="O22" s="201" t="s">
        <v>1153</v>
      </c>
    </row>
    <row r="23" spans="1:15" ht="14.25" customHeight="1">
      <c r="A23" s="83" t="str">
        <f t="shared" si="7"/>
        <v>[Message-13]</v>
      </c>
      <c r="B23" s="84" t="s">
        <v>848</v>
      </c>
      <c r="C23" s="84" t="s">
        <v>849</v>
      </c>
      <c r="D23" s="84" t="s">
        <v>847</v>
      </c>
      <c r="E23" s="89"/>
      <c r="F23" s="84" t="s">
        <v>0</v>
      </c>
      <c r="G23" s="84" t="s">
        <v>0</v>
      </c>
      <c r="H23" s="90">
        <v>42323</v>
      </c>
      <c r="I23" s="91"/>
      <c r="J23" s="186"/>
      <c r="K23" s="186"/>
      <c r="L23" s="186"/>
      <c r="M23" s="187"/>
      <c r="N23" s="187"/>
      <c r="O23" s="187"/>
    </row>
    <row r="24" spans="1:15" ht="14.25" customHeight="1">
      <c r="A24" s="83" t="str">
        <f t="shared" si="7"/>
        <v>[Message-14]</v>
      </c>
      <c r="B24" s="84" t="s">
        <v>852</v>
      </c>
      <c r="C24" s="84" t="s">
        <v>850</v>
      </c>
      <c r="D24" s="84" t="s">
        <v>851</v>
      </c>
      <c r="E24" s="89"/>
      <c r="F24" s="84" t="s">
        <v>0</v>
      </c>
      <c r="G24" s="84" t="s">
        <v>0</v>
      </c>
      <c r="H24" s="90">
        <v>42323</v>
      </c>
      <c r="I24" s="91"/>
      <c r="J24" s="186"/>
      <c r="K24" s="186"/>
      <c r="L24" s="186"/>
      <c r="M24" s="187"/>
      <c r="N24" s="187"/>
      <c r="O24" s="187"/>
    </row>
    <row r="25" spans="1:15" ht="14.25" customHeight="1">
      <c r="A25" s="83" t="str">
        <f>IF(OR(B25&lt;&gt;"",D25&lt;E23&gt;""),"["&amp;TEXT($B$2,"##")&amp;"-"&amp;TEXT(ROW()-10,"##")&amp;"]","")</f>
        <v>[Message-15]</v>
      </c>
      <c r="B25" s="84" t="s">
        <v>1231</v>
      </c>
      <c r="C25" s="84" t="s">
        <v>1232</v>
      </c>
      <c r="D25" s="84" t="s">
        <v>1233</v>
      </c>
      <c r="E25" s="83" t="s">
        <v>1154</v>
      </c>
      <c r="F25" s="84" t="s">
        <v>0</v>
      </c>
      <c r="G25" s="84" t="s">
        <v>0</v>
      </c>
      <c r="H25" s="90">
        <v>42323</v>
      </c>
      <c r="I25" s="91"/>
      <c r="J25" s="186"/>
      <c r="K25" s="186"/>
      <c r="L25" s="186"/>
      <c r="M25" s="187"/>
      <c r="N25" s="187"/>
      <c r="O25" s="187"/>
    </row>
    <row r="26" spans="1:15" ht="14.25" customHeight="1">
      <c r="A26" s="83" t="str">
        <f>IF(OR(B26&lt;&gt;"",D26&lt;E24&gt;""),"["&amp;TEXT($B$2,"##")&amp;"-"&amp;TEXT(ROW()-10,"##")&amp;"]","")</f>
        <v>[Message-16]</v>
      </c>
      <c r="B26" s="84" t="s">
        <v>853</v>
      </c>
      <c r="C26" s="84" t="s">
        <v>831</v>
      </c>
      <c r="D26" s="84" t="s">
        <v>854</v>
      </c>
      <c r="E26" s="83" t="s">
        <v>1154</v>
      </c>
      <c r="F26" s="84" t="s">
        <v>0</v>
      </c>
      <c r="G26" s="84" t="s">
        <v>0</v>
      </c>
      <c r="H26" s="90">
        <v>42323</v>
      </c>
      <c r="I26" s="91"/>
      <c r="J26" s="186"/>
      <c r="K26" s="186"/>
      <c r="L26" s="186"/>
      <c r="M26" s="187"/>
      <c r="N26" s="187"/>
      <c r="O26" s="187"/>
    </row>
    <row r="27" spans="1:15" ht="14.25" customHeight="1">
      <c r="A27" s="83" t="str">
        <f t="shared" si="5"/>
        <v>[Message-17]</v>
      </c>
      <c r="B27" s="84" t="s">
        <v>855</v>
      </c>
      <c r="C27" s="84" t="s">
        <v>856</v>
      </c>
      <c r="D27" s="84" t="s">
        <v>857</v>
      </c>
      <c r="E27" s="83" t="s">
        <v>1154</v>
      </c>
      <c r="F27" s="84" t="s">
        <v>0</v>
      </c>
      <c r="G27" s="84" t="s">
        <v>0</v>
      </c>
      <c r="H27" s="90">
        <v>42323</v>
      </c>
      <c r="I27" s="91"/>
      <c r="J27" s="186"/>
      <c r="K27" s="186"/>
      <c r="L27" s="186"/>
      <c r="M27" s="187"/>
      <c r="N27" s="187"/>
      <c r="O27" s="187"/>
    </row>
    <row r="28" spans="1:15" ht="14.25" customHeight="1">
      <c r="A28" s="83" t="str">
        <f t="shared" si="5"/>
        <v>[Message-18]</v>
      </c>
      <c r="B28" s="84" t="s">
        <v>858</v>
      </c>
      <c r="C28" s="84" t="s">
        <v>860</v>
      </c>
      <c r="D28" s="84" t="s">
        <v>859</v>
      </c>
      <c r="E28" s="83"/>
      <c r="F28" s="84" t="s">
        <v>0</v>
      </c>
      <c r="G28" s="84" t="s">
        <v>0</v>
      </c>
      <c r="H28" s="90">
        <v>42323</v>
      </c>
      <c r="I28" s="91"/>
      <c r="J28" s="186"/>
      <c r="K28" s="186"/>
      <c r="L28" s="186"/>
      <c r="M28" s="187"/>
      <c r="N28" s="187"/>
      <c r="O28" s="187"/>
    </row>
    <row r="29" spans="1:15" ht="14.25" customHeight="1">
      <c r="A29" s="83" t="str">
        <f t="shared" si="5"/>
        <v>[Message-19]</v>
      </c>
      <c r="B29" s="84" t="s">
        <v>862</v>
      </c>
      <c r="C29" s="84" t="s">
        <v>866</v>
      </c>
      <c r="D29" s="84" t="s">
        <v>863</v>
      </c>
      <c r="E29" s="89"/>
      <c r="F29" s="84" t="s">
        <v>0</v>
      </c>
      <c r="G29" s="84" t="s">
        <v>0</v>
      </c>
      <c r="H29" s="90">
        <v>42323</v>
      </c>
      <c r="I29" s="91"/>
      <c r="J29" s="186"/>
      <c r="K29" s="186"/>
      <c r="L29" s="186"/>
      <c r="M29" s="187"/>
      <c r="N29" s="187"/>
      <c r="O29" s="187"/>
    </row>
    <row r="30" spans="1:15" ht="14.25" customHeight="1">
      <c r="A30" s="83" t="str">
        <f t="shared" si="5"/>
        <v>[Message-20]</v>
      </c>
      <c r="B30" s="84" t="s">
        <v>864</v>
      </c>
      <c r="C30" s="84" t="s">
        <v>865</v>
      </c>
      <c r="D30" s="84" t="s">
        <v>867</v>
      </c>
      <c r="E30" s="89"/>
      <c r="F30" s="84" t="s">
        <v>0</v>
      </c>
      <c r="G30" s="84" t="s">
        <v>0</v>
      </c>
      <c r="H30" s="90">
        <v>42323</v>
      </c>
      <c r="I30" s="91"/>
      <c r="J30" s="186"/>
      <c r="K30" s="186"/>
      <c r="L30" s="186"/>
      <c r="M30" s="187"/>
      <c r="N30" s="187"/>
      <c r="O30" s="187"/>
    </row>
    <row r="31" spans="1:15" ht="14.25" customHeight="1">
      <c r="A31" s="142"/>
      <c r="B31" s="142" t="s">
        <v>814</v>
      </c>
      <c r="C31" s="142"/>
      <c r="D31" s="142"/>
      <c r="E31" s="142"/>
      <c r="F31" s="142"/>
      <c r="G31" s="142"/>
      <c r="H31" s="142"/>
      <c r="I31" s="142"/>
      <c r="J31" s="142"/>
      <c r="K31" s="142"/>
      <c r="L31" s="142"/>
      <c r="M31" s="142"/>
      <c r="N31" s="142"/>
      <c r="O31" s="142"/>
    </row>
    <row r="32" spans="1:15" ht="14.25" customHeight="1">
      <c r="A32" s="83" t="str">
        <f t="shared" si="5"/>
        <v>[Message-22]</v>
      </c>
      <c r="B32" s="84" t="s">
        <v>868</v>
      </c>
      <c r="C32" s="84" t="s">
        <v>870</v>
      </c>
      <c r="D32" s="84" t="s">
        <v>871</v>
      </c>
      <c r="E32" s="89"/>
      <c r="F32" s="84" t="s">
        <v>0</v>
      </c>
      <c r="G32" s="84" t="s">
        <v>0</v>
      </c>
      <c r="H32" s="90">
        <v>42323</v>
      </c>
      <c r="I32" s="91"/>
      <c r="J32" s="186"/>
      <c r="K32" s="186"/>
      <c r="L32" s="186"/>
      <c r="M32" s="187"/>
      <c r="N32" s="187"/>
      <c r="O32" s="187"/>
    </row>
    <row r="33" spans="1:15" ht="14.25" customHeight="1">
      <c r="A33" s="83" t="str">
        <f t="shared" si="5"/>
        <v>[Message-23]</v>
      </c>
      <c r="B33" s="84" t="s">
        <v>869</v>
      </c>
      <c r="C33" s="84" t="s">
        <v>870</v>
      </c>
      <c r="D33" s="84" t="s">
        <v>871</v>
      </c>
      <c r="E33" s="89"/>
      <c r="F33" s="84" t="s">
        <v>0</v>
      </c>
      <c r="G33" s="84" t="s">
        <v>0</v>
      </c>
      <c r="H33" s="90">
        <v>42323</v>
      </c>
      <c r="I33" s="91"/>
      <c r="J33" s="186"/>
      <c r="K33" s="186"/>
      <c r="L33" s="186"/>
      <c r="M33" s="187"/>
      <c r="N33" s="187"/>
      <c r="O33" s="187"/>
    </row>
    <row r="34" spans="1:15" ht="14.25" customHeight="1">
      <c r="A34" s="83" t="str">
        <f t="shared" si="5"/>
        <v>[Message-24]</v>
      </c>
      <c r="B34" s="84" t="s">
        <v>872</v>
      </c>
      <c r="C34" s="84" t="s">
        <v>873</v>
      </c>
      <c r="D34" s="84" t="s">
        <v>874</v>
      </c>
      <c r="E34" s="89"/>
      <c r="F34" s="84" t="s">
        <v>0</v>
      </c>
      <c r="G34" s="84" t="s">
        <v>0</v>
      </c>
      <c r="H34" s="90">
        <v>42323</v>
      </c>
      <c r="I34" s="91"/>
      <c r="J34" s="186"/>
      <c r="K34" s="186"/>
      <c r="L34" s="186"/>
      <c r="M34" s="187"/>
      <c r="N34" s="187"/>
      <c r="O34" s="187"/>
    </row>
    <row r="35" spans="1:15" ht="14.25" customHeight="1">
      <c r="A35" s="83" t="str">
        <f t="shared" si="5"/>
        <v>[Message-25]</v>
      </c>
      <c r="B35" s="84" t="s">
        <v>876</v>
      </c>
      <c r="C35" s="84" t="s">
        <v>878</v>
      </c>
      <c r="D35" s="84" t="s">
        <v>1230</v>
      </c>
      <c r="E35" s="89"/>
      <c r="F35" s="84" t="s">
        <v>0</v>
      </c>
      <c r="G35" s="84" t="s">
        <v>0</v>
      </c>
      <c r="H35" s="90">
        <v>42323</v>
      </c>
      <c r="I35" s="91"/>
      <c r="J35" s="186"/>
      <c r="K35" s="186"/>
      <c r="L35" s="186"/>
      <c r="M35" s="187"/>
      <c r="N35" s="187"/>
      <c r="O35" s="187"/>
    </row>
    <row r="36" spans="1:15" ht="14.25" customHeight="1">
      <c r="A36" s="83" t="str">
        <f t="shared" si="5"/>
        <v>[Message-26]</v>
      </c>
      <c r="B36" s="84" t="s">
        <v>855</v>
      </c>
      <c r="C36" s="84" t="s">
        <v>856</v>
      </c>
      <c r="D36" s="84" t="s">
        <v>857</v>
      </c>
      <c r="E36" s="89"/>
      <c r="F36" s="84" t="s">
        <v>0</v>
      </c>
      <c r="G36" s="84" t="s">
        <v>0</v>
      </c>
      <c r="H36" s="90">
        <v>42323</v>
      </c>
      <c r="I36" s="91"/>
      <c r="J36" s="186"/>
      <c r="K36" s="186"/>
      <c r="L36" s="186"/>
      <c r="M36" s="187"/>
      <c r="N36" s="187"/>
      <c r="O36" s="187"/>
    </row>
    <row r="37" spans="1:15" ht="14.25" customHeight="1">
      <c r="A37" s="83" t="str">
        <f t="shared" si="5"/>
        <v>[Message-27]</v>
      </c>
      <c r="B37" s="84" t="s">
        <v>858</v>
      </c>
      <c r="C37" s="84" t="s">
        <v>860</v>
      </c>
      <c r="D37" s="84" t="s">
        <v>859</v>
      </c>
      <c r="E37" s="89"/>
      <c r="F37" s="84" t="s">
        <v>0</v>
      </c>
      <c r="G37" s="84" t="s">
        <v>0</v>
      </c>
      <c r="H37" s="90">
        <v>42323</v>
      </c>
      <c r="I37" s="91"/>
      <c r="J37" s="186"/>
      <c r="K37" s="186"/>
      <c r="L37" s="186"/>
      <c r="M37" s="187"/>
      <c r="N37" s="187"/>
      <c r="O37" s="187"/>
    </row>
    <row r="38" spans="1:15" ht="14.25" customHeight="1">
      <c r="A38" s="83" t="str">
        <f t="shared" si="5"/>
        <v>[Message-28]</v>
      </c>
      <c r="B38" s="84" t="s">
        <v>861</v>
      </c>
      <c r="C38" s="84" t="s">
        <v>866</v>
      </c>
      <c r="D38" s="84" t="s">
        <v>875</v>
      </c>
      <c r="E38" s="89"/>
      <c r="F38" s="84" t="s">
        <v>0</v>
      </c>
      <c r="G38" s="84" t="s">
        <v>0</v>
      </c>
      <c r="H38" s="90">
        <v>42323</v>
      </c>
      <c r="I38" s="91"/>
      <c r="J38" s="186"/>
      <c r="K38" s="186"/>
      <c r="L38" s="186"/>
      <c r="M38" s="187"/>
      <c r="N38" s="187"/>
      <c r="O38" s="187"/>
    </row>
  </sheetData>
  <autoFilter ref="J10:O38"/>
  <mergeCells count="5">
    <mergeCell ref="B2:G2"/>
    <mergeCell ref="B3:G3"/>
    <mergeCell ref="B4:G4"/>
    <mergeCell ref="E5:G5"/>
    <mergeCell ref="E6:G6"/>
  </mergeCells>
  <dataValidations count="1">
    <dataValidation type="list" allowBlank="1" showErrorMessage="1" sqref="F32:G38 F12:G30">
      <formula1>$Q$2:$Q$6</formula1>
    </dataValidation>
  </dataValidations>
  <hyperlinks>
    <hyperlink ref="O22" r:id="rId1"/>
    <hyperlink ref="A1" location="テスト報告!A1" display="Back to Test Report"/>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J12:J30 J32:J38</xm:sqref>
        </x14:dataValidation>
        <x14:dataValidation type="list" allowBlank="1" showInputMessage="1" showErrorMessage="1">
          <x14:formula1>
            <xm:f>Calculate!$A$11:$A$12</xm:f>
          </x14:formula1>
          <xm:sqref>K12:K30 K32:K38</xm:sqref>
        </x14:dataValidation>
        <x14:dataValidation type="list" allowBlank="1" showInputMessage="1" showErrorMessage="1">
          <x14:formula1>
            <xm:f>Calculate!$B$4:$B$7</xm:f>
          </x14:formula1>
          <xm:sqref>L12:L30 L32:L38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abSelected="1" topLeftCell="D4" zoomScale="85" zoomScaleNormal="85" workbookViewId="0">
      <selection activeCell="P10" sqref="P10"/>
    </sheetView>
  </sheetViews>
  <sheetFormatPr defaultRowHeight="14.25" customHeight="1"/>
  <cols>
    <col min="1" max="1" width="16.875" style="77" customWidth="1"/>
    <col min="2" max="2" width="54" style="77" customWidth="1"/>
    <col min="3" max="3" width="34.375" style="77" customWidth="1"/>
    <col min="4" max="4" width="31.625" style="77" customWidth="1"/>
    <col min="5" max="7" width="16.5" style="77" customWidth="1"/>
    <col min="8" max="8" width="9" style="80"/>
    <col min="9" max="9" width="16.25" style="77" customWidth="1"/>
    <col min="10" max="10" width="9.375" style="79" customWidth="1"/>
    <col min="11" max="11" width="9" style="77" customWidth="1"/>
    <col min="12" max="12" width="13.625" style="77" customWidth="1"/>
    <col min="13" max="13" width="14.75" style="77" customWidth="1"/>
    <col min="14" max="15" width="9" style="77"/>
    <col min="16" max="16" width="9" style="77" customWidth="1"/>
    <col min="17" max="17" width="0" style="77" hidden="1" customWidth="1"/>
    <col min="18" max="22" width="9" style="77"/>
    <col min="23" max="23" width="0" style="77" hidden="1" customWidth="1"/>
    <col min="24" max="16384" width="9" style="77"/>
  </cols>
  <sheetData>
    <row r="1" spans="1:257" ht="27" customHeight="1" thickBot="1">
      <c r="A1" s="271" t="s">
        <v>10</v>
      </c>
      <c r="B1" s="66"/>
      <c r="C1" s="66"/>
      <c r="D1" s="66"/>
      <c r="E1" s="66"/>
      <c r="F1" s="66"/>
      <c r="G1" s="66"/>
      <c r="H1" s="67"/>
      <c r="I1" s="183" t="s">
        <v>1311</v>
      </c>
      <c r="J1" s="183" t="s">
        <v>1312</v>
      </c>
      <c r="K1" s="183" t="s">
        <v>1313</v>
      </c>
      <c r="L1" s="183" t="s">
        <v>1314</v>
      </c>
      <c r="M1" s="183" t="s">
        <v>1315</v>
      </c>
      <c r="N1" s="183" t="s">
        <v>1322</v>
      </c>
      <c r="O1" s="183" t="s">
        <v>1316</v>
      </c>
      <c r="Q1" s="68" t="s">
        <v>0</v>
      </c>
      <c r="V1" s="68"/>
      <c r="W1" s="68" t="s">
        <v>0</v>
      </c>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72" t="s">
        <v>1299</v>
      </c>
      <c r="B2" s="234" t="s">
        <v>879</v>
      </c>
      <c r="C2" s="234"/>
      <c r="D2" s="234"/>
      <c r="E2" s="234"/>
      <c r="F2" s="234"/>
      <c r="G2" s="234"/>
      <c r="H2" s="69"/>
      <c r="I2" s="190" t="s">
        <v>1019</v>
      </c>
      <c r="J2" s="178">
        <f>COUNTIFS(J12:J200,"ManhNL",L12:L200,"Open")</f>
        <v>0</v>
      </c>
      <c r="K2" s="178">
        <f>COUNTIFS(J12:J200,"ManhNL",L12:L200,"Accepted")</f>
        <v>0</v>
      </c>
      <c r="L2" s="178">
        <f>COUNTIFS(J12:J200,"ManhNL",L12:L200,"Ready for test")</f>
        <v>0</v>
      </c>
      <c r="M2" s="178">
        <f>COUNTIFS(J12:J200,"ManhNL",L12:L200,"Closed")</f>
        <v>6</v>
      </c>
      <c r="N2" s="178">
        <f>COUNTIFS(J12:J200,"ManhNL",L12:L200,"")</f>
        <v>0</v>
      </c>
      <c r="O2" s="188">
        <f t="shared" ref="O2:O7" si="0">SUM(J2:N2)</f>
        <v>6</v>
      </c>
      <c r="Q2" s="68" t="s">
        <v>1</v>
      </c>
      <c r="V2" s="68"/>
      <c r="W2" s="68" t="s">
        <v>1</v>
      </c>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72" t="s">
        <v>1300</v>
      </c>
      <c r="B3" s="234" t="s">
        <v>910</v>
      </c>
      <c r="C3" s="234"/>
      <c r="D3" s="234"/>
      <c r="E3" s="234"/>
      <c r="F3" s="234"/>
      <c r="G3" s="234"/>
      <c r="H3" s="69"/>
      <c r="I3" s="190" t="s">
        <v>1020</v>
      </c>
      <c r="J3" s="178">
        <f>COUNTIFS(J12:J200,"HuyNM",L12:L200,"Open")</f>
        <v>0</v>
      </c>
      <c r="K3" s="178">
        <f>COUNTIFS(J12:J200,"HuyNM",L12:L200,"Accepted")</f>
        <v>0</v>
      </c>
      <c r="L3" s="178">
        <f>COUNTIFS(J12:J200,"HuyNM",L12:L200,"Ready for test")</f>
        <v>0</v>
      </c>
      <c r="M3" s="178">
        <f>COUNTIFS(J12:J200,"HuyNM",L12:L200,"Closed")</f>
        <v>1</v>
      </c>
      <c r="N3" s="178">
        <f>COUNTIFS(J12:J200,"HuyNM",L12:L200,"")</f>
        <v>0</v>
      </c>
      <c r="O3" s="189">
        <f t="shared" si="0"/>
        <v>1</v>
      </c>
      <c r="Q3" s="70"/>
      <c r="V3" s="68"/>
      <c r="W3" s="70"/>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72" t="s">
        <v>1301</v>
      </c>
      <c r="B4" s="235" t="s">
        <v>32</v>
      </c>
      <c r="C4" s="235"/>
      <c r="D4" s="235"/>
      <c r="E4" s="235"/>
      <c r="F4" s="235"/>
      <c r="G4" s="235"/>
      <c r="H4" s="69"/>
      <c r="I4" s="190" t="s">
        <v>1022</v>
      </c>
      <c r="J4" s="178">
        <f>COUNTIFS(J12:J200,"AnhDD",L12:L200,"Open")</f>
        <v>0</v>
      </c>
      <c r="K4" s="178">
        <f>COUNTIFS(J12:J200,"AnhDD",L12:L200,"Accepted")</f>
        <v>0</v>
      </c>
      <c r="L4" s="178">
        <f>COUNTIFS(J12:J200,"AnhDD",L12:L200,"Ready for test")</f>
        <v>0</v>
      </c>
      <c r="M4" s="178">
        <f>COUNTIFS(J12:J200,"AnhDD",L12:L200,"Closed")</f>
        <v>1</v>
      </c>
      <c r="N4" s="178">
        <f>COUNTIFS(J12:J200,"AnhDD",L12:L200,"")</f>
        <v>0</v>
      </c>
      <c r="O4" s="189">
        <f t="shared" si="0"/>
        <v>1</v>
      </c>
      <c r="Q4" s="68" t="s">
        <v>5</v>
      </c>
      <c r="V4" s="68"/>
      <c r="W4" s="68" t="s">
        <v>5</v>
      </c>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72" t="s">
        <v>1302</v>
      </c>
      <c r="B5" s="274" t="s">
        <v>1285</v>
      </c>
      <c r="C5" s="274" t="s">
        <v>1303</v>
      </c>
      <c r="D5" s="275" t="s">
        <v>4</v>
      </c>
      <c r="E5" s="276" t="s">
        <v>1304</v>
      </c>
      <c r="F5" s="243"/>
      <c r="G5" s="244"/>
      <c r="H5" s="71"/>
      <c r="I5" s="190" t="s">
        <v>1021</v>
      </c>
      <c r="J5" s="178">
        <f>COUNTIFS(J12:J200,"TrungVN",L12:L200,"Open")</f>
        <v>0</v>
      </c>
      <c r="K5" s="178">
        <f>COUNTIFS(J12:J200,"TrungVN",L12:L200,"Accepted")</f>
        <v>0</v>
      </c>
      <c r="L5" s="178">
        <f>COUNTIFS(J12:J200,"TrungVN",L12:L200,"Ready for test")</f>
        <v>0</v>
      </c>
      <c r="M5" s="178">
        <f>COUNTIFS(J12:J200,"TrungVN",L12:L200,"Closed")</f>
        <v>0</v>
      </c>
      <c r="N5" s="178">
        <f>COUNTIFS(J12:J200,"TrungVN",L12:L200,"")</f>
        <v>0</v>
      </c>
      <c r="O5" s="189">
        <f t="shared" si="0"/>
        <v>0</v>
      </c>
      <c r="Q5" s="68" t="s">
        <v>4</v>
      </c>
      <c r="V5" s="68"/>
      <c r="W5" s="68" t="s">
        <v>4</v>
      </c>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3">
        <f>COUNTIF(F11:G94,"Pass")</f>
        <v>122</v>
      </c>
      <c r="B6" s="74">
        <f>COUNTIF(F11:G94,"Fail")</f>
        <v>0</v>
      </c>
      <c r="C6" s="74">
        <f>E6-D6-B6-A6</f>
        <v>0</v>
      </c>
      <c r="D6" s="75">
        <f>COUNTIF(F11:G94,"N/A")</f>
        <v>0</v>
      </c>
      <c r="E6" s="236">
        <f>COUNTA(A11:A94)*2</f>
        <v>122</v>
      </c>
      <c r="F6" s="236"/>
      <c r="G6" s="236"/>
      <c r="H6" s="71"/>
      <c r="I6" s="190" t="s">
        <v>1017</v>
      </c>
      <c r="J6" s="178">
        <f>COUNTIFS(J12:J200,"MaiCTP",L12:L200,"Open")</f>
        <v>0</v>
      </c>
      <c r="K6" s="178">
        <f>COUNTIFS(J12:J200,"MaiCTP",L12:L200,"Accepted")</f>
        <v>0</v>
      </c>
      <c r="L6" s="178">
        <f>COUNTIFS(J12:J200,"MaiCTP",L12:L200,"Ready for test")</f>
        <v>0</v>
      </c>
      <c r="M6" s="178">
        <f>COUNTIFS(J12:J200,"MaiCTP",L12:L200,"Closed")</f>
        <v>0</v>
      </c>
      <c r="N6" s="178">
        <f>COUNTIFS(J12:J200,"MaiCTP",L12:L200,"")</f>
        <v>0</v>
      </c>
      <c r="O6" s="189">
        <f t="shared" si="0"/>
        <v>0</v>
      </c>
      <c r="P6" s="109"/>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c r="A7" s="68"/>
      <c r="B7" s="68"/>
      <c r="C7" s="68"/>
      <c r="D7" s="76"/>
      <c r="E7" s="76"/>
      <c r="F7" s="76"/>
      <c r="G7" s="76"/>
      <c r="H7" s="71"/>
      <c r="I7" s="190" t="s">
        <v>1016</v>
      </c>
      <c r="J7" s="178">
        <f>COUNTIFS(J12:J200,"ChinhVC",L12:L200,"Open")</f>
        <v>0</v>
      </c>
      <c r="K7" s="178">
        <f>COUNTIFS(J12:J200,"ChinhVC",L12:L200,"Accepted")</f>
        <v>0</v>
      </c>
      <c r="L7" s="178">
        <f>COUNTIFS(J12:J200,"ChinhVC",L12:L200,"Ready for test")</f>
        <v>0</v>
      </c>
      <c r="M7" s="178">
        <f>COUNTIFS(J12:J200,"ChinhVC",L12:L200,"Closed")</f>
        <v>0</v>
      </c>
      <c r="N7" s="178">
        <f>COUNTIFS(J12:J200,"ChinhVC",L12:L200,"")</f>
        <v>0</v>
      </c>
      <c r="O7" s="189">
        <f t="shared" si="0"/>
        <v>0</v>
      </c>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Bot="1">
      <c r="A8" s="68"/>
      <c r="B8" s="68"/>
      <c r="C8" s="68"/>
      <c r="D8" s="76"/>
      <c r="E8" s="76"/>
      <c r="F8" s="76"/>
      <c r="G8" s="76"/>
      <c r="H8" s="71"/>
      <c r="I8" s="191" t="s">
        <v>1015</v>
      </c>
      <c r="J8" s="198">
        <f>SUM(J2:J6)</f>
        <v>0</v>
      </c>
      <c r="K8" s="198">
        <f t="shared" ref="K8:O8" si="1">SUM(K2:K6)</f>
        <v>0</v>
      </c>
      <c r="L8" s="198">
        <f t="shared" si="1"/>
        <v>0</v>
      </c>
      <c r="M8" s="198">
        <f t="shared" si="1"/>
        <v>8</v>
      </c>
      <c r="N8" s="198">
        <f t="shared" si="1"/>
        <v>0</v>
      </c>
      <c r="O8" s="215">
        <f t="shared" si="1"/>
        <v>8</v>
      </c>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4.25" customHeight="1" thickTop="1">
      <c r="A9" s="68"/>
      <c r="B9" s="68"/>
      <c r="C9" s="68"/>
      <c r="D9" s="76"/>
      <c r="E9" s="76"/>
      <c r="F9" s="76"/>
      <c r="G9" s="76"/>
      <c r="H9" s="71"/>
      <c r="I9" s="71"/>
      <c r="J9" s="72"/>
      <c r="K9" s="68"/>
      <c r="L9" s="68"/>
      <c r="M9" s="68"/>
      <c r="N9" s="68"/>
      <c r="O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8.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155"/>
      <c r="B11" s="248" t="s">
        <v>57</v>
      </c>
      <c r="C11" s="248"/>
      <c r="D11" s="248"/>
      <c r="E11" s="248"/>
      <c r="F11" s="248"/>
      <c r="G11" s="248"/>
      <c r="H11" s="248"/>
      <c r="I11" s="248"/>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4.25" customHeight="1">
      <c r="A12" s="140" t="str">
        <f t="shared" ref="A12:A22" si="2">IF(OR(B12&lt;&gt;"",D12&lt;&gt;""),"["&amp;TEXT($B$2,"##")&amp;"-"&amp;TEXT(ROW()-10,"##")&amp;"]","")</f>
        <v>[Admin Module-2]</v>
      </c>
      <c r="B12" s="84" t="s">
        <v>880</v>
      </c>
      <c r="C12" s="84" t="s">
        <v>881</v>
      </c>
      <c r="D12" s="84" t="s">
        <v>1162</v>
      </c>
      <c r="E12" s="163"/>
      <c r="F12" s="84" t="s">
        <v>0</v>
      </c>
      <c r="G12" s="84" t="s">
        <v>0</v>
      </c>
      <c r="H12" s="90" t="s">
        <v>1159</v>
      </c>
      <c r="I12" s="165"/>
      <c r="J12" s="186"/>
      <c r="K12" s="186"/>
      <c r="L12" s="186"/>
      <c r="M12" s="187"/>
      <c r="N12" s="187"/>
      <c r="O12" s="187"/>
    </row>
    <row r="13" spans="1:257" ht="14.25" customHeight="1">
      <c r="A13" s="140" t="str">
        <f t="shared" si="2"/>
        <v>[Admin Module-3]</v>
      </c>
      <c r="B13" s="84" t="s">
        <v>882</v>
      </c>
      <c r="C13" s="84" t="s">
        <v>883</v>
      </c>
      <c r="D13" s="84" t="s">
        <v>884</v>
      </c>
      <c r="E13" s="164" t="s">
        <v>885</v>
      </c>
      <c r="F13" s="84" t="s">
        <v>0</v>
      </c>
      <c r="G13" s="84" t="s">
        <v>0</v>
      </c>
      <c r="H13" s="90" t="s">
        <v>1159</v>
      </c>
      <c r="I13" s="156"/>
      <c r="J13" s="186"/>
      <c r="K13" s="186"/>
      <c r="L13" s="186"/>
      <c r="M13" s="187"/>
      <c r="N13" s="187"/>
      <c r="O13" s="187"/>
      <c r="P13" s="68"/>
    </row>
    <row r="14" spans="1:257" ht="14.25" customHeight="1">
      <c r="A14" s="140" t="str">
        <f t="shared" si="2"/>
        <v>[Admin Module-4]</v>
      </c>
      <c r="B14" s="84" t="s">
        <v>886</v>
      </c>
      <c r="C14" s="84" t="s">
        <v>887</v>
      </c>
      <c r="D14" s="84" t="s">
        <v>888</v>
      </c>
      <c r="E14" s="164" t="s">
        <v>885</v>
      </c>
      <c r="F14" s="84" t="s">
        <v>0</v>
      </c>
      <c r="G14" s="84" t="s">
        <v>0</v>
      </c>
      <c r="H14" s="90" t="s">
        <v>1159</v>
      </c>
      <c r="I14" s="156"/>
      <c r="J14" s="186"/>
      <c r="K14" s="186"/>
      <c r="L14" s="186"/>
      <c r="M14" s="187"/>
      <c r="N14" s="187"/>
      <c r="O14" s="187"/>
    </row>
    <row r="15" spans="1:257" ht="14.25" customHeight="1">
      <c r="A15" s="140" t="str">
        <f t="shared" si="2"/>
        <v>[Admin Module-5]</v>
      </c>
      <c r="B15" s="84" t="s">
        <v>889</v>
      </c>
      <c r="C15" s="84" t="s">
        <v>890</v>
      </c>
      <c r="D15" s="84" t="s">
        <v>891</v>
      </c>
      <c r="E15" s="164" t="s">
        <v>885</v>
      </c>
      <c r="F15" s="84" t="s">
        <v>0</v>
      </c>
      <c r="G15" s="84" t="s">
        <v>0</v>
      </c>
      <c r="H15" s="90" t="s">
        <v>1159</v>
      </c>
      <c r="I15" s="156"/>
      <c r="J15" s="186"/>
      <c r="K15" s="186"/>
      <c r="L15" s="186"/>
      <c r="M15" s="187"/>
      <c r="N15" s="187"/>
      <c r="O15" s="187"/>
      <c r="P15" s="68"/>
    </row>
    <row r="16" spans="1:257" ht="14.25" customHeight="1">
      <c r="A16" s="140" t="str">
        <f t="shared" si="2"/>
        <v>[Admin Module-6]</v>
      </c>
      <c r="B16" s="84" t="s">
        <v>66</v>
      </c>
      <c r="C16" s="84" t="s">
        <v>908</v>
      </c>
      <c r="D16" s="84" t="s">
        <v>909</v>
      </c>
      <c r="E16" s="164" t="s">
        <v>885</v>
      </c>
      <c r="F16" s="84" t="s">
        <v>0</v>
      </c>
      <c r="G16" s="84" t="s">
        <v>0</v>
      </c>
      <c r="H16" s="90" t="s">
        <v>1159</v>
      </c>
      <c r="I16" s="156"/>
      <c r="J16" s="186"/>
      <c r="K16" s="186"/>
      <c r="L16" s="186"/>
      <c r="M16" s="187"/>
      <c r="N16" s="187"/>
      <c r="O16" s="187"/>
    </row>
    <row r="17" spans="1:257" ht="14.25" customHeight="1">
      <c r="A17" s="140" t="str">
        <f t="shared" si="2"/>
        <v>[Admin Module-7]</v>
      </c>
      <c r="B17" s="84" t="s">
        <v>892</v>
      </c>
      <c r="C17" s="84" t="s">
        <v>893</v>
      </c>
      <c r="D17" s="84" t="s">
        <v>894</v>
      </c>
      <c r="E17" s="164" t="s">
        <v>885</v>
      </c>
      <c r="F17" s="84" t="s">
        <v>0</v>
      </c>
      <c r="G17" s="84" t="s">
        <v>0</v>
      </c>
      <c r="H17" s="90" t="s">
        <v>1159</v>
      </c>
      <c r="I17" s="156"/>
      <c r="J17" s="186"/>
      <c r="K17" s="186"/>
      <c r="L17" s="186"/>
      <c r="M17" s="187"/>
      <c r="N17" s="187"/>
      <c r="O17" s="187"/>
      <c r="P17" s="68"/>
    </row>
    <row r="18" spans="1:257" ht="14.25" customHeight="1">
      <c r="A18" s="140" t="str">
        <f t="shared" si="2"/>
        <v>[Admin Module-8]</v>
      </c>
      <c r="B18" s="84" t="s">
        <v>895</v>
      </c>
      <c r="C18" s="84" t="s">
        <v>896</v>
      </c>
      <c r="D18" s="84" t="s">
        <v>897</v>
      </c>
      <c r="E18" s="164" t="s">
        <v>885</v>
      </c>
      <c r="F18" s="84" t="s">
        <v>0</v>
      </c>
      <c r="G18" s="84" t="s">
        <v>0</v>
      </c>
      <c r="H18" s="90" t="s">
        <v>1159</v>
      </c>
      <c r="I18" s="156"/>
      <c r="J18" s="186"/>
      <c r="K18" s="186"/>
      <c r="L18" s="186"/>
      <c r="M18" s="187"/>
      <c r="N18" s="187"/>
      <c r="O18" s="187"/>
    </row>
    <row r="19" spans="1:257" ht="14.25" customHeight="1">
      <c r="A19" s="140" t="str">
        <f t="shared" si="2"/>
        <v>[Admin Module-9]</v>
      </c>
      <c r="B19" s="84" t="s">
        <v>898</v>
      </c>
      <c r="C19" s="84" t="s">
        <v>899</v>
      </c>
      <c r="D19" s="84" t="s">
        <v>900</v>
      </c>
      <c r="E19" s="164" t="s">
        <v>885</v>
      </c>
      <c r="F19" s="84" t="s">
        <v>0</v>
      </c>
      <c r="G19" s="84" t="s">
        <v>0</v>
      </c>
      <c r="H19" s="90" t="s">
        <v>1159</v>
      </c>
      <c r="I19" s="156"/>
      <c r="J19" s="186"/>
      <c r="K19" s="186"/>
      <c r="L19" s="186"/>
      <c r="M19" s="187"/>
      <c r="N19" s="187"/>
      <c r="O19" s="187"/>
      <c r="P19" s="68"/>
      <c r="S19" s="187"/>
    </row>
    <row r="20" spans="1:257" ht="14.25" customHeight="1">
      <c r="A20" s="140" t="str">
        <f t="shared" si="2"/>
        <v>[Admin Module-10]</v>
      </c>
      <c r="B20" s="84" t="s">
        <v>901</v>
      </c>
      <c r="C20" s="84" t="s">
        <v>902</v>
      </c>
      <c r="D20" s="84" t="s">
        <v>903</v>
      </c>
      <c r="E20" s="164" t="s">
        <v>885</v>
      </c>
      <c r="F20" s="84" t="s">
        <v>0</v>
      </c>
      <c r="G20" s="84" t="s">
        <v>0</v>
      </c>
      <c r="H20" s="90" t="s">
        <v>1159</v>
      </c>
      <c r="I20" s="156"/>
      <c r="J20" s="186"/>
      <c r="K20" s="186"/>
      <c r="L20" s="186"/>
      <c r="M20" s="187"/>
      <c r="N20" s="187"/>
      <c r="O20" s="187"/>
    </row>
    <row r="21" spans="1:257" ht="14.25" customHeight="1">
      <c r="A21" s="140" t="str">
        <f t="shared" si="2"/>
        <v>[Admin Module-11]</v>
      </c>
      <c r="B21" s="84" t="s">
        <v>904</v>
      </c>
      <c r="C21" s="84" t="s">
        <v>905</v>
      </c>
      <c r="D21" s="84" t="s">
        <v>903</v>
      </c>
      <c r="E21" s="164" t="s">
        <v>885</v>
      </c>
      <c r="F21" s="84" t="s">
        <v>0</v>
      </c>
      <c r="G21" s="84" t="s">
        <v>0</v>
      </c>
      <c r="H21" s="90" t="s">
        <v>1159</v>
      </c>
      <c r="I21" s="156"/>
      <c r="J21" s="186"/>
      <c r="K21" s="186"/>
      <c r="L21" s="186"/>
      <c r="M21" s="187"/>
      <c r="N21" s="187"/>
      <c r="O21" s="187"/>
      <c r="P21" s="68"/>
    </row>
    <row r="22" spans="1:257" s="79" customFormat="1" ht="14.25" customHeight="1">
      <c r="A22" s="140" t="str">
        <f t="shared" si="2"/>
        <v>[Admin Module-12]</v>
      </c>
      <c r="B22" s="84" t="s">
        <v>906</v>
      </c>
      <c r="C22" s="84" t="s">
        <v>907</v>
      </c>
      <c r="D22" s="84" t="s">
        <v>903</v>
      </c>
      <c r="E22" s="164" t="s">
        <v>885</v>
      </c>
      <c r="F22" s="84" t="s">
        <v>0</v>
      </c>
      <c r="G22" s="84" t="s">
        <v>0</v>
      </c>
      <c r="H22" s="90" t="s">
        <v>1159</v>
      </c>
      <c r="I22" s="157"/>
      <c r="J22" s="186"/>
      <c r="K22" s="186"/>
      <c r="L22" s="186"/>
      <c r="M22" s="187"/>
      <c r="N22" s="187"/>
      <c r="O22" s="18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c r="FG22" s="77"/>
      <c r="FH22" s="77"/>
      <c r="FI22" s="77"/>
      <c r="FJ22" s="77"/>
      <c r="FK22" s="77"/>
      <c r="FL22" s="77"/>
      <c r="FM22" s="77"/>
      <c r="FN22" s="77"/>
      <c r="FO22" s="77"/>
      <c r="FP22" s="77"/>
      <c r="FQ22" s="77"/>
      <c r="FR22" s="77"/>
      <c r="FS22" s="77"/>
      <c r="FT22" s="77"/>
      <c r="FU22" s="77"/>
      <c r="FV22" s="77"/>
      <c r="FW22" s="77"/>
      <c r="FX22" s="77"/>
      <c r="FY22" s="77"/>
      <c r="FZ22" s="77"/>
      <c r="GA22" s="77"/>
      <c r="GB22" s="77"/>
      <c r="GC22" s="77"/>
      <c r="GD22" s="77"/>
      <c r="GE22" s="77"/>
      <c r="GF22" s="77"/>
      <c r="GG22" s="77"/>
      <c r="GH22" s="77"/>
      <c r="GI22" s="77"/>
      <c r="GJ22" s="77"/>
      <c r="GK22" s="77"/>
      <c r="GL22" s="77"/>
      <c r="GM22" s="77"/>
      <c r="GN22" s="77"/>
      <c r="GO22" s="77"/>
      <c r="GP22" s="77"/>
      <c r="GQ22" s="77"/>
      <c r="GR22" s="77"/>
      <c r="GS22" s="77"/>
      <c r="GT22" s="77"/>
      <c r="GU22" s="77"/>
      <c r="GV22" s="77"/>
      <c r="GW22" s="77"/>
      <c r="GX22" s="77"/>
      <c r="GY22" s="77"/>
      <c r="GZ22" s="77"/>
      <c r="HA22" s="77"/>
      <c r="HB22" s="77"/>
      <c r="HC22" s="77"/>
      <c r="HD22" s="77"/>
      <c r="HE22" s="77"/>
      <c r="HF22" s="77"/>
      <c r="HG22" s="77"/>
      <c r="HH22" s="77"/>
      <c r="HI22" s="77"/>
      <c r="HJ22" s="77"/>
      <c r="HK22" s="77"/>
      <c r="HL22" s="77"/>
      <c r="HM22" s="77"/>
      <c r="HN22" s="77"/>
      <c r="HO22" s="77"/>
      <c r="HP22" s="77"/>
      <c r="HQ22" s="77"/>
      <c r="HR22" s="77"/>
      <c r="HS22" s="77"/>
      <c r="HT22" s="77"/>
      <c r="HU22" s="77"/>
      <c r="HV22" s="77"/>
      <c r="HW22" s="77"/>
      <c r="HX22" s="77"/>
      <c r="HY22" s="77"/>
      <c r="HZ22" s="77"/>
      <c r="IA22" s="77"/>
      <c r="IB22" s="77"/>
      <c r="IC22" s="77"/>
      <c r="ID22" s="77"/>
      <c r="IE22" s="77"/>
      <c r="IF22" s="77"/>
      <c r="IG22" s="77"/>
      <c r="IH22" s="77"/>
      <c r="II22" s="77"/>
      <c r="IJ22" s="77"/>
      <c r="IK22" s="77"/>
      <c r="IL22" s="77"/>
      <c r="IM22" s="77"/>
      <c r="IN22" s="77"/>
      <c r="IO22" s="77"/>
      <c r="IP22" s="77"/>
      <c r="IQ22" s="77"/>
      <c r="IR22" s="77"/>
      <c r="IS22" s="77"/>
      <c r="IT22" s="77"/>
      <c r="IU22" s="77"/>
      <c r="IV22" s="77"/>
      <c r="IW22" s="77"/>
    </row>
    <row r="23" spans="1:257" s="79" customFormat="1" ht="14.25" customHeight="1">
      <c r="A23" s="161"/>
      <c r="B23" s="160" t="s">
        <v>911</v>
      </c>
      <c r="C23" s="161"/>
      <c r="D23" s="161"/>
      <c r="E23" s="161"/>
      <c r="F23" s="161"/>
      <c r="G23" s="161"/>
      <c r="H23" s="161"/>
      <c r="I23" s="162"/>
      <c r="J23" s="162"/>
      <c r="K23" s="162"/>
      <c r="L23" s="162"/>
      <c r="M23" s="162"/>
      <c r="N23" s="162"/>
      <c r="O23" s="162"/>
      <c r="P23" s="68"/>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c r="FG23" s="77"/>
      <c r="FH23" s="77"/>
      <c r="FI23" s="77"/>
      <c r="FJ23" s="77"/>
      <c r="FK23" s="77"/>
      <c r="FL23" s="77"/>
      <c r="FM23" s="77"/>
      <c r="FN23" s="77"/>
      <c r="FO23" s="77"/>
      <c r="FP23" s="77"/>
      <c r="FQ23" s="77"/>
      <c r="FR23" s="77"/>
      <c r="FS23" s="77"/>
      <c r="FT23" s="77"/>
      <c r="FU23" s="77"/>
      <c r="FV23" s="77"/>
      <c r="FW23" s="77"/>
      <c r="FX23" s="77"/>
      <c r="FY23" s="77"/>
      <c r="FZ23" s="77"/>
      <c r="GA23" s="77"/>
      <c r="GB23" s="77"/>
      <c r="GC23" s="77"/>
      <c r="GD23" s="77"/>
      <c r="GE23" s="77"/>
      <c r="GF23" s="77"/>
      <c r="GG23" s="77"/>
      <c r="GH23" s="77"/>
      <c r="GI23" s="77"/>
      <c r="GJ23" s="77"/>
      <c r="GK23" s="77"/>
      <c r="GL23" s="77"/>
      <c r="GM23" s="77"/>
      <c r="GN23" s="77"/>
      <c r="GO23" s="77"/>
      <c r="GP23" s="77"/>
      <c r="GQ23" s="77"/>
      <c r="GR23" s="77"/>
      <c r="GS23" s="77"/>
      <c r="GT23" s="77"/>
      <c r="GU23" s="77"/>
      <c r="GV23" s="77"/>
      <c r="GW23" s="77"/>
      <c r="GX23" s="77"/>
      <c r="GY23" s="77"/>
      <c r="GZ23" s="77"/>
      <c r="HA23" s="77"/>
      <c r="HB23" s="77"/>
      <c r="HC23" s="77"/>
      <c r="HD23" s="77"/>
      <c r="HE23" s="77"/>
      <c r="HF23" s="77"/>
      <c r="HG23" s="77"/>
      <c r="HH23" s="77"/>
      <c r="HI23" s="77"/>
      <c r="HJ23" s="77"/>
      <c r="HK23" s="77"/>
      <c r="HL23" s="77"/>
      <c r="HM23" s="77"/>
      <c r="HN23" s="77"/>
      <c r="HO23" s="77"/>
      <c r="HP23" s="77"/>
      <c r="HQ23" s="77"/>
      <c r="HR23" s="77"/>
      <c r="HS23" s="77"/>
      <c r="HT23" s="77"/>
      <c r="HU23" s="77"/>
      <c r="HV23" s="77"/>
      <c r="HW23" s="77"/>
      <c r="HX23" s="77"/>
      <c r="HY23" s="77"/>
      <c r="HZ23" s="77"/>
      <c r="IA23" s="77"/>
      <c r="IB23" s="77"/>
      <c r="IC23" s="77"/>
      <c r="ID23" s="77"/>
      <c r="IE23" s="77"/>
      <c r="IF23" s="77"/>
      <c r="IG23" s="77"/>
      <c r="IH23" s="77"/>
      <c r="II23" s="77"/>
      <c r="IJ23" s="77"/>
      <c r="IK23" s="77"/>
      <c r="IL23" s="77"/>
      <c r="IM23" s="77"/>
      <c r="IN23" s="77"/>
      <c r="IO23" s="77"/>
      <c r="IP23" s="77"/>
      <c r="IQ23" s="77"/>
      <c r="IR23" s="77"/>
      <c r="IS23" s="77"/>
      <c r="IT23" s="77"/>
      <c r="IU23" s="77"/>
      <c r="IV23" s="77"/>
      <c r="IW23" s="77"/>
    </row>
    <row r="24" spans="1:257" s="79" customFormat="1" ht="14.25" customHeight="1">
      <c r="A24" s="140" t="str">
        <f t="shared" ref="A24:A36" si="3">IF(OR(B24&lt;&gt;"",D24&lt;&gt;""),"["&amp;TEXT($B$2,"##")&amp;"-"&amp;TEXT(ROW()-10,"##")&amp;"]","")</f>
        <v>[Admin Module-14]</v>
      </c>
      <c r="B24" s="84" t="s">
        <v>912</v>
      </c>
      <c r="C24" s="84" t="s">
        <v>1163</v>
      </c>
      <c r="D24" s="84" t="s">
        <v>1164</v>
      </c>
      <c r="E24" s="167"/>
      <c r="F24" s="84" t="s">
        <v>0</v>
      </c>
      <c r="G24" s="84" t="s">
        <v>0</v>
      </c>
      <c r="H24" s="90" t="s">
        <v>1159</v>
      </c>
      <c r="I24" s="157"/>
      <c r="J24" s="186"/>
      <c r="K24" s="186"/>
      <c r="L24" s="186"/>
      <c r="M24" s="187"/>
      <c r="N24" s="187"/>
      <c r="O24" s="18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c r="HK24" s="77"/>
      <c r="HL24" s="77"/>
      <c r="HM24" s="77"/>
      <c r="HN24" s="77"/>
      <c r="HO24" s="77"/>
      <c r="HP24" s="77"/>
      <c r="HQ24" s="77"/>
      <c r="HR24" s="77"/>
      <c r="HS24" s="77"/>
      <c r="HT24" s="77"/>
      <c r="HU24" s="77"/>
      <c r="HV24" s="77"/>
      <c r="HW24" s="77"/>
      <c r="HX24" s="77"/>
      <c r="HY24" s="77"/>
      <c r="HZ24" s="77"/>
      <c r="IA24" s="77"/>
      <c r="IB24" s="77"/>
      <c r="IC24" s="77"/>
      <c r="ID24" s="77"/>
      <c r="IE24" s="77"/>
      <c r="IF24" s="77"/>
      <c r="IG24" s="77"/>
      <c r="IH24" s="77"/>
      <c r="II24" s="77"/>
      <c r="IJ24" s="77"/>
      <c r="IK24" s="77"/>
      <c r="IL24" s="77"/>
      <c r="IM24" s="77"/>
      <c r="IN24" s="77"/>
      <c r="IO24" s="77"/>
      <c r="IP24" s="77"/>
      <c r="IQ24" s="77"/>
      <c r="IR24" s="77"/>
      <c r="IS24" s="77"/>
      <c r="IT24" s="77"/>
      <c r="IU24" s="77"/>
      <c r="IV24" s="77"/>
      <c r="IW24" s="77"/>
    </row>
    <row r="25" spans="1:257" s="79" customFormat="1" ht="14.25" customHeight="1">
      <c r="A25" s="140" t="str">
        <f t="shared" si="3"/>
        <v>[Admin Module-15]</v>
      </c>
      <c r="B25" s="84" t="s">
        <v>913</v>
      </c>
      <c r="C25" s="84" t="s">
        <v>1163</v>
      </c>
      <c r="D25" s="84" t="s">
        <v>1164</v>
      </c>
      <c r="E25" s="167"/>
      <c r="F25" s="84" t="s">
        <v>0</v>
      </c>
      <c r="G25" s="84" t="s">
        <v>0</v>
      </c>
      <c r="H25" s="90" t="s">
        <v>1159</v>
      </c>
      <c r="I25" s="157"/>
      <c r="J25" s="186"/>
      <c r="K25" s="186"/>
      <c r="L25" s="186"/>
      <c r="M25" s="187"/>
      <c r="N25" s="187"/>
      <c r="O25" s="187"/>
      <c r="P25" s="68"/>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c r="DP25" s="77"/>
      <c r="DQ25" s="77"/>
      <c r="DR25" s="77"/>
      <c r="DS25" s="77"/>
      <c r="DT25" s="77"/>
      <c r="DU25" s="77"/>
      <c r="DV25" s="77"/>
      <c r="DW25" s="77"/>
      <c r="DX25" s="77"/>
      <c r="DY25" s="77"/>
      <c r="DZ25" s="77"/>
      <c r="EA25" s="77"/>
      <c r="EB25" s="77"/>
      <c r="EC25" s="77"/>
      <c r="ED25" s="77"/>
      <c r="EE25" s="77"/>
      <c r="EF25" s="77"/>
      <c r="EG25" s="77"/>
      <c r="EH25" s="77"/>
      <c r="EI25" s="77"/>
      <c r="EJ25" s="77"/>
      <c r="EK25" s="77"/>
      <c r="EL25" s="77"/>
      <c r="EM25" s="77"/>
      <c r="EN25" s="77"/>
      <c r="EO25" s="77"/>
      <c r="EP25" s="77"/>
      <c r="EQ25" s="77"/>
      <c r="ER25" s="77"/>
      <c r="ES25" s="77"/>
      <c r="ET25" s="77"/>
      <c r="EU25" s="77"/>
      <c r="EV25" s="77"/>
      <c r="EW25" s="77"/>
      <c r="EX25" s="77"/>
      <c r="EY25" s="77"/>
      <c r="EZ25" s="77"/>
      <c r="FA25" s="77"/>
      <c r="FB25" s="77"/>
      <c r="FC25" s="77"/>
      <c r="FD25" s="77"/>
      <c r="FE25" s="77"/>
      <c r="FF25" s="77"/>
      <c r="FG25" s="77"/>
      <c r="FH25" s="77"/>
      <c r="FI25" s="77"/>
      <c r="FJ25" s="77"/>
      <c r="FK25" s="77"/>
      <c r="FL25" s="77"/>
      <c r="FM25" s="77"/>
      <c r="FN25" s="77"/>
      <c r="FO25" s="77"/>
      <c r="FP25" s="77"/>
      <c r="FQ25" s="77"/>
      <c r="FR25" s="77"/>
      <c r="FS25" s="77"/>
      <c r="FT25" s="77"/>
      <c r="FU25" s="77"/>
      <c r="FV25" s="77"/>
      <c r="FW25" s="77"/>
      <c r="FX25" s="77"/>
      <c r="FY25" s="77"/>
      <c r="FZ25" s="77"/>
      <c r="GA25" s="77"/>
      <c r="GB25" s="77"/>
      <c r="GC25" s="77"/>
      <c r="GD25" s="77"/>
      <c r="GE25" s="77"/>
      <c r="GF25" s="77"/>
      <c r="GG25" s="77"/>
      <c r="GH25" s="77"/>
      <c r="GI25" s="77"/>
      <c r="GJ25" s="77"/>
      <c r="GK25" s="77"/>
      <c r="GL25" s="77"/>
      <c r="GM25" s="77"/>
      <c r="GN25" s="77"/>
      <c r="GO25" s="77"/>
      <c r="GP25" s="77"/>
      <c r="GQ25" s="77"/>
      <c r="GR25" s="77"/>
      <c r="GS25" s="77"/>
      <c r="GT25" s="77"/>
      <c r="GU25" s="77"/>
      <c r="GV25" s="77"/>
      <c r="GW25" s="77"/>
      <c r="GX25" s="77"/>
      <c r="GY25" s="77"/>
      <c r="GZ25" s="77"/>
      <c r="HA25" s="77"/>
      <c r="HB25" s="77"/>
      <c r="HC25" s="77"/>
      <c r="HD25" s="77"/>
      <c r="HE25" s="77"/>
      <c r="HF25" s="77"/>
      <c r="HG25" s="77"/>
      <c r="HH25" s="77"/>
      <c r="HI25" s="77"/>
      <c r="HJ25" s="77"/>
      <c r="HK25" s="77"/>
      <c r="HL25" s="77"/>
      <c r="HM25" s="77"/>
      <c r="HN25" s="77"/>
      <c r="HO25" s="77"/>
      <c r="HP25" s="77"/>
      <c r="HQ25" s="77"/>
      <c r="HR25" s="77"/>
      <c r="HS25" s="77"/>
      <c r="HT25" s="77"/>
      <c r="HU25" s="77"/>
      <c r="HV25" s="77"/>
      <c r="HW25" s="77"/>
      <c r="HX25" s="77"/>
      <c r="HY25" s="77"/>
      <c r="HZ25" s="77"/>
      <c r="IA25" s="77"/>
      <c r="IB25" s="77"/>
      <c r="IC25" s="77"/>
      <c r="ID25" s="77"/>
      <c r="IE25" s="77"/>
      <c r="IF25" s="77"/>
      <c r="IG25" s="77"/>
      <c r="IH25" s="77"/>
      <c r="II25" s="77"/>
      <c r="IJ25" s="77"/>
      <c r="IK25" s="77"/>
      <c r="IL25" s="77"/>
      <c r="IM25" s="77"/>
      <c r="IN25" s="77"/>
      <c r="IO25" s="77"/>
      <c r="IP25" s="77"/>
      <c r="IQ25" s="77"/>
      <c r="IR25" s="77"/>
      <c r="IS25" s="77"/>
      <c r="IT25" s="77"/>
      <c r="IU25" s="77"/>
      <c r="IV25" s="77"/>
      <c r="IW25" s="77"/>
    </row>
    <row r="26" spans="1:257" s="79" customFormat="1" ht="14.25" customHeight="1">
      <c r="A26" s="140" t="str">
        <f t="shared" si="3"/>
        <v>[Admin Module-16]</v>
      </c>
      <c r="B26" s="84" t="s">
        <v>914</v>
      </c>
      <c r="C26" s="84" t="s">
        <v>916</v>
      </c>
      <c r="D26" s="166" t="s">
        <v>915</v>
      </c>
      <c r="E26" s="167"/>
      <c r="F26" s="84" t="s">
        <v>0</v>
      </c>
      <c r="G26" s="84" t="s">
        <v>0</v>
      </c>
      <c r="H26" s="90" t="s">
        <v>1159</v>
      </c>
      <c r="I26" s="157"/>
      <c r="J26" s="186"/>
      <c r="K26" s="186"/>
      <c r="L26" s="186"/>
      <c r="M26" s="187"/>
      <c r="N26" s="187"/>
      <c r="O26" s="18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c r="EI26" s="77"/>
      <c r="EJ26" s="77"/>
      <c r="EK26" s="77"/>
      <c r="EL26" s="77"/>
      <c r="EM26" s="77"/>
      <c r="EN26" s="77"/>
      <c r="EO26" s="77"/>
      <c r="EP26" s="77"/>
      <c r="EQ26" s="77"/>
      <c r="ER26" s="77"/>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c r="HK26" s="77"/>
      <c r="HL26" s="77"/>
      <c r="HM26" s="77"/>
      <c r="HN26" s="77"/>
      <c r="HO26" s="77"/>
      <c r="HP26" s="77"/>
      <c r="HQ26" s="77"/>
      <c r="HR26" s="77"/>
      <c r="HS26" s="77"/>
      <c r="HT26" s="77"/>
      <c r="HU26" s="77"/>
      <c r="HV26" s="77"/>
      <c r="HW26" s="77"/>
      <c r="HX26" s="77"/>
      <c r="HY26" s="77"/>
      <c r="HZ26" s="77"/>
      <c r="IA26" s="77"/>
      <c r="IB26" s="77"/>
      <c r="IC26" s="77"/>
      <c r="ID26" s="77"/>
      <c r="IE26" s="77"/>
      <c r="IF26" s="77"/>
      <c r="IG26" s="77"/>
      <c r="IH26" s="77"/>
      <c r="II26" s="77"/>
      <c r="IJ26" s="77"/>
      <c r="IK26" s="77"/>
      <c r="IL26" s="77"/>
      <c r="IM26" s="77"/>
      <c r="IN26" s="77"/>
      <c r="IO26" s="77"/>
      <c r="IP26" s="77"/>
      <c r="IQ26" s="77"/>
      <c r="IR26" s="77"/>
      <c r="IS26" s="77"/>
      <c r="IT26" s="77"/>
      <c r="IU26" s="77"/>
      <c r="IV26" s="77"/>
      <c r="IW26" s="77"/>
    </row>
    <row r="27" spans="1:257" s="79" customFormat="1" ht="14.25" customHeight="1">
      <c r="A27" s="140" t="str">
        <f t="shared" si="3"/>
        <v>[Admin Module-17]</v>
      </c>
      <c r="B27" s="84" t="s">
        <v>917</v>
      </c>
      <c r="C27" s="84" t="s">
        <v>918</v>
      </c>
      <c r="D27" s="166" t="s">
        <v>919</v>
      </c>
      <c r="E27" s="167"/>
      <c r="F27" s="84" t="s">
        <v>0</v>
      </c>
      <c r="G27" s="84" t="s">
        <v>0</v>
      </c>
      <c r="H27" s="90" t="s">
        <v>1159</v>
      </c>
      <c r="I27" s="157"/>
      <c r="J27" s="186"/>
      <c r="K27" s="186"/>
      <c r="L27" s="186"/>
      <c r="M27" s="187"/>
      <c r="N27" s="187"/>
      <c r="O27" s="187"/>
      <c r="P27" s="68"/>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c r="HQ27" s="77"/>
      <c r="HR27" s="77"/>
      <c r="HS27" s="77"/>
      <c r="HT27" s="77"/>
      <c r="HU27" s="77"/>
      <c r="HV27" s="77"/>
      <c r="HW27" s="77"/>
      <c r="HX27" s="77"/>
      <c r="HY27" s="77"/>
      <c r="HZ27" s="77"/>
      <c r="IA27" s="77"/>
      <c r="IB27" s="77"/>
      <c r="IC27" s="77"/>
      <c r="ID27" s="77"/>
      <c r="IE27" s="77"/>
      <c r="IF27" s="77"/>
      <c r="IG27" s="77"/>
      <c r="IH27" s="77"/>
      <c r="II27" s="77"/>
      <c r="IJ27" s="77"/>
      <c r="IK27" s="77"/>
      <c r="IL27" s="77"/>
      <c r="IM27" s="77"/>
      <c r="IN27" s="77"/>
      <c r="IO27" s="77"/>
      <c r="IP27" s="77"/>
      <c r="IQ27" s="77"/>
      <c r="IR27" s="77"/>
      <c r="IS27" s="77"/>
      <c r="IT27" s="77"/>
      <c r="IU27" s="77"/>
      <c r="IV27" s="77"/>
      <c r="IW27" s="77"/>
    </row>
    <row r="28" spans="1:257" s="79" customFormat="1" ht="14.25" customHeight="1">
      <c r="A28" s="161"/>
      <c r="B28" s="160" t="s">
        <v>920</v>
      </c>
      <c r="C28" s="161"/>
      <c r="D28" s="161"/>
      <c r="E28" s="161"/>
      <c r="F28" s="161"/>
      <c r="G28" s="161"/>
      <c r="H28" s="90" t="s">
        <v>1159</v>
      </c>
      <c r="I28" s="162"/>
      <c r="J28" s="162"/>
      <c r="K28" s="162"/>
      <c r="L28" s="162"/>
      <c r="M28" s="162"/>
      <c r="N28" s="162"/>
      <c r="O28" s="162"/>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77"/>
      <c r="DH28" s="77"/>
      <c r="DI28" s="77"/>
      <c r="DJ28" s="77"/>
      <c r="DK28" s="77"/>
      <c r="DL28" s="77"/>
      <c r="DM28" s="77"/>
      <c r="DN28" s="77"/>
      <c r="DO28" s="77"/>
      <c r="DP28" s="77"/>
      <c r="DQ28" s="77"/>
      <c r="DR28" s="77"/>
      <c r="DS28" s="77"/>
      <c r="DT28" s="77"/>
      <c r="DU28" s="77"/>
      <c r="DV28" s="77"/>
      <c r="DW28" s="77"/>
      <c r="DX28" s="77"/>
      <c r="DY28" s="77"/>
      <c r="DZ28" s="77"/>
      <c r="EA28" s="77"/>
      <c r="EB28" s="77"/>
      <c r="EC28" s="77"/>
      <c r="ED28" s="77"/>
      <c r="EE28" s="77"/>
      <c r="EF28" s="77"/>
      <c r="EG28" s="77"/>
      <c r="EH28" s="77"/>
      <c r="EI28" s="77"/>
      <c r="EJ28" s="77"/>
      <c r="EK28" s="77"/>
      <c r="EL28" s="77"/>
      <c r="EM28" s="77"/>
      <c r="EN28" s="77"/>
      <c r="EO28" s="77"/>
      <c r="EP28" s="77"/>
      <c r="EQ28" s="77"/>
      <c r="ER28" s="77"/>
      <c r="ES28" s="77"/>
      <c r="ET28" s="77"/>
      <c r="EU28" s="77"/>
      <c r="EV28" s="77"/>
      <c r="EW28" s="77"/>
      <c r="EX28" s="77"/>
      <c r="EY28" s="77"/>
      <c r="EZ28" s="77"/>
      <c r="FA28" s="77"/>
      <c r="FB28" s="77"/>
      <c r="FC28" s="77"/>
      <c r="FD28" s="77"/>
      <c r="FE28" s="77"/>
      <c r="FF28" s="77"/>
      <c r="FG28" s="77"/>
      <c r="FH28" s="77"/>
      <c r="FI28" s="77"/>
      <c r="FJ28" s="77"/>
      <c r="FK28" s="77"/>
      <c r="FL28" s="77"/>
      <c r="FM28" s="77"/>
      <c r="FN28" s="77"/>
      <c r="FO28" s="77"/>
      <c r="FP28" s="77"/>
      <c r="FQ28" s="77"/>
      <c r="FR28" s="77"/>
      <c r="FS28" s="77"/>
      <c r="FT28" s="77"/>
      <c r="FU28" s="77"/>
      <c r="FV28" s="77"/>
      <c r="FW28" s="77"/>
      <c r="FX28" s="77"/>
      <c r="FY28" s="77"/>
      <c r="FZ28" s="77"/>
      <c r="GA28" s="77"/>
      <c r="GB28" s="77"/>
      <c r="GC28" s="77"/>
      <c r="GD28" s="77"/>
      <c r="GE28" s="77"/>
      <c r="GF28" s="77"/>
      <c r="GG28" s="77"/>
      <c r="GH28" s="77"/>
      <c r="GI28" s="77"/>
      <c r="GJ28" s="77"/>
      <c r="GK28" s="77"/>
      <c r="GL28" s="77"/>
      <c r="GM28" s="77"/>
      <c r="GN28" s="77"/>
      <c r="GO28" s="77"/>
      <c r="GP28" s="77"/>
      <c r="GQ28" s="77"/>
      <c r="GR28" s="77"/>
      <c r="GS28" s="77"/>
      <c r="GT28" s="77"/>
      <c r="GU28" s="77"/>
      <c r="GV28" s="77"/>
      <c r="GW28" s="77"/>
      <c r="GX28" s="77"/>
      <c r="GY28" s="77"/>
      <c r="GZ28" s="77"/>
      <c r="HA28" s="77"/>
      <c r="HB28" s="77"/>
      <c r="HC28" s="77"/>
      <c r="HD28" s="77"/>
      <c r="HE28" s="77"/>
      <c r="HF28" s="77"/>
      <c r="HG28" s="77"/>
      <c r="HH28" s="77"/>
      <c r="HI28" s="77"/>
      <c r="HJ28" s="77"/>
      <c r="HK28" s="77"/>
      <c r="HL28" s="77"/>
      <c r="HM28" s="77"/>
      <c r="HN28" s="77"/>
      <c r="HO28" s="77"/>
      <c r="HP28" s="77"/>
      <c r="HQ28" s="77"/>
      <c r="HR28" s="77"/>
      <c r="HS28" s="77"/>
      <c r="HT28" s="77"/>
      <c r="HU28" s="77"/>
      <c r="HV28" s="77"/>
      <c r="HW28" s="77"/>
      <c r="HX28" s="77"/>
      <c r="HY28" s="77"/>
      <c r="HZ28" s="77"/>
      <c r="IA28" s="77"/>
      <c r="IB28" s="77"/>
      <c r="IC28" s="77"/>
      <c r="ID28" s="77"/>
      <c r="IE28" s="77"/>
      <c r="IF28" s="77"/>
      <c r="IG28" s="77"/>
      <c r="IH28" s="77"/>
      <c r="II28" s="77"/>
      <c r="IJ28" s="77"/>
      <c r="IK28" s="77"/>
      <c r="IL28" s="77"/>
      <c r="IM28" s="77"/>
      <c r="IN28" s="77"/>
      <c r="IO28" s="77"/>
      <c r="IP28" s="77"/>
      <c r="IQ28" s="77"/>
      <c r="IR28" s="77"/>
      <c r="IS28" s="77"/>
      <c r="IT28" s="77"/>
      <c r="IU28" s="77"/>
      <c r="IV28" s="77"/>
      <c r="IW28" s="77"/>
    </row>
    <row r="29" spans="1:257" s="79" customFormat="1" ht="14.25" customHeight="1">
      <c r="A29" s="140" t="str">
        <f t="shared" ref="A29" si="4">IF(OR(B29&lt;&gt;"",D29&lt;&gt;""),"["&amp;TEXT($B$2,"##")&amp;"-"&amp;TEXT(ROW()-10,"##")&amp;"]","")</f>
        <v>[Admin Module-19]</v>
      </c>
      <c r="B29" s="84" t="s">
        <v>1165</v>
      </c>
      <c r="C29" s="84" t="s">
        <v>921</v>
      </c>
      <c r="D29" s="166" t="s">
        <v>922</v>
      </c>
      <c r="E29" s="167"/>
      <c r="F29" s="84" t="s">
        <v>0</v>
      </c>
      <c r="G29" s="84" t="s">
        <v>0</v>
      </c>
      <c r="H29" s="90" t="s">
        <v>1159</v>
      </c>
      <c r="I29" s="157"/>
      <c r="J29" s="186"/>
      <c r="K29" s="186"/>
      <c r="L29" s="186"/>
      <c r="M29" s="187"/>
      <c r="N29" s="187"/>
      <c r="O29" s="187"/>
      <c r="P29" s="68"/>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c r="IV29" s="77"/>
      <c r="IW29" s="77"/>
    </row>
    <row r="30" spans="1:257" s="79" customFormat="1" ht="14.25" customHeight="1">
      <c r="A30" s="161"/>
      <c r="B30" s="160" t="s">
        <v>923</v>
      </c>
      <c r="C30" s="161"/>
      <c r="D30" s="161"/>
      <c r="E30" s="161"/>
      <c r="F30" s="161"/>
      <c r="G30" s="161"/>
      <c r="H30" s="161"/>
      <c r="I30" s="162"/>
      <c r="J30" s="162"/>
      <c r="K30" s="162"/>
      <c r="L30" s="162"/>
      <c r="M30" s="162"/>
      <c r="N30" s="162"/>
      <c r="O30" s="162"/>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c r="DD30" s="77"/>
      <c r="DE30" s="77"/>
      <c r="DF30" s="77"/>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77"/>
      <c r="EE30" s="77"/>
      <c r="EF30" s="77"/>
      <c r="EG30" s="77"/>
      <c r="EH30" s="77"/>
      <c r="EI30" s="77"/>
      <c r="EJ30" s="77"/>
      <c r="EK30" s="77"/>
      <c r="EL30" s="77"/>
      <c r="EM30" s="77"/>
      <c r="EN30" s="77"/>
      <c r="EO30" s="77"/>
      <c r="EP30" s="77"/>
      <c r="EQ30" s="77"/>
      <c r="ER30" s="77"/>
      <c r="ES30" s="77"/>
      <c r="ET30" s="77"/>
      <c r="EU30" s="77"/>
      <c r="EV30" s="77"/>
      <c r="EW30" s="77"/>
      <c r="EX30" s="77"/>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77"/>
      <c r="GF30" s="77"/>
      <c r="GG30" s="77"/>
      <c r="GH30" s="77"/>
      <c r="GI30" s="77"/>
      <c r="GJ30" s="77"/>
      <c r="GK30" s="77"/>
      <c r="GL30" s="77"/>
      <c r="GM30" s="77"/>
      <c r="GN30" s="77"/>
      <c r="GO30" s="77"/>
      <c r="GP30" s="77"/>
      <c r="GQ30" s="77"/>
      <c r="GR30" s="77"/>
      <c r="GS30" s="77"/>
      <c r="GT30" s="77"/>
      <c r="GU30" s="77"/>
      <c r="GV30" s="77"/>
      <c r="GW30" s="77"/>
      <c r="GX30" s="77"/>
      <c r="GY30" s="77"/>
      <c r="GZ30" s="77"/>
      <c r="HA30" s="77"/>
      <c r="HB30" s="77"/>
      <c r="HC30" s="77"/>
      <c r="HD30" s="77"/>
      <c r="HE30" s="77"/>
      <c r="HF30" s="77"/>
      <c r="HG30" s="77"/>
      <c r="HH30" s="77"/>
      <c r="HI30" s="77"/>
      <c r="HJ30" s="77"/>
      <c r="HK30" s="77"/>
      <c r="HL30" s="77"/>
      <c r="HM30" s="77"/>
      <c r="HN30" s="77"/>
      <c r="HO30" s="77"/>
      <c r="HP30" s="77"/>
      <c r="HQ30" s="77"/>
      <c r="HR30" s="77"/>
      <c r="HS30" s="77"/>
      <c r="HT30" s="77"/>
      <c r="HU30" s="77"/>
      <c r="HV30" s="77"/>
      <c r="HW30" s="77"/>
      <c r="HX30" s="77"/>
      <c r="HY30" s="77"/>
      <c r="HZ30" s="77"/>
      <c r="IA30" s="77"/>
      <c r="IB30" s="77"/>
      <c r="IC30" s="77"/>
      <c r="ID30" s="77"/>
      <c r="IE30" s="77"/>
      <c r="IF30" s="77"/>
      <c r="IG30" s="77"/>
      <c r="IH30" s="77"/>
      <c r="II30" s="77"/>
      <c r="IJ30" s="77"/>
      <c r="IK30" s="77"/>
      <c r="IL30" s="77"/>
      <c r="IM30" s="77"/>
      <c r="IN30" s="77"/>
      <c r="IO30" s="77"/>
      <c r="IP30" s="77"/>
      <c r="IQ30" s="77"/>
      <c r="IR30" s="77"/>
      <c r="IS30" s="77"/>
      <c r="IT30" s="77"/>
      <c r="IU30" s="77"/>
      <c r="IV30" s="77"/>
      <c r="IW30" s="77"/>
    </row>
    <row r="31" spans="1:257" s="79" customFormat="1" ht="14.25" customHeight="1">
      <c r="A31" s="140" t="str">
        <f t="shared" ref="A31" si="5">IF(OR(B31&lt;&gt;"",D31&lt;&gt;""),"["&amp;TEXT($B$2,"##")&amp;"-"&amp;TEXT(ROW()-10,"##")&amp;"]","")</f>
        <v>[Admin Module-21]</v>
      </c>
      <c r="B31" s="84" t="s">
        <v>1166</v>
      </c>
      <c r="C31" s="84" t="s">
        <v>926</v>
      </c>
      <c r="D31" s="166" t="s">
        <v>924</v>
      </c>
      <c r="E31" s="167"/>
      <c r="F31" s="84" t="s">
        <v>0</v>
      </c>
      <c r="G31" s="84" t="s">
        <v>0</v>
      </c>
      <c r="H31" s="90" t="s">
        <v>1159</v>
      </c>
      <c r="I31" s="157"/>
      <c r="J31" s="186"/>
      <c r="K31" s="186"/>
      <c r="L31" s="186"/>
      <c r="M31" s="187"/>
      <c r="N31" s="187"/>
      <c r="O31" s="187"/>
      <c r="P31" s="68"/>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row>
    <row r="32" spans="1:257" s="79" customFormat="1" ht="14.25" customHeight="1">
      <c r="A32" s="140" t="str">
        <f t="shared" si="3"/>
        <v>[Admin Module-22]</v>
      </c>
      <c r="B32" s="84" t="s">
        <v>925</v>
      </c>
      <c r="C32" s="84" t="s">
        <v>927</v>
      </c>
      <c r="D32" s="166" t="s">
        <v>928</v>
      </c>
      <c r="E32" s="167"/>
      <c r="F32" s="84" t="s">
        <v>0</v>
      </c>
      <c r="G32" s="84" t="s">
        <v>0</v>
      </c>
      <c r="H32" s="90" t="s">
        <v>1159</v>
      </c>
      <c r="I32" s="157"/>
      <c r="J32" s="186"/>
      <c r="K32" s="186"/>
      <c r="L32" s="186"/>
      <c r="M32" s="187"/>
      <c r="N32" s="187"/>
      <c r="O32" s="18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row>
    <row r="33" spans="1:257" s="79" customFormat="1" ht="14.25" customHeight="1">
      <c r="A33" s="140" t="str">
        <f t="shared" si="3"/>
        <v>[Admin Module-23]</v>
      </c>
      <c r="B33" s="84" t="s">
        <v>929</v>
      </c>
      <c r="C33" s="84" t="s">
        <v>930</v>
      </c>
      <c r="D33" s="166" t="s">
        <v>932</v>
      </c>
      <c r="E33" s="167"/>
      <c r="F33" s="84" t="s">
        <v>0</v>
      </c>
      <c r="G33" s="84" t="s">
        <v>0</v>
      </c>
      <c r="H33" s="90" t="s">
        <v>1159</v>
      </c>
      <c r="I33" s="157"/>
      <c r="J33" s="186"/>
      <c r="K33" s="186"/>
      <c r="L33" s="186"/>
      <c r="M33" s="187"/>
      <c r="N33" s="187"/>
      <c r="O33" s="187"/>
      <c r="P33" s="68"/>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77"/>
      <c r="DD33" s="77"/>
      <c r="DE33" s="77"/>
      <c r="DF33" s="77"/>
      <c r="DG33" s="77"/>
      <c r="DH33" s="77"/>
      <c r="DI33" s="77"/>
      <c r="DJ33" s="77"/>
      <c r="DK33" s="77"/>
      <c r="DL33" s="77"/>
      <c r="DM33" s="77"/>
      <c r="DN33" s="77"/>
      <c r="DO33" s="77"/>
      <c r="DP33" s="77"/>
      <c r="DQ33" s="77"/>
      <c r="DR33" s="77"/>
      <c r="DS33" s="77"/>
      <c r="DT33" s="77"/>
      <c r="DU33" s="77"/>
      <c r="DV33" s="77"/>
      <c r="DW33" s="77"/>
      <c r="DX33" s="77"/>
      <c r="DY33" s="77"/>
      <c r="DZ33" s="77"/>
      <c r="EA33" s="77"/>
      <c r="EB33" s="77"/>
      <c r="EC33" s="77"/>
      <c r="ED33" s="77"/>
      <c r="EE33" s="77"/>
      <c r="EF33" s="77"/>
      <c r="EG33" s="77"/>
      <c r="EH33" s="77"/>
      <c r="EI33" s="77"/>
      <c r="EJ33" s="77"/>
      <c r="EK33" s="77"/>
      <c r="EL33" s="77"/>
      <c r="EM33" s="77"/>
      <c r="EN33" s="77"/>
      <c r="EO33" s="77"/>
      <c r="EP33" s="77"/>
      <c r="EQ33" s="77"/>
      <c r="ER33" s="77"/>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c r="GL33" s="77"/>
      <c r="GM33" s="77"/>
      <c r="GN33" s="77"/>
      <c r="GO33" s="77"/>
      <c r="GP33" s="77"/>
      <c r="GQ33" s="77"/>
      <c r="GR33" s="77"/>
      <c r="GS33" s="77"/>
      <c r="GT33" s="77"/>
      <c r="GU33" s="77"/>
      <c r="GV33" s="77"/>
      <c r="GW33" s="77"/>
      <c r="GX33" s="77"/>
      <c r="GY33" s="77"/>
      <c r="GZ33" s="77"/>
      <c r="HA33" s="77"/>
      <c r="HB33" s="77"/>
      <c r="HC33" s="77"/>
      <c r="HD33" s="77"/>
      <c r="HE33" s="77"/>
      <c r="HF33" s="77"/>
      <c r="HG33" s="77"/>
      <c r="HH33" s="77"/>
      <c r="HI33" s="77"/>
      <c r="HJ33" s="77"/>
      <c r="HK33" s="77"/>
      <c r="HL33" s="77"/>
      <c r="HM33" s="77"/>
      <c r="HN33" s="77"/>
      <c r="HO33" s="77"/>
      <c r="HP33" s="77"/>
      <c r="HQ33" s="77"/>
      <c r="HR33" s="77"/>
      <c r="HS33" s="77"/>
      <c r="HT33" s="77"/>
      <c r="HU33" s="77"/>
      <c r="HV33" s="77"/>
      <c r="HW33" s="77"/>
      <c r="HX33" s="77"/>
      <c r="HY33" s="77"/>
      <c r="HZ33" s="77"/>
      <c r="IA33" s="77"/>
      <c r="IB33" s="77"/>
      <c r="IC33" s="77"/>
      <c r="ID33" s="77"/>
      <c r="IE33" s="77"/>
      <c r="IF33" s="77"/>
      <c r="IG33" s="77"/>
      <c r="IH33" s="77"/>
      <c r="II33" s="77"/>
      <c r="IJ33" s="77"/>
      <c r="IK33" s="77"/>
      <c r="IL33" s="77"/>
      <c r="IM33" s="77"/>
      <c r="IN33" s="77"/>
      <c r="IO33" s="77"/>
      <c r="IP33" s="77"/>
      <c r="IQ33" s="77"/>
      <c r="IR33" s="77"/>
      <c r="IS33" s="77"/>
      <c r="IT33" s="77"/>
      <c r="IU33" s="77"/>
      <c r="IV33" s="77"/>
      <c r="IW33" s="77"/>
    </row>
    <row r="34" spans="1:257" s="79" customFormat="1" ht="14.25" customHeight="1">
      <c r="A34" s="140" t="str">
        <f t="shared" si="3"/>
        <v>[Admin Module-24]</v>
      </c>
      <c r="B34" s="84" t="s">
        <v>931</v>
      </c>
      <c r="C34" s="84" t="s">
        <v>935</v>
      </c>
      <c r="D34" s="166" t="s">
        <v>1167</v>
      </c>
      <c r="E34" s="167" t="s">
        <v>1168</v>
      </c>
      <c r="F34" s="84" t="s">
        <v>0</v>
      </c>
      <c r="G34" s="84" t="s">
        <v>0</v>
      </c>
      <c r="H34" s="90" t="s">
        <v>1159</v>
      </c>
      <c r="I34" s="157" t="s">
        <v>1169</v>
      </c>
      <c r="J34" s="186" t="s">
        <v>1022</v>
      </c>
      <c r="K34" s="186" t="s">
        <v>1016</v>
      </c>
      <c r="L34" s="186" t="s">
        <v>1014</v>
      </c>
      <c r="M34" s="187" t="s">
        <v>1159</v>
      </c>
      <c r="N34" s="187">
        <v>42327</v>
      </c>
      <c r="O34" s="18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c r="DF34" s="77"/>
      <c r="DG34" s="77"/>
      <c r="DH34" s="77"/>
      <c r="DI34" s="77"/>
      <c r="DJ34" s="77"/>
      <c r="DK34" s="77"/>
      <c r="DL34" s="77"/>
      <c r="DM34" s="77"/>
      <c r="DN34" s="77"/>
      <c r="DO34" s="77"/>
      <c r="DP34" s="77"/>
      <c r="DQ34" s="77"/>
      <c r="DR34" s="77"/>
      <c r="DS34" s="77"/>
      <c r="DT34" s="77"/>
      <c r="DU34" s="77"/>
      <c r="DV34" s="77"/>
      <c r="DW34" s="77"/>
      <c r="DX34" s="77"/>
      <c r="DY34" s="77"/>
      <c r="DZ34" s="77"/>
      <c r="EA34" s="77"/>
      <c r="EB34" s="77"/>
      <c r="EC34" s="77"/>
      <c r="ED34" s="77"/>
      <c r="EE34" s="77"/>
      <c r="EF34" s="77"/>
      <c r="EG34" s="77"/>
      <c r="EH34" s="77"/>
      <c r="EI34" s="77"/>
      <c r="EJ34" s="77"/>
      <c r="EK34" s="77"/>
      <c r="EL34" s="77"/>
      <c r="EM34" s="77"/>
      <c r="EN34" s="77"/>
      <c r="EO34" s="77"/>
      <c r="EP34" s="77"/>
      <c r="EQ34" s="77"/>
      <c r="ER34" s="77"/>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c r="GL34" s="77"/>
      <c r="GM34" s="77"/>
      <c r="GN34" s="77"/>
      <c r="GO34" s="77"/>
      <c r="GP34" s="77"/>
      <c r="GQ34" s="77"/>
      <c r="GR34" s="77"/>
      <c r="GS34" s="77"/>
      <c r="GT34" s="77"/>
      <c r="GU34" s="77"/>
      <c r="GV34" s="77"/>
      <c r="GW34" s="77"/>
      <c r="GX34" s="77"/>
      <c r="GY34" s="77"/>
      <c r="GZ34" s="77"/>
      <c r="HA34" s="77"/>
      <c r="HB34" s="77"/>
      <c r="HC34" s="77"/>
      <c r="HD34" s="77"/>
      <c r="HE34" s="77"/>
      <c r="HF34" s="77"/>
      <c r="HG34" s="77"/>
      <c r="HH34" s="77"/>
      <c r="HI34" s="77"/>
      <c r="HJ34" s="77"/>
      <c r="HK34" s="77"/>
      <c r="HL34" s="77"/>
      <c r="HM34" s="77"/>
      <c r="HN34" s="77"/>
      <c r="HO34" s="77"/>
      <c r="HP34" s="77"/>
      <c r="HQ34" s="77"/>
      <c r="HR34" s="77"/>
      <c r="HS34" s="77"/>
      <c r="HT34" s="77"/>
      <c r="HU34" s="77"/>
      <c r="HV34" s="77"/>
      <c r="HW34" s="77"/>
      <c r="HX34" s="77"/>
      <c r="HY34" s="77"/>
      <c r="HZ34" s="77"/>
      <c r="IA34" s="77"/>
      <c r="IB34" s="77"/>
      <c r="IC34" s="77"/>
      <c r="ID34" s="77"/>
      <c r="IE34" s="77"/>
      <c r="IF34" s="77"/>
      <c r="IG34" s="77"/>
      <c r="IH34" s="77"/>
      <c r="II34" s="77"/>
      <c r="IJ34" s="77"/>
      <c r="IK34" s="77"/>
      <c r="IL34" s="77"/>
      <c r="IM34" s="77"/>
      <c r="IN34" s="77"/>
      <c r="IO34" s="77"/>
      <c r="IP34" s="77"/>
      <c r="IQ34" s="77"/>
      <c r="IR34" s="77"/>
      <c r="IS34" s="77"/>
      <c r="IT34" s="77"/>
      <c r="IU34" s="77"/>
      <c r="IV34" s="77"/>
      <c r="IW34" s="77"/>
    </row>
    <row r="35" spans="1:257" s="79" customFormat="1" ht="14.25" customHeight="1">
      <c r="A35" s="140" t="str">
        <f t="shared" si="3"/>
        <v>[Admin Module-25]</v>
      </c>
      <c r="B35" s="84" t="s">
        <v>933</v>
      </c>
      <c r="C35" s="84" t="s">
        <v>934</v>
      </c>
      <c r="D35" s="166" t="s">
        <v>936</v>
      </c>
      <c r="E35" s="167"/>
      <c r="F35" s="84" t="s">
        <v>0</v>
      </c>
      <c r="G35" s="84" t="s">
        <v>0</v>
      </c>
      <c r="H35" s="90" t="s">
        <v>1159</v>
      </c>
      <c r="I35" s="158"/>
      <c r="J35" s="186"/>
      <c r="K35" s="186"/>
      <c r="L35" s="186"/>
      <c r="M35" s="187"/>
      <c r="N35" s="187"/>
      <c r="O35" s="187"/>
      <c r="P35" s="68"/>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row>
    <row r="36" spans="1:257" s="79" customFormat="1" ht="14.25" customHeight="1">
      <c r="A36" s="140" t="str">
        <f t="shared" si="3"/>
        <v>[Admin Module-26]</v>
      </c>
      <c r="B36" s="84" t="s">
        <v>933</v>
      </c>
      <c r="C36" s="84" t="s">
        <v>937</v>
      </c>
      <c r="D36" s="166" t="s">
        <v>938</v>
      </c>
      <c r="E36" s="167"/>
      <c r="F36" s="84" t="s">
        <v>0</v>
      </c>
      <c r="G36" s="84" t="s">
        <v>0</v>
      </c>
      <c r="H36" s="90" t="s">
        <v>1159</v>
      </c>
      <c r="I36" s="158"/>
      <c r="J36" s="186"/>
      <c r="K36" s="186"/>
      <c r="L36" s="186"/>
      <c r="M36" s="187"/>
      <c r="N36" s="187"/>
      <c r="O36" s="18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c r="DF36" s="77"/>
      <c r="DG36" s="77"/>
      <c r="DH36" s="77"/>
      <c r="DI36" s="77"/>
      <c r="DJ36" s="77"/>
      <c r="DK36" s="77"/>
      <c r="DL36" s="77"/>
      <c r="DM36" s="77"/>
      <c r="DN36" s="77"/>
      <c r="DO36" s="77"/>
      <c r="DP36" s="77"/>
      <c r="DQ36" s="77"/>
      <c r="DR36" s="77"/>
      <c r="DS36" s="77"/>
      <c r="DT36" s="77"/>
      <c r="DU36" s="77"/>
      <c r="DV36" s="77"/>
      <c r="DW36" s="77"/>
      <c r="DX36" s="77"/>
      <c r="DY36" s="77"/>
      <c r="DZ36" s="77"/>
      <c r="EA36" s="77"/>
      <c r="EB36" s="77"/>
      <c r="EC36" s="77"/>
      <c r="ED36" s="77"/>
      <c r="EE36" s="77"/>
      <c r="EF36" s="77"/>
      <c r="EG36" s="77"/>
      <c r="EH36" s="77"/>
      <c r="EI36" s="77"/>
      <c r="EJ36" s="77"/>
      <c r="EK36" s="77"/>
      <c r="EL36" s="77"/>
      <c r="EM36" s="77"/>
      <c r="EN36" s="77"/>
      <c r="EO36" s="77"/>
      <c r="EP36" s="77"/>
      <c r="EQ36" s="77"/>
      <c r="ER36" s="77"/>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c r="GM36" s="77"/>
      <c r="GN36" s="77"/>
      <c r="GO36" s="77"/>
      <c r="GP36" s="77"/>
      <c r="GQ36" s="77"/>
      <c r="GR36" s="77"/>
      <c r="GS36" s="77"/>
      <c r="GT36" s="77"/>
      <c r="GU36" s="77"/>
      <c r="GV36" s="77"/>
      <c r="GW36" s="77"/>
      <c r="GX36" s="77"/>
      <c r="GY36" s="77"/>
      <c r="GZ36" s="77"/>
      <c r="HA36" s="77"/>
      <c r="HB36" s="77"/>
      <c r="HC36" s="77"/>
      <c r="HD36" s="77"/>
      <c r="HE36" s="77"/>
      <c r="HF36" s="77"/>
      <c r="HG36" s="77"/>
      <c r="HH36" s="77"/>
      <c r="HI36" s="77"/>
      <c r="HJ36" s="77"/>
      <c r="HK36" s="77"/>
      <c r="HL36" s="77"/>
      <c r="HM36" s="77"/>
      <c r="HN36" s="77"/>
      <c r="HO36" s="77"/>
      <c r="HP36" s="77"/>
      <c r="HQ36" s="77"/>
      <c r="HR36" s="77"/>
      <c r="HS36" s="77"/>
      <c r="HT36" s="77"/>
      <c r="HU36" s="77"/>
      <c r="HV36" s="77"/>
      <c r="HW36" s="77"/>
      <c r="HX36" s="77"/>
      <c r="HY36" s="77"/>
      <c r="HZ36" s="77"/>
      <c r="IA36" s="77"/>
      <c r="IB36" s="77"/>
      <c r="IC36" s="77"/>
      <c r="ID36" s="77"/>
      <c r="IE36" s="77"/>
      <c r="IF36" s="77"/>
      <c r="IG36" s="77"/>
      <c r="IH36" s="77"/>
      <c r="II36" s="77"/>
      <c r="IJ36" s="77"/>
      <c r="IK36" s="77"/>
      <c r="IL36" s="77"/>
      <c r="IM36" s="77"/>
      <c r="IN36" s="77"/>
      <c r="IO36" s="77"/>
      <c r="IP36" s="77"/>
      <c r="IQ36" s="77"/>
      <c r="IR36" s="77"/>
      <c r="IS36" s="77"/>
      <c r="IT36" s="77"/>
      <c r="IU36" s="77"/>
      <c r="IV36" s="77"/>
      <c r="IW36" s="77"/>
    </row>
    <row r="37" spans="1:257" s="79" customFormat="1" ht="14.25" customHeight="1">
      <c r="A37" s="161"/>
      <c r="B37" s="160" t="s">
        <v>939</v>
      </c>
      <c r="C37" s="161"/>
      <c r="D37" s="161"/>
      <c r="E37" s="161"/>
      <c r="F37" s="161"/>
      <c r="G37" s="161"/>
      <c r="H37" s="161"/>
      <c r="I37" s="162"/>
      <c r="J37" s="162"/>
      <c r="K37" s="162"/>
      <c r="L37" s="162"/>
      <c r="M37" s="162"/>
      <c r="N37" s="162"/>
      <c r="O37" s="162"/>
      <c r="P37" s="68"/>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c r="DF37" s="77"/>
      <c r="DG37" s="77"/>
      <c r="DH37" s="77"/>
      <c r="DI37" s="77"/>
      <c r="DJ37" s="77"/>
      <c r="DK37" s="77"/>
      <c r="DL37" s="77"/>
      <c r="DM37" s="77"/>
      <c r="DN37" s="77"/>
      <c r="DO37" s="77"/>
      <c r="DP37" s="77"/>
      <c r="DQ37" s="77"/>
      <c r="DR37" s="77"/>
      <c r="DS37" s="77"/>
      <c r="DT37" s="77"/>
      <c r="DU37" s="77"/>
      <c r="DV37" s="77"/>
      <c r="DW37" s="77"/>
      <c r="DX37" s="77"/>
      <c r="DY37" s="77"/>
      <c r="DZ37" s="77"/>
      <c r="EA37" s="77"/>
      <c r="EB37" s="77"/>
      <c r="EC37" s="77"/>
      <c r="ED37" s="77"/>
      <c r="EE37" s="77"/>
      <c r="EF37" s="77"/>
      <c r="EG37" s="77"/>
      <c r="EH37" s="77"/>
      <c r="EI37" s="77"/>
      <c r="EJ37" s="77"/>
      <c r="EK37" s="77"/>
      <c r="EL37" s="77"/>
      <c r="EM37" s="77"/>
      <c r="EN37" s="77"/>
      <c r="EO37" s="77"/>
      <c r="EP37" s="77"/>
      <c r="EQ37" s="77"/>
      <c r="ER37" s="77"/>
      <c r="ES37" s="77"/>
      <c r="ET37" s="77"/>
      <c r="EU37" s="77"/>
      <c r="EV37" s="77"/>
      <c r="EW37" s="77"/>
      <c r="EX37" s="77"/>
      <c r="EY37" s="77"/>
      <c r="EZ37" s="77"/>
      <c r="FA37" s="77"/>
      <c r="FB37" s="77"/>
      <c r="FC37" s="77"/>
      <c r="FD37" s="77"/>
      <c r="FE37" s="77"/>
      <c r="FF37" s="77"/>
      <c r="FG37" s="77"/>
      <c r="FH37" s="77"/>
      <c r="FI37" s="77"/>
      <c r="FJ37" s="77"/>
      <c r="FK37" s="77"/>
      <c r="FL37" s="77"/>
      <c r="FM37" s="77"/>
      <c r="FN37" s="77"/>
      <c r="FO37" s="77"/>
      <c r="FP37" s="77"/>
      <c r="FQ37" s="77"/>
      <c r="FR37" s="77"/>
      <c r="FS37" s="77"/>
      <c r="FT37" s="77"/>
      <c r="FU37" s="77"/>
      <c r="FV37" s="77"/>
      <c r="FW37" s="77"/>
      <c r="FX37" s="77"/>
      <c r="FY37" s="77"/>
      <c r="FZ37" s="77"/>
      <c r="GA37" s="77"/>
      <c r="GB37" s="77"/>
      <c r="GC37" s="77"/>
      <c r="GD37" s="77"/>
      <c r="GE37" s="77"/>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K37" s="77"/>
      <c r="HL37" s="77"/>
      <c r="HM37" s="77"/>
      <c r="HN37" s="77"/>
      <c r="HO37" s="77"/>
      <c r="HP37" s="77"/>
      <c r="HQ37" s="77"/>
      <c r="HR37" s="77"/>
      <c r="HS37" s="77"/>
      <c r="HT37" s="77"/>
      <c r="HU37" s="77"/>
      <c r="HV37" s="77"/>
      <c r="HW37" s="77"/>
      <c r="HX37" s="77"/>
      <c r="HY37" s="77"/>
      <c r="HZ37" s="77"/>
      <c r="IA37" s="77"/>
      <c r="IB37" s="77"/>
      <c r="IC37" s="77"/>
      <c r="ID37" s="77"/>
      <c r="IE37" s="77"/>
      <c r="IF37" s="77"/>
      <c r="IG37" s="77"/>
      <c r="IH37" s="77"/>
      <c r="II37" s="77"/>
      <c r="IJ37" s="77"/>
      <c r="IK37" s="77"/>
      <c r="IL37" s="77"/>
      <c r="IM37" s="77"/>
      <c r="IN37" s="77"/>
      <c r="IO37" s="77"/>
      <c r="IP37" s="77"/>
      <c r="IQ37" s="77"/>
      <c r="IR37" s="77"/>
      <c r="IS37" s="77"/>
      <c r="IT37" s="77"/>
      <c r="IU37" s="77"/>
      <c r="IV37" s="77"/>
      <c r="IW37" s="77"/>
    </row>
    <row r="38" spans="1:257" s="79" customFormat="1" ht="14.25" customHeight="1">
      <c r="A38" s="140" t="str">
        <f t="shared" ref="A38:A45" si="6">IF(OR(B38&lt;&gt;"",D38&lt;&gt;""),"["&amp;TEXT($B$2,"##")&amp;"-"&amp;TEXT(ROW()-10,"##")&amp;"]","")</f>
        <v>[Admin Module-28]</v>
      </c>
      <c r="B38" s="84" t="s">
        <v>940</v>
      </c>
      <c r="C38" s="84" t="s">
        <v>1170</v>
      </c>
      <c r="D38" s="166" t="s">
        <v>941</v>
      </c>
      <c r="E38" s="167"/>
      <c r="F38" s="84" t="s">
        <v>0</v>
      </c>
      <c r="G38" s="84" t="s">
        <v>0</v>
      </c>
      <c r="H38" s="90" t="s">
        <v>1159</v>
      </c>
      <c r="I38" s="158"/>
      <c r="J38" s="186"/>
      <c r="K38" s="186"/>
      <c r="L38" s="186"/>
      <c r="M38" s="187"/>
      <c r="N38" s="187"/>
      <c r="O38" s="18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7"/>
      <c r="DT38" s="77"/>
      <c r="DU38" s="77"/>
      <c r="DV38" s="77"/>
      <c r="DW38" s="77"/>
      <c r="DX38" s="77"/>
      <c r="DY38" s="77"/>
      <c r="DZ38" s="77"/>
      <c r="EA38" s="77"/>
      <c r="EB38" s="77"/>
      <c r="EC38" s="77"/>
      <c r="ED38" s="77"/>
      <c r="EE38" s="77"/>
      <c r="EF38" s="77"/>
      <c r="EG38" s="77"/>
      <c r="EH38" s="77"/>
      <c r="EI38" s="77"/>
      <c r="EJ38" s="77"/>
      <c r="EK38" s="77"/>
      <c r="EL38" s="77"/>
      <c r="EM38" s="77"/>
      <c r="EN38" s="77"/>
      <c r="EO38" s="77"/>
      <c r="EP38" s="77"/>
      <c r="EQ38" s="77"/>
      <c r="ER38" s="77"/>
      <c r="ES38" s="77"/>
      <c r="ET38" s="77"/>
      <c r="EU38" s="77"/>
      <c r="EV38" s="77"/>
      <c r="EW38" s="77"/>
      <c r="EX38" s="77"/>
      <c r="EY38" s="77"/>
      <c r="EZ38" s="77"/>
      <c r="FA38" s="77"/>
      <c r="FB38" s="77"/>
      <c r="FC38" s="77"/>
      <c r="FD38" s="77"/>
      <c r="FE38" s="77"/>
      <c r="FF38" s="77"/>
      <c r="FG38" s="77"/>
      <c r="FH38" s="77"/>
      <c r="FI38" s="77"/>
      <c r="FJ38" s="77"/>
      <c r="FK38" s="77"/>
      <c r="FL38" s="77"/>
      <c r="FM38" s="77"/>
      <c r="FN38" s="77"/>
      <c r="FO38" s="77"/>
      <c r="FP38" s="77"/>
      <c r="FQ38" s="77"/>
      <c r="FR38" s="77"/>
      <c r="FS38" s="77"/>
      <c r="FT38" s="77"/>
      <c r="FU38" s="77"/>
      <c r="FV38" s="77"/>
      <c r="FW38" s="77"/>
      <c r="FX38" s="77"/>
      <c r="FY38" s="77"/>
      <c r="FZ38" s="77"/>
      <c r="GA38" s="77"/>
      <c r="GB38" s="77"/>
      <c r="GC38" s="77"/>
      <c r="GD38" s="77"/>
      <c r="GE38" s="77"/>
      <c r="GF38" s="77"/>
      <c r="GG38" s="77"/>
      <c r="GH38" s="77"/>
      <c r="GI38" s="77"/>
      <c r="GJ38" s="77"/>
      <c r="GK38" s="77"/>
      <c r="GL38" s="77"/>
      <c r="GM38" s="77"/>
      <c r="GN38" s="77"/>
      <c r="GO38" s="77"/>
      <c r="GP38" s="77"/>
      <c r="GQ38" s="77"/>
      <c r="GR38" s="77"/>
      <c r="GS38" s="77"/>
      <c r="GT38" s="77"/>
      <c r="GU38" s="77"/>
      <c r="GV38" s="77"/>
      <c r="GW38" s="77"/>
      <c r="GX38" s="77"/>
      <c r="GY38" s="77"/>
      <c r="GZ38" s="77"/>
      <c r="HA38" s="77"/>
      <c r="HB38" s="77"/>
      <c r="HC38" s="77"/>
      <c r="HD38" s="77"/>
      <c r="HE38" s="77"/>
      <c r="HF38" s="77"/>
      <c r="HG38" s="77"/>
      <c r="HH38" s="77"/>
      <c r="HI38" s="77"/>
      <c r="HJ38" s="77"/>
      <c r="HK38" s="77"/>
      <c r="HL38" s="77"/>
      <c r="HM38" s="77"/>
      <c r="HN38" s="77"/>
      <c r="HO38" s="77"/>
      <c r="HP38" s="77"/>
      <c r="HQ38" s="77"/>
      <c r="HR38" s="77"/>
      <c r="HS38" s="77"/>
      <c r="HT38" s="77"/>
      <c r="HU38" s="77"/>
      <c r="HV38" s="77"/>
      <c r="HW38" s="77"/>
      <c r="HX38" s="77"/>
      <c r="HY38" s="77"/>
      <c r="HZ38" s="77"/>
      <c r="IA38" s="77"/>
      <c r="IB38" s="77"/>
      <c r="IC38" s="77"/>
      <c r="ID38" s="77"/>
      <c r="IE38" s="77"/>
      <c r="IF38" s="77"/>
      <c r="IG38" s="77"/>
      <c r="IH38" s="77"/>
      <c r="II38" s="77"/>
      <c r="IJ38" s="77"/>
      <c r="IK38" s="77"/>
      <c r="IL38" s="77"/>
      <c r="IM38" s="77"/>
      <c r="IN38" s="77"/>
      <c r="IO38" s="77"/>
      <c r="IP38" s="77"/>
      <c r="IQ38" s="77"/>
      <c r="IR38" s="77"/>
      <c r="IS38" s="77"/>
      <c r="IT38" s="77"/>
      <c r="IU38" s="77"/>
      <c r="IV38" s="77"/>
      <c r="IW38" s="77"/>
    </row>
    <row r="39" spans="1:257" s="79" customFormat="1" ht="14.25" customHeight="1">
      <c r="A39" s="140" t="str">
        <f t="shared" si="6"/>
        <v>[Admin Module-29]</v>
      </c>
      <c r="B39" s="84" t="s">
        <v>943</v>
      </c>
      <c r="C39" s="84" t="s">
        <v>942</v>
      </c>
      <c r="D39" s="166" t="s">
        <v>944</v>
      </c>
      <c r="E39" s="167"/>
      <c r="F39" s="84" t="s">
        <v>0</v>
      </c>
      <c r="G39" s="84" t="s">
        <v>0</v>
      </c>
      <c r="H39" s="90" t="s">
        <v>1159</v>
      </c>
      <c r="I39" s="158"/>
      <c r="J39" s="186"/>
      <c r="K39" s="186"/>
      <c r="L39" s="186"/>
      <c r="M39" s="187"/>
      <c r="N39" s="187"/>
      <c r="O39" s="187"/>
      <c r="P39" s="68"/>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77"/>
      <c r="GF39" s="77"/>
      <c r="GG39" s="77"/>
      <c r="GH39" s="77"/>
      <c r="GI39" s="77"/>
      <c r="GJ39" s="77"/>
      <c r="GK39" s="77"/>
      <c r="GL39" s="77"/>
      <c r="GM39" s="77"/>
      <c r="GN39" s="77"/>
      <c r="GO39" s="77"/>
      <c r="GP39" s="77"/>
      <c r="GQ39" s="77"/>
      <c r="GR39" s="77"/>
      <c r="GS39" s="77"/>
      <c r="GT39" s="77"/>
      <c r="GU39" s="77"/>
      <c r="GV39" s="77"/>
      <c r="GW39" s="77"/>
      <c r="GX39" s="77"/>
      <c r="GY39" s="77"/>
      <c r="GZ39" s="77"/>
      <c r="HA39" s="77"/>
      <c r="HB39" s="77"/>
      <c r="HC39" s="77"/>
      <c r="HD39" s="77"/>
      <c r="HE39" s="77"/>
      <c r="HF39" s="77"/>
      <c r="HG39" s="77"/>
      <c r="HH39" s="77"/>
      <c r="HI39" s="77"/>
      <c r="HJ39" s="77"/>
      <c r="HK39" s="77"/>
      <c r="HL39" s="77"/>
      <c r="HM39" s="77"/>
      <c r="HN39" s="77"/>
      <c r="HO39" s="77"/>
      <c r="HP39" s="77"/>
      <c r="HQ39" s="77"/>
      <c r="HR39" s="77"/>
      <c r="HS39" s="77"/>
      <c r="HT39" s="77"/>
      <c r="HU39" s="77"/>
      <c r="HV39" s="77"/>
      <c r="HW39" s="77"/>
      <c r="HX39" s="77"/>
      <c r="HY39" s="77"/>
      <c r="HZ39" s="77"/>
      <c r="IA39" s="77"/>
      <c r="IB39" s="77"/>
      <c r="IC39" s="77"/>
      <c r="ID39" s="77"/>
      <c r="IE39" s="77"/>
      <c r="IF39" s="77"/>
      <c r="IG39" s="77"/>
      <c r="IH39" s="77"/>
      <c r="II39" s="77"/>
      <c r="IJ39" s="77"/>
      <c r="IK39" s="77"/>
      <c r="IL39" s="77"/>
      <c r="IM39" s="77"/>
      <c r="IN39" s="77"/>
      <c r="IO39" s="77"/>
      <c r="IP39" s="77"/>
      <c r="IQ39" s="77"/>
      <c r="IR39" s="77"/>
      <c r="IS39" s="77"/>
      <c r="IT39" s="77"/>
      <c r="IU39" s="77"/>
      <c r="IV39" s="77"/>
      <c r="IW39" s="77"/>
    </row>
    <row r="40" spans="1:257" s="79" customFormat="1" ht="14.25" customHeight="1">
      <c r="A40" s="140" t="str">
        <f t="shared" si="6"/>
        <v>[Admin Module-30]</v>
      </c>
      <c r="B40" s="84" t="s">
        <v>945</v>
      </c>
      <c r="C40" s="84" t="s">
        <v>946</v>
      </c>
      <c r="D40" s="166" t="s">
        <v>947</v>
      </c>
      <c r="E40" s="167" t="s">
        <v>1171</v>
      </c>
      <c r="F40" s="84" t="s">
        <v>0</v>
      </c>
      <c r="G40" s="84" t="s">
        <v>0</v>
      </c>
      <c r="H40" s="90" t="s">
        <v>1159</v>
      </c>
      <c r="I40" s="158"/>
      <c r="J40" s="186"/>
      <c r="K40" s="186"/>
      <c r="L40" s="186"/>
      <c r="M40" s="187"/>
      <c r="N40" s="187"/>
      <c r="O40" s="18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c r="DF40" s="77"/>
      <c r="DG40" s="77"/>
      <c r="DH40" s="77"/>
      <c r="DI40" s="77"/>
      <c r="DJ40" s="77"/>
      <c r="DK40" s="77"/>
      <c r="DL40" s="77"/>
      <c r="DM40" s="77"/>
      <c r="DN40" s="77"/>
      <c r="DO40" s="77"/>
      <c r="DP40" s="77"/>
      <c r="DQ40" s="77"/>
      <c r="DR40" s="77"/>
      <c r="DS40" s="77"/>
      <c r="DT40" s="77"/>
      <c r="DU40" s="77"/>
      <c r="DV40" s="77"/>
      <c r="DW40" s="77"/>
      <c r="DX40" s="77"/>
      <c r="DY40" s="77"/>
      <c r="DZ40" s="77"/>
      <c r="EA40" s="77"/>
      <c r="EB40" s="77"/>
      <c r="EC40" s="77"/>
      <c r="ED40" s="77"/>
      <c r="EE40" s="77"/>
      <c r="EF40" s="77"/>
      <c r="EG40" s="77"/>
      <c r="EH40" s="77"/>
      <c r="EI40" s="77"/>
      <c r="EJ40" s="77"/>
      <c r="EK40" s="77"/>
      <c r="EL40" s="77"/>
      <c r="EM40" s="77"/>
      <c r="EN40" s="77"/>
      <c r="EO40" s="77"/>
      <c r="EP40" s="77"/>
      <c r="EQ40" s="77"/>
      <c r="ER40" s="77"/>
      <c r="ES40" s="77"/>
      <c r="ET40" s="77"/>
      <c r="EU40" s="77"/>
      <c r="EV40" s="77"/>
      <c r="EW40" s="77"/>
      <c r="EX40" s="77"/>
      <c r="EY40" s="77"/>
      <c r="EZ40" s="77"/>
      <c r="FA40" s="77"/>
      <c r="FB40" s="77"/>
      <c r="FC40" s="77"/>
      <c r="FD40" s="77"/>
      <c r="FE40" s="77"/>
      <c r="FF40" s="77"/>
      <c r="FG40" s="77"/>
      <c r="FH40" s="77"/>
      <c r="FI40" s="77"/>
      <c r="FJ40" s="77"/>
      <c r="FK40" s="77"/>
      <c r="FL40" s="77"/>
      <c r="FM40" s="77"/>
      <c r="FN40" s="77"/>
      <c r="FO40" s="77"/>
      <c r="FP40" s="77"/>
      <c r="FQ40" s="77"/>
      <c r="FR40" s="77"/>
      <c r="FS40" s="77"/>
      <c r="FT40" s="77"/>
      <c r="FU40" s="77"/>
      <c r="FV40" s="77"/>
      <c r="FW40" s="77"/>
      <c r="FX40" s="77"/>
      <c r="FY40" s="77"/>
      <c r="FZ40" s="77"/>
      <c r="GA40" s="77"/>
      <c r="GB40" s="77"/>
      <c r="GC40" s="77"/>
      <c r="GD40" s="77"/>
      <c r="GE40" s="77"/>
      <c r="GF40" s="77"/>
      <c r="GG40" s="77"/>
      <c r="GH40" s="77"/>
      <c r="GI40" s="77"/>
      <c r="GJ40" s="77"/>
      <c r="GK40" s="77"/>
      <c r="GL40" s="77"/>
      <c r="GM40" s="77"/>
      <c r="GN40" s="77"/>
      <c r="GO40" s="77"/>
      <c r="GP40" s="77"/>
      <c r="GQ40" s="77"/>
      <c r="GR40" s="77"/>
      <c r="GS40" s="77"/>
      <c r="GT40" s="77"/>
      <c r="GU40" s="77"/>
      <c r="GV40" s="77"/>
      <c r="GW40" s="77"/>
      <c r="GX40" s="77"/>
      <c r="GY40" s="77"/>
      <c r="GZ40" s="77"/>
      <c r="HA40" s="77"/>
      <c r="HB40" s="77"/>
      <c r="HC40" s="77"/>
      <c r="HD40" s="77"/>
      <c r="HE40" s="77"/>
      <c r="HF40" s="77"/>
      <c r="HG40" s="77"/>
      <c r="HH40" s="77"/>
      <c r="HI40" s="77"/>
      <c r="HJ40" s="77"/>
      <c r="HK40" s="77"/>
      <c r="HL40" s="77"/>
      <c r="HM40" s="77"/>
      <c r="HN40" s="77"/>
      <c r="HO40" s="77"/>
      <c r="HP40" s="77"/>
      <c r="HQ40" s="77"/>
      <c r="HR40" s="77"/>
      <c r="HS40" s="77"/>
      <c r="HT40" s="77"/>
      <c r="HU40" s="77"/>
      <c r="HV40" s="77"/>
      <c r="HW40" s="77"/>
      <c r="HX40" s="77"/>
      <c r="HY40" s="77"/>
      <c r="HZ40" s="77"/>
      <c r="IA40" s="77"/>
      <c r="IB40" s="77"/>
      <c r="IC40" s="77"/>
      <c r="ID40" s="77"/>
      <c r="IE40" s="77"/>
      <c r="IF40" s="77"/>
      <c r="IG40" s="77"/>
      <c r="IH40" s="77"/>
      <c r="II40" s="77"/>
      <c r="IJ40" s="77"/>
      <c r="IK40" s="77"/>
      <c r="IL40" s="77"/>
      <c r="IM40" s="77"/>
      <c r="IN40" s="77"/>
      <c r="IO40" s="77"/>
      <c r="IP40" s="77"/>
      <c r="IQ40" s="77"/>
      <c r="IR40" s="77"/>
      <c r="IS40" s="77"/>
      <c r="IT40" s="77"/>
      <c r="IU40" s="77"/>
      <c r="IV40" s="77"/>
      <c r="IW40" s="77"/>
    </row>
    <row r="41" spans="1:257" s="79" customFormat="1" ht="14.25" customHeight="1">
      <c r="A41" s="140" t="str">
        <f t="shared" si="6"/>
        <v>[Admin Module-31]</v>
      </c>
      <c r="B41" s="84" t="s">
        <v>948</v>
      </c>
      <c r="C41" s="84" t="s">
        <v>949</v>
      </c>
      <c r="D41" s="166" t="s">
        <v>950</v>
      </c>
      <c r="E41" s="167" t="s">
        <v>1172</v>
      </c>
      <c r="F41" s="84" t="s">
        <v>0</v>
      </c>
      <c r="G41" s="84" t="s">
        <v>0</v>
      </c>
      <c r="H41" s="90" t="s">
        <v>1159</v>
      </c>
      <c r="I41" s="158" t="s">
        <v>1173</v>
      </c>
      <c r="J41" s="186" t="s">
        <v>1020</v>
      </c>
      <c r="K41" s="186" t="s">
        <v>1016</v>
      </c>
      <c r="L41" s="186" t="s">
        <v>1014</v>
      </c>
      <c r="M41" s="187" t="s">
        <v>1159</v>
      </c>
      <c r="N41" s="187" t="s">
        <v>1201</v>
      </c>
      <c r="O41" s="201" t="s">
        <v>1174</v>
      </c>
      <c r="P41" s="68"/>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c r="IV41" s="77"/>
      <c r="IW41" s="77"/>
    </row>
    <row r="42" spans="1:257" s="79" customFormat="1" ht="14.25" customHeight="1">
      <c r="A42" s="140" t="str">
        <f t="shared" si="6"/>
        <v>[Admin Module-32]</v>
      </c>
      <c r="B42" s="84" t="s">
        <v>951</v>
      </c>
      <c r="C42" s="84" t="s">
        <v>1175</v>
      </c>
      <c r="D42" s="166" t="s">
        <v>1176</v>
      </c>
      <c r="E42" s="167" t="s">
        <v>1172</v>
      </c>
      <c r="F42" s="84" t="s">
        <v>0</v>
      </c>
      <c r="G42" s="84" t="s">
        <v>0</v>
      </c>
      <c r="H42" s="90" t="s">
        <v>1159</v>
      </c>
      <c r="I42" s="158"/>
      <c r="J42" s="186"/>
      <c r="K42" s="186"/>
      <c r="L42" s="186"/>
      <c r="M42" s="187"/>
      <c r="N42" s="187"/>
      <c r="O42" s="18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c r="IV42" s="77"/>
      <c r="IW42" s="77"/>
    </row>
    <row r="43" spans="1:257" s="79" customFormat="1" ht="14.25" customHeight="1">
      <c r="A43" s="140" t="str">
        <f t="shared" si="6"/>
        <v>[Admin Module-33]</v>
      </c>
      <c r="B43" s="84" t="s">
        <v>954</v>
      </c>
      <c r="C43" s="84" t="s">
        <v>1177</v>
      </c>
      <c r="D43" s="166" t="s">
        <v>1178</v>
      </c>
      <c r="E43" s="167" t="s">
        <v>1172</v>
      </c>
      <c r="F43" s="84" t="s">
        <v>0</v>
      </c>
      <c r="G43" s="84" t="s">
        <v>0</v>
      </c>
      <c r="H43" s="90" t="s">
        <v>1159</v>
      </c>
      <c r="I43" s="158"/>
      <c r="J43" s="186"/>
      <c r="K43" s="186"/>
      <c r="L43" s="186"/>
      <c r="M43" s="187"/>
      <c r="N43" s="187"/>
      <c r="O43" s="187"/>
      <c r="P43" s="68"/>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c r="FG43" s="77"/>
      <c r="FH43" s="77"/>
      <c r="FI43" s="77"/>
      <c r="FJ43" s="77"/>
      <c r="FK43" s="77"/>
      <c r="FL43" s="77"/>
      <c r="FM43" s="77"/>
      <c r="FN43" s="77"/>
      <c r="FO43" s="77"/>
      <c r="FP43" s="77"/>
      <c r="FQ43" s="77"/>
      <c r="FR43" s="77"/>
      <c r="FS43" s="77"/>
      <c r="FT43" s="77"/>
      <c r="FU43" s="77"/>
      <c r="FV43" s="77"/>
      <c r="FW43" s="77"/>
      <c r="FX43" s="77"/>
      <c r="FY43" s="77"/>
      <c r="FZ43" s="77"/>
      <c r="GA43" s="77"/>
      <c r="GB43" s="77"/>
      <c r="GC43" s="77"/>
      <c r="GD43" s="77"/>
      <c r="GE43" s="77"/>
      <c r="GF43" s="77"/>
      <c r="GG43" s="77"/>
      <c r="GH43" s="77"/>
      <c r="GI43" s="77"/>
      <c r="GJ43" s="77"/>
      <c r="GK43" s="77"/>
      <c r="GL43" s="77"/>
      <c r="GM43" s="77"/>
      <c r="GN43" s="77"/>
      <c r="GO43" s="77"/>
      <c r="GP43" s="77"/>
      <c r="GQ43" s="77"/>
      <c r="GR43" s="77"/>
      <c r="GS43" s="77"/>
      <c r="GT43" s="77"/>
      <c r="GU43" s="77"/>
      <c r="GV43" s="77"/>
      <c r="GW43" s="77"/>
      <c r="GX43" s="77"/>
      <c r="GY43" s="77"/>
      <c r="GZ43" s="77"/>
      <c r="HA43" s="77"/>
      <c r="HB43" s="77"/>
      <c r="HC43" s="77"/>
      <c r="HD43" s="77"/>
      <c r="HE43" s="77"/>
      <c r="HF43" s="77"/>
      <c r="HG43" s="77"/>
      <c r="HH43" s="77"/>
      <c r="HI43" s="77"/>
      <c r="HJ43" s="77"/>
      <c r="HK43" s="77"/>
      <c r="HL43" s="77"/>
      <c r="HM43" s="77"/>
      <c r="HN43" s="77"/>
      <c r="HO43" s="77"/>
      <c r="HP43" s="77"/>
      <c r="HQ43" s="77"/>
      <c r="HR43" s="77"/>
      <c r="HS43" s="77"/>
      <c r="HT43" s="77"/>
      <c r="HU43" s="77"/>
      <c r="HV43" s="77"/>
      <c r="HW43" s="77"/>
      <c r="HX43" s="77"/>
      <c r="HY43" s="77"/>
      <c r="HZ43" s="77"/>
      <c r="IA43" s="77"/>
      <c r="IB43" s="77"/>
      <c r="IC43" s="77"/>
      <c r="ID43" s="77"/>
      <c r="IE43" s="77"/>
      <c r="IF43" s="77"/>
      <c r="IG43" s="77"/>
      <c r="IH43" s="77"/>
      <c r="II43" s="77"/>
      <c r="IJ43" s="77"/>
      <c r="IK43" s="77"/>
      <c r="IL43" s="77"/>
      <c r="IM43" s="77"/>
      <c r="IN43" s="77"/>
      <c r="IO43" s="77"/>
      <c r="IP43" s="77"/>
      <c r="IQ43" s="77"/>
      <c r="IR43" s="77"/>
      <c r="IS43" s="77"/>
      <c r="IT43" s="77"/>
      <c r="IU43" s="77"/>
      <c r="IV43" s="77"/>
      <c r="IW43" s="77"/>
    </row>
    <row r="44" spans="1:257" s="79" customFormat="1" ht="14.25" customHeight="1">
      <c r="A44" s="140" t="str">
        <f t="shared" si="6"/>
        <v>[Admin Module-34]</v>
      </c>
      <c r="B44" s="84" t="s">
        <v>953</v>
      </c>
      <c r="C44" s="84" t="s">
        <v>1179</v>
      </c>
      <c r="D44" s="166" t="s">
        <v>1180</v>
      </c>
      <c r="E44" s="167" t="s">
        <v>1172</v>
      </c>
      <c r="F44" s="84" t="s">
        <v>0</v>
      </c>
      <c r="G44" s="84" t="s">
        <v>0</v>
      </c>
      <c r="H44" s="90" t="s">
        <v>1159</v>
      </c>
      <c r="I44" s="158"/>
      <c r="J44" s="186"/>
      <c r="K44" s="186"/>
      <c r="L44" s="186"/>
      <c r="M44" s="187"/>
      <c r="N44" s="187"/>
      <c r="O44" s="18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c r="DF44" s="77"/>
      <c r="DG44" s="77"/>
      <c r="DH44" s="77"/>
      <c r="DI44" s="77"/>
      <c r="DJ44" s="77"/>
      <c r="DK44" s="77"/>
      <c r="DL44" s="77"/>
      <c r="DM44" s="77"/>
      <c r="DN44" s="77"/>
      <c r="DO44" s="77"/>
      <c r="DP44" s="77"/>
      <c r="DQ44" s="77"/>
      <c r="DR44" s="77"/>
      <c r="DS44" s="77"/>
      <c r="DT44" s="77"/>
      <c r="DU44" s="77"/>
      <c r="DV44" s="77"/>
      <c r="DW44" s="77"/>
      <c r="DX44" s="77"/>
      <c r="DY44" s="77"/>
      <c r="DZ44" s="77"/>
      <c r="EA44" s="77"/>
      <c r="EB44" s="77"/>
      <c r="EC44" s="77"/>
      <c r="ED44" s="77"/>
      <c r="EE44" s="77"/>
      <c r="EF44" s="77"/>
      <c r="EG44" s="77"/>
      <c r="EH44" s="77"/>
      <c r="EI44" s="77"/>
      <c r="EJ44" s="77"/>
      <c r="EK44" s="77"/>
      <c r="EL44" s="77"/>
      <c r="EM44" s="77"/>
      <c r="EN44" s="77"/>
      <c r="EO44" s="77"/>
      <c r="EP44" s="77"/>
      <c r="EQ44" s="77"/>
      <c r="ER44" s="77"/>
      <c r="ES44" s="77"/>
      <c r="ET44" s="77"/>
      <c r="EU44" s="77"/>
      <c r="EV44" s="77"/>
      <c r="EW44" s="77"/>
      <c r="EX44" s="77"/>
      <c r="EY44" s="77"/>
      <c r="EZ44" s="77"/>
      <c r="FA44" s="77"/>
      <c r="FB44" s="77"/>
      <c r="FC44" s="77"/>
      <c r="FD44" s="77"/>
      <c r="FE44" s="77"/>
      <c r="FF44" s="77"/>
      <c r="FG44" s="77"/>
      <c r="FH44" s="77"/>
      <c r="FI44" s="77"/>
      <c r="FJ44" s="77"/>
      <c r="FK44" s="77"/>
      <c r="FL44" s="77"/>
      <c r="FM44" s="77"/>
      <c r="FN44" s="77"/>
      <c r="FO44" s="77"/>
      <c r="FP44" s="77"/>
      <c r="FQ44" s="77"/>
      <c r="FR44" s="77"/>
      <c r="FS44" s="77"/>
      <c r="FT44" s="77"/>
      <c r="FU44" s="77"/>
      <c r="FV44" s="77"/>
      <c r="FW44" s="77"/>
      <c r="FX44" s="77"/>
      <c r="FY44" s="77"/>
      <c r="FZ44" s="77"/>
      <c r="GA44" s="77"/>
      <c r="GB44" s="77"/>
      <c r="GC44" s="77"/>
      <c r="GD44" s="77"/>
      <c r="GE44" s="77"/>
      <c r="GF44" s="77"/>
      <c r="GG44" s="77"/>
      <c r="GH44" s="77"/>
      <c r="GI44" s="77"/>
      <c r="GJ44" s="77"/>
      <c r="GK44" s="77"/>
      <c r="GL44" s="77"/>
      <c r="GM44" s="77"/>
      <c r="GN44" s="77"/>
      <c r="GO44" s="77"/>
      <c r="GP44" s="77"/>
      <c r="GQ44" s="77"/>
      <c r="GR44" s="77"/>
      <c r="GS44" s="77"/>
      <c r="GT44" s="77"/>
      <c r="GU44" s="77"/>
      <c r="GV44" s="77"/>
      <c r="GW44" s="77"/>
      <c r="GX44" s="77"/>
      <c r="GY44" s="77"/>
      <c r="GZ44" s="77"/>
      <c r="HA44" s="77"/>
      <c r="HB44" s="77"/>
      <c r="HC44" s="77"/>
      <c r="HD44" s="77"/>
      <c r="HE44" s="77"/>
      <c r="HF44" s="77"/>
      <c r="HG44" s="77"/>
      <c r="HH44" s="77"/>
      <c r="HI44" s="77"/>
      <c r="HJ44" s="77"/>
      <c r="HK44" s="77"/>
      <c r="HL44" s="77"/>
      <c r="HM44" s="77"/>
      <c r="HN44" s="77"/>
      <c r="HO44" s="77"/>
      <c r="HP44" s="77"/>
      <c r="HQ44" s="77"/>
      <c r="HR44" s="77"/>
      <c r="HS44" s="77"/>
      <c r="HT44" s="77"/>
      <c r="HU44" s="77"/>
      <c r="HV44" s="77"/>
      <c r="HW44" s="77"/>
      <c r="HX44" s="77"/>
      <c r="HY44" s="77"/>
      <c r="HZ44" s="77"/>
      <c r="IA44" s="77"/>
      <c r="IB44" s="77"/>
      <c r="IC44" s="77"/>
      <c r="ID44" s="77"/>
      <c r="IE44" s="77"/>
      <c r="IF44" s="77"/>
      <c r="IG44" s="77"/>
      <c r="IH44" s="77"/>
      <c r="II44" s="77"/>
      <c r="IJ44" s="77"/>
      <c r="IK44" s="77"/>
      <c r="IL44" s="77"/>
      <c r="IM44" s="77"/>
      <c r="IN44" s="77"/>
      <c r="IO44" s="77"/>
      <c r="IP44" s="77"/>
      <c r="IQ44" s="77"/>
      <c r="IR44" s="77"/>
      <c r="IS44" s="77"/>
      <c r="IT44" s="77"/>
      <c r="IU44" s="77"/>
      <c r="IV44" s="77"/>
      <c r="IW44" s="77"/>
    </row>
    <row r="45" spans="1:257" s="79" customFormat="1" ht="14.25" customHeight="1">
      <c r="A45" s="140" t="str">
        <f t="shared" si="6"/>
        <v>[Admin Module-35]</v>
      </c>
      <c r="B45" s="84" t="s">
        <v>952</v>
      </c>
      <c r="C45" s="84" t="s">
        <v>1181</v>
      </c>
      <c r="D45" s="166" t="s">
        <v>1182</v>
      </c>
      <c r="E45" s="167" t="s">
        <v>1172</v>
      </c>
      <c r="F45" s="84" t="s">
        <v>0</v>
      </c>
      <c r="G45" s="84" t="s">
        <v>0</v>
      </c>
      <c r="H45" s="90" t="s">
        <v>1159</v>
      </c>
      <c r="I45" s="158"/>
      <c r="J45" s="186"/>
      <c r="K45" s="186"/>
      <c r="L45" s="186"/>
      <c r="M45" s="187"/>
      <c r="N45" s="187"/>
      <c r="O45" s="187"/>
      <c r="P45" s="68"/>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c r="DF45" s="77"/>
      <c r="DG45" s="77"/>
      <c r="DH45" s="77"/>
      <c r="DI45" s="77"/>
      <c r="DJ45" s="77"/>
      <c r="DK45" s="77"/>
      <c r="DL45" s="77"/>
      <c r="DM45" s="77"/>
      <c r="DN45" s="77"/>
      <c r="DO45" s="77"/>
      <c r="DP45" s="77"/>
      <c r="DQ45" s="77"/>
      <c r="DR45" s="77"/>
      <c r="DS45" s="77"/>
      <c r="DT45" s="77"/>
      <c r="DU45" s="77"/>
      <c r="DV45" s="77"/>
      <c r="DW45" s="77"/>
      <c r="DX45" s="77"/>
      <c r="DY45" s="77"/>
      <c r="DZ45" s="77"/>
      <c r="EA45" s="77"/>
      <c r="EB45" s="77"/>
      <c r="EC45" s="77"/>
      <c r="ED45" s="77"/>
      <c r="EE45" s="77"/>
      <c r="EF45" s="77"/>
      <c r="EG45" s="77"/>
      <c r="EH45" s="77"/>
      <c r="EI45" s="77"/>
      <c r="EJ45" s="77"/>
      <c r="EK45" s="77"/>
      <c r="EL45" s="77"/>
      <c r="EM45" s="77"/>
      <c r="EN45" s="77"/>
      <c r="EO45" s="77"/>
      <c r="EP45" s="77"/>
      <c r="EQ45" s="77"/>
      <c r="ER45" s="77"/>
      <c r="ES45" s="77"/>
      <c r="ET45" s="77"/>
      <c r="EU45" s="77"/>
      <c r="EV45" s="77"/>
      <c r="EW45" s="77"/>
      <c r="EX45" s="77"/>
      <c r="EY45" s="77"/>
      <c r="EZ45" s="77"/>
      <c r="FA45" s="77"/>
      <c r="FB45" s="77"/>
      <c r="FC45" s="77"/>
      <c r="FD45" s="77"/>
      <c r="FE45" s="77"/>
      <c r="FF45" s="77"/>
      <c r="FG45" s="77"/>
      <c r="FH45" s="77"/>
      <c r="FI45" s="77"/>
      <c r="FJ45" s="77"/>
      <c r="FK45" s="77"/>
      <c r="FL45" s="77"/>
      <c r="FM45" s="77"/>
      <c r="FN45" s="77"/>
      <c r="FO45" s="77"/>
      <c r="FP45" s="77"/>
      <c r="FQ45" s="77"/>
      <c r="FR45" s="77"/>
      <c r="FS45" s="77"/>
      <c r="FT45" s="77"/>
      <c r="FU45" s="77"/>
      <c r="FV45" s="77"/>
      <c r="FW45" s="77"/>
      <c r="FX45" s="77"/>
      <c r="FY45" s="77"/>
      <c r="FZ45" s="77"/>
      <c r="GA45" s="77"/>
      <c r="GB45" s="77"/>
      <c r="GC45" s="77"/>
      <c r="GD45" s="77"/>
      <c r="GE45" s="77"/>
      <c r="GF45" s="77"/>
      <c r="GG45" s="77"/>
      <c r="GH45" s="77"/>
      <c r="GI45" s="77"/>
      <c r="GJ45" s="77"/>
      <c r="GK45" s="77"/>
      <c r="GL45" s="77"/>
      <c r="GM45" s="77"/>
      <c r="GN45" s="77"/>
      <c r="GO45" s="77"/>
      <c r="GP45" s="77"/>
      <c r="GQ45" s="77"/>
      <c r="GR45" s="77"/>
      <c r="GS45" s="77"/>
      <c r="GT45" s="77"/>
      <c r="GU45" s="77"/>
      <c r="GV45" s="77"/>
      <c r="GW45" s="77"/>
      <c r="GX45" s="77"/>
      <c r="GY45" s="77"/>
      <c r="GZ45" s="77"/>
      <c r="HA45" s="77"/>
      <c r="HB45" s="77"/>
      <c r="HC45" s="77"/>
      <c r="HD45" s="77"/>
      <c r="HE45" s="77"/>
      <c r="HF45" s="77"/>
      <c r="HG45" s="77"/>
      <c r="HH45" s="77"/>
      <c r="HI45" s="77"/>
      <c r="HJ45" s="77"/>
      <c r="HK45" s="77"/>
      <c r="HL45" s="77"/>
      <c r="HM45" s="77"/>
      <c r="HN45" s="77"/>
      <c r="HO45" s="77"/>
      <c r="HP45" s="77"/>
      <c r="HQ45" s="77"/>
      <c r="HR45" s="77"/>
      <c r="HS45" s="77"/>
      <c r="HT45" s="77"/>
      <c r="HU45" s="77"/>
      <c r="HV45" s="77"/>
      <c r="HW45" s="77"/>
      <c r="HX45" s="77"/>
      <c r="HY45" s="77"/>
      <c r="HZ45" s="77"/>
      <c r="IA45" s="77"/>
      <c r="IB45" s="77"/>
      <c r="IC45" s="77"/>
      <c r="ID45" s="77"/>
      <c r="IE45" s="77"/>
      <c r="IF45" s="77"/>
      <c r="IG45" s="77"/>
      <c r="IH45" s="77"/>
      <c r="II45" s="77"/>
      <c r="IJ45" s="77"/>
      <c r="IK45" s="77"/>
      <c r="IL45" s="77"/>
      <c r="IM45" s="77"/>
      <c r="IN45" s="77"/>
      <c r="IO45" s="77"/>
      <c r="IP45" s="77"/>
      <c r="IQ45" s="77"/>
      <c r="IR45" s="77"/>
      <c r="IS45" s="77"/>
      <c r="IT45" s="77"/>
      <c r="IU45" s="77"/>
      <c r="IV45" s="77"/>
      <c r="IW45" s="77"/>
    </row>
    <row r="46" spans="1:257" s="79" customFormat="1" ht="14.25" customHeight="1">
      <c r="A46" s="161"/>
      <c r="B46" s="160" t="s">
        <v>955</v>
      </c>
      <c r="C46" s="161"/>
      <c r="D46" s="161"/>
      <c r="E46" s="161"/>
      <c r="F46" s="161"/>
      <c r="G46" s="161"/>
      <c r="H46" s="161"/>
      <c r="I46" s="162"/>
      <c r="J46" s="162"/>
      <c r="K46" s="162"/>
      <c r="L46" s="162"/>
      <c r="M46" s="162"/>
      <c r="N46" s="162"/>
      <c r="O46" s="162"/>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c r="DF46" s="77"/>
      <c r="DG46" s="77"/>
      <c r="DH46" s="77"/>
      <c r="DI46" s="77"/>
      <c r="DJ46" s="77"/>
      <c r="DK46" s="77"/>
      <c r="DL46" s="77"/>
      <c r="DM46" s="77"/>
      <c r="DN46" s="77"/>
      <c r="DO46" s="77"/>
      <c r="DP46" s="77"/>
      <c r="DQ46" s="77"/>
      <c r="DR46" s="77"/>
      <c r="DS46" s="77"/>
      <c r="DT46" s="77"/>
      <c r="DU46" s="77"/>
      <c r="DV46" s="77"/>
      <c r="DW46" s="77"/>
      <c r="DX46" s="77"/>
      <c r="DY46" s="77"/>
      <c r="DZ46" s="77"/>
      <c r="EA46" s="77"/>
      <c r="EB46" s="77"/>
      <c r="EC46" s="77"/>
      <c r="ED46" s="77"/>
      <c r="EE46" s="77"/>
      <c r="EF46" s="77"/>
      <c r="EG46" s="77"/>
      <c r="EH46" s="77"/>
      <c r="EI46" s="77"/>
      <c r="EJ46" s="77"/>
      <c r="EK46" s="77"/>
      <c r="EL46" s="77"/>
      <c r="EM46" s="77"/>
      <c r="EN46" s="77"/>
      <c r="EO46" s="77"/>
      <c r="EP46" s="77"/>
      <c r="EQ46" s="77"/>
      <c r="ER46" s="77"/>
      <c r="ES46" s="77"/>
      <c r="ET46" s="77"/>
      <c r="EU46" s="77"/>
      <c r="EV46" s="77"/>
      <c r="EW46" s="77"/>
      <c r="EX46" s="77"/>
      <c r="EY46" s="77"/>
      <c r="EZ46" s="77"/>
      <c r="FA46" s="77"/>
      <c r="FB46" s="77"/>
      <c r="FC46" s="77"/>
      <c r="FD46" s="77"/>
      <c r="FE46" s="77"/>
      <c r="FF46" s="77"/>
      <c r="FG46" s="77"/>
      <c r="FH46" s="77"/>
      <c r="FI46" s="77"/>
      <c r="FJ46" s="77"/>
      <c r="FK46" s="77"/>
      <c r="FL46" s="77"/>
      <c r="FM46" s="77"/>
      <c r="FN46" s="77"/>
      <c r="FO46" s="77"/>
      <c r="FP46" s="77"/>
      <c r="FQ46" s="77"/>
      <c r="FR46" s="77"/>
      <c r="FS46" s="77"/>
      <c r="FT46" s="77"/>
      <c r="FU46" s="77"/>
      <c r="FV46" s="77"/>
      <c r="FW46" s="77"/>
      <c r="FX46" s="77"/>
      <c r="FY46" s="77"/>
      <c r="FZ46" s="77"/>
      <c r="GA46" s="77"/>
      <c r="GB46" s="77"/>
      <c r="GC46" s="77"/>
      <c r="GD46" s="77"/>
      <c r="GE46" s="77"/>
      <c r="GF46" s="77"/>
      <c r="GG46" s="77"/>
      <c r="GH46" s="77"/>
      <c r="GI46" s="77"/>
      <c r="GJ46" s="77"/>
      <c r="GK46" s="77"/>
      <c r="GL46" s="77"/>
      <c r="GM46" s="77"/>
      <c r="GN46" s="77"/>
      <c r="GO46" s="77"/>
      <c r="GP46" s="77"/>
      <c r="GQ46" s="77"/>
      <c r="GR46" s="77"/>
      <c r="GS46" s="77"/>
      <c r="GT46" s="77"/>
      <c r="GU46" s="77"/>
      <c r="GV46" s="77"/>
      <c r="GW46" s="77"/>
      <c r="GX46" s="77"/>
      <c r="GY46" s="77"/>
      <c r="GZ46" s="77"/>
      <c r="HA46" s="77"/>
      <c r="HB46" s="77"/>
      <c r="HC46" s="77"/>
      <c r="HD46" s="77"/>
      <c r="HE46" s="77"/>
      <c r="HF46" s="77"/>
      <c r="HG46" s="77"/>
      <c r="HH46" s="77"/>
      <c r="HI46" s="77"/>
      <c r="HJ46" s="77"/>
      <c r="HK46" s="77"/>
      <c r="HL46" s="77"/>
      <c r="HM46" s="77"/>
      <c r="HN46" s="77"/>
      <c r="HO46" s="77"/>
      <c r="HP46" s="77"/>
      <c r="HQ46" s="77"/>
      <c r="HR46" s="77"/>
      <c r="HS46" s="77"/>
      <c r="HT46" s="77"/>
      <c r="HU46" s="77"/>
      <c r="HV46" s="77"/>
      <c r="HW46" s="77"/>
      <c r="HX46" s="77"/>
      <c r="HY46" s="77"/>
      <c r="HZ46" s="77"/>
      <c r="IA46" s="77"/>
      <c r="IB46" s="77"/>
      <c r="IC46" s="77"/>
      <c r="ID46" s="77"/>
      <c r="IE46" s="77"/>
      <c r="IF46" s="77"/>
      <c r="IG46" s="77"/>
      <c r="IH46" s="77"/>
      <c r="II46" s="77"/>
      <c r="IJ46" s="77"/>
      <c r="IK46" s="77"/>
      <c r="IL46" s="77"/>
      <c r="IM46" s="77"/>
      <c r="IN46" s="77"/>
      <c r="IO46" s="77"/>
      <c r="IP46" s="77"/>
      <c r="IQ46" s="77"/>
      <c r="IR46" s="77"/>
      <c r="IS46" s="77"/>
      <c r="IT46" s="77"/>
      <c r="IU46" s="77"/>
      <c r="IV46" s="77"/>
      <c r="IW46" s="77"/>
    </row>
    <row r="47" spans="1:257" s="79" customFormat="1" ht="14.25" customHeight="1">
      <c r="A47" s="140" t="str">
        <f t="shared" ref="A47:A48" si="7">IF(OR(B47&lt;&gt;"",D47&lt;&gt;""),"["&amp;TEXT($B$2,"##")&amp;"-"&amp;TEXT(ROW()-10,"##")&amp;"]","")</f>
        <v>[Admin Module-37]</v>
      </c>
      <c r="B47" s="84" t="s">
        <v>956</v>
      </c>
      <c r="C47" s="84" t="s">
        <v>958</v>
      </c>
      <c r="D47" s="166" t="s">
        <v>957</v>
      </c>
      <c r="E47" s="167"/>
      <c r="F47" s="84" t="s">
        <v>0</v>
      </c>
      <c r="G47" s="84" t="s">
        <v>0</v>
      </c>
      <c r="H47" s="90" t="s">
        <v>1159</v>
      </c>
      <c r="I47" s="159"/>
      <c r="J47" s="186"/>
      <c r="K47" s="186"/>
      <c r="L47" s="186"/>
      <c r="M47" s="187"/>
      <c r="N47" s="187"/>
      <c r="O47" s="187"/>
      <c r="P47" s="68"/>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c r="FG47" s="77"/>
      <c r="FH47" s="77"/>
      <c r="FI47" s="77"/>
      <c r="FJ47" s="77"/>
      <c r="FK47" s="77"/>
      <c r="FL47" s="77"/>
      <c r="FM47" s="77"/>
      <c r="FN47" s="77"/>
      <c r="FO47" s="77"/>
      <c r="FP47" s="77"/>
      <c r="FQ47" s="77"/>
      <c r="FR47" s="77"/>
      <c r="FS47" s="77"/>
      <c r="FT47" s="77"/>
      <c r="FU47" s="77"/>
      <c r="FV47" s="77"/>
      <c r="FW47" s="77"/>
      <c r="FX47" s="77"/>
      <c r="FY47" s="77"/>
      <c r="FZ47" s="77"/>
      <c r="GA47" s="77"/>
      <c r="GB47" s="77"/>
      <c r="GC47" s="77"/>
      <c r="GD47" s="77"/>
      <c r="GE47" s="77"/>
      <c r="GF47" s="77"/>
      <c r="GG47" s="77"/>
      <c r="GH47" s="77"/>
      <c r="GI47" s="77"/>
      <c r="GJ47" s="77"/>
      <c r="GK47" s="77"/>
      <c r="GL47" s="77"/>
      <c r="GM47" s="77"/>
      <c r="GN47" s="77"/>
      <c r="GO47" s="77"/>
      <c r="GP47" s="77"/>
      <c r="GQ47" s="77"/>
      <c r="GR47" s="77"/>
      <c r="GS47" s="77"/>
      <c r="GT47" s="77"/>
      <c r="GU47" s="77"/>
      <c r="GV47" s="77"/>
      <c r="GW47" s="77"/>
      <c r="GX47" s="77"/>
      <c r="GY47" s="77"/>
      <c r="GZ47" s="77"/>
      <c r="HA47" s="77"/>
      <c r="HB47" s="77"/>
      <c r="HC47" s="77"/>
      <c r="HD47" s="77"/>
      <c r="HE47" s="77"/>
      <c r="HF47" s="77"/>
      <c r="HG47" s="77"/>
      <c r="HH47" s="77"/>
      <c r="HI47" s="77"/>
      <c r="HJ47" s="77"/>
      <c r="HK47" s="77"/>
      <c r="HL47" s="77"/>
      <c r="HM47" s="77"/>
      <c r="HN47" s="77"/>
      <c r="HO47" s="77"/>
      <c r="HP47" s="77"/>
      <c r="HQ47" s="77"/>
      <c r="HR47" s="77"/>
      <c r="HS47" s="77"/>
      <c r="HT47" s="77"/>
      <c r="HU47" s="77"/>
      <c r="HV47" s="77"/>
      <c r="HW47" s="77"/>
      <c r="HX47" s="77"/>
      <c r="HY47" s="77"/>
      <c r="HZ47" s="77"/>
      <c r="IA47" s="77"/>
      <c r="IB47" s="77"/>
      <c r="IC47" s="77"/>
      <c r="ID47" s="77"/>
      <c r="IE47" s="77"/>
      <c r="IF47" s="77"/>
      <c r="IG47" s="77"/>
      <c r="IH47" s="77"/>
      <c r="II47" s="77"/>
      <c r="IJ47" s="77"/>
      <c r="IK47" s="77"/>
      <c r="IL47" s="77"/>
      <c r="IM47" s="77"/>
      <c r="IN47" s="77"/>
      <c r="IO47" s="77"/>
      <c r="IP47" s="77"/>
      <c r="IQ47" s="77"/>
      <c r="IR47" s="77"/>
      <c r="IS47" s="77"/>
      <c r="IT47" s="77"/>
      <c r="IU47" s="77"/>
      <c r="IV47" s="77"/>
      <c r="IW47" s="77"/>
    </row>
    <row r="48" spans="1:257" s="79" customFormat="1" ht="14.25" customHeight="1">
      <c r="A48" s="140" t="str">
        <f t="shared" si="7"/>
        <v>[Admin Module-38]</v>
      </c>
      <c r="B48" s="84" t="s">
        <v>959</v>
      </c>
      <c r="C48" s="84" t="s">
        <v>960</v>
      </c>
      <c r="D48" s="166" t="s">
        <v>961</v>
      </c>
      <c r="E48" s="167"/>
      <c r="F48" s="84" t="s">
        <v>0</v>
      </c>
      <c r="G48" s="84" t="s">
        <v>0</v>
      </c>
      <c r="H48" s="90" t="s">
        <v>1159</v>
      </c>
      <c r="I48" s="159"/>
      <c r="J48" s="186"/>
      <c r="K48" s="186"/>
      <c r="L48" s="186"/>
      <c r="M48" s="187"/>
      <c r="N48" s="187"/>
      <c r="O48" s="18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c r="DF48" s="77"/>
      <c r="DG48" s="77"/>
      <c r="DH48" s="77"/>
      <c r="DI48" s="77"/>
      <c r="DJ48" s="77"/>
      <c r="DK48" s="77"/>
      <c r="DL48" s="77"/>
      <c r="DM48" s="77"/>
      <c r="DN48" s="77"/>
      <c r="DO48" s="77"/>
      <c r="DP48" s="77"/>
      <c r="DQ48" s="77"/>
      <c r="DR48" s="77"/>
      <c r="DS48" s="77"/>
      <c r="DT48" s="77"/>
      <c r="DU48" s="77"/>
      <c r="DV48" s="77"/>
      <c r="DW48" s="77"/>
      <c r="DX48" s="77"/>
      <c r="DY48" s="77"/>
      <c r="DZ48" s="77"/>
      <c r="EA48" s="77"/>
      <c r="EB48" s="77"/>
      <c r="EC48" s="77"/>
      <c r="ED48" s="77"/>
      <c r="EE48" s="77"/>
      <c r="EF48" s="77"/>
      <c r="EG48" s="77"/>
      <c r="EH48" s="77"/>
      <c r="EI48" s="77"/>
      <c r="EJ48" s="77"/>
      <c r="EK48" s="77"/>
      <c r="EL48" s="77"/>
      <c r="EM48" s="77"/>
      <c r="EN48" s="77"/>
      <c r="EO48" s="77"/>
      <c r="EP48" s="77"/>
      <c r="EQ48" s="77"/>
      <c r="ER48" s="77"/>
      <c r="ES48" s="77"/>
      <c r="ET48" s="77"/>
      <c r="EU48" s="77"/>
      <c r="EV48" s="77"/>
      <c r="EW48" s="77"/>
      <c r="EX48" s="77"/>
      <c r="EY48" s="77"/>
      <c r="EZ48" s="77"/>
      <c r="FA48" s="77"/>
      <c r="FB48" s="77"/>
      <c r="FC48" s="77"/>
      <c r="FD48" s="77"/>
      <c r="FE48" s="77"/>
      <c r="FF48" s="77"/>
      <c r="FG48" s="77"/>
      <c r="FH48" s="77"/>
      <c r="FI48" s="77"/>
      <c r="FJ48" s="77"/>
      <c r="FK48" s="77"/>
      <c r="FL48" s="77"/>
      <c r="FM48" s="77"/>
      <c r="FN48" s="77"/>
      <c r="FO48" s="77"/>
      <c r="FP48" s="77"/>
      <c r="FQ48" s="77"/>
      <c r="FR48" s="77"/>
      <c r="FS48" s="77"/>
      <c r="FT48" s="77"/>
      <c r="FU48" s="77"/>
      <c r="FV48" s="77"/>
      <c r="FW48" s="77"/>
      <c r="FX48" s="77"/>
      <c r="FY48" s="77"/>
      <c r="FZ48" s="77"/>
      <c r="GA48" s="77"/>
      <c r="GB48" s="77"/>
      <c r="GC48" s="77"/>
      <c r="GD48" s="77"/>
      <c r="GE48" s="77"/>
      <c r="GF48" s="77"/>
      <c r="GG48" s="77"/>
      <c r="GH48" s="77"/>
      <c r="GI48" s="77"/>
      <c r="GJ48" s="77"/>
      <c r="GK48" s="77"/>
      <c r="GL48" s="77"/>
      <c r="GM48" s="77"/>
      <c r="GN48" s="77"/>
      <c r="GO48" s="77"/>
      <c r="GP48" s="77"/>
      <c r="GQ48" s="77"/>
      <c r="GR48" s="77"/>
      <c r="GS48" s="77"/>
      <c r="GT48" s="77"/>
      <c r="GU48" s="77"/>
      <c r="GV48" s="77"/>
      <c r="GW48" s="77"/>
      <c r="GX48" s="77"/>
      <c r="GY48" s="77"/>
      <c r="GZ48" s="77"/>
      <c r="HA48" s="77"/>
      <c r="HB48" s="77"/>
      <c r="HC48" s="77"/>
      <c r="HD48" s="77"/>
      <c r="HE48" s="77"/>
      <c r="HF48" s="77"/>
      <c r="HG48" s="77"/>
      <c r="HH48" s="77"/>
      <c r="HI48" s="77"/>
      <c r="HJ48" s="77"/>
      <c r="HK48" s="77"/>
      <c r="HL48" s="77"/>
      <c r="HM48" s="77"/>
      <c r="HN48" s="77"/>
      <c r="HO48" s="77"/>
      <c r="HP48" s="77"/>
      <c r="HQ48" s="77"/>
      <c r="HR48" s="77"/>
      <c r="HS48" s="77"/>
      <c r="HT48" s="77"/>
      <c r="HU48" s="77"/>
      <c r="HV48" s="77"/>
      <c r="HW48" s="77"/>
      <c r="HX48" s="77"/>
      <c r="HY48" s="77"/>
      <c r="HZ48" s="77"/>
      <c r="IA48" s="77"/>
      <c r="IB48" s="77"/>
      <c r="IC48" s="77"/>
      <c r="ID48" s="77"/>
      <c r="IE48" s="77"/>
      <c r="IF48" s="77"/>
      <c r="IG48" s="77"/>
      <c r="IH48" s="77"/>
      <c r="II48" s="77"/>
      <c r="IJ48" s="77"/>
      <c r="IK48" s="77"/>
      <c r="IL48" s="77"/>
      <c r="IM48" s="77"/>
      <c r="IN48" s="77"/>
      <c r="IO48" s="77"/>
      <c r="IP48" s="77"/>
      <c r="IQ48" s="77"/>
      <c r="IR48" s="77"/>
      <c r="IS48" s="77"/>
      <c r="IT48" s="77"/>
      <c r="IU48" s="77"/>
      <c r="IV48" s="77"/>
      <c r="IW48" s="77"/>
    </row>
    <row r="49" spans="1:257" s="79" customFormat="1" ht="14.25" customHeight="1">
      <c r="A49" s="161"/>
      <c r="B49" s="160" t="s">
        <v>962</v>
      </c>
      <c r="C49" s="161"/>
      <c r="D49" s="161"/>
      <c r="E49" s="161"/>
      <c r="F49" s="161"/>
      <c r="G49" s="161"/>
      <c r="H49" s="161"/>
      <c r="I49" s="162"/>
      <c r="J49" s="162"/>
      <c r="K49" s="162"/>
      <c r="L49" s="162"/>
      <c r="M49" s="162"/>
      <c r="N49" s="162"/>
      <c r="O49" s="162"/>
      <c r="P49" s="68"/>
      <c r="Q49" s="77"/>
      <c r="R49" s="77"/>
      <c r="S49" s="77"/>
      <c r="T49" s="77"/>
      <c r="U49" s="77"/>
      <c r="V49" s="77"/>
      <c r="W49" s="77"/>
      <c r="X49" s="77"/>
      <c r="Y49" s="77"/>
      <c r="Z49" s="77"/>
      <c r="AA49" s="77"/>
      <c r="AB49" s="77"/>
      <c r="AC49" s="77"/>
      <c r="AD49" s="77"/>
      <c r="AE49" s="77"/>
      <c r="AF49" s="77"/>
      <c r="AG49" s="77"/>
      <c r="AH49" s="77"/>
      <c r="AI49" s="77"/>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77"/>
      <c r="DC49" s="77"/>
      <c r="DD49" s="77"/>
      <c r="DE49" s="77"/>
      <c r="DF49" s="77"/>
      <c r="DG49" s="77"/>
      <c r="DH49" s="77"/>
      <c r="DI49" s="77"/>
      <c r="DJ49" s="77"/>
      <c r="DK49" s="77"/>
      <c r="DL49" s="77"/>
      <c r="DM49" s="77"/>
      <c r="DN49" s="77"/>
      <c r="DO49" s="77"/>
      <c r="DP49" s="77"/>
      <c r="DQ49" s="77"/>
      <c r="DR49" s="77"/>
      <c r="DS49" s="77"/>
      <c r="DT49" s="77"/>
      <c r="DU49" s="77"/>
      <c r="DV49" s="77"/>
      <c r="DW49" s="77"/>
      <c r="DX49" s="77"/>
      <c r="DY49" s="77"/>
      <c r="DZ49" s="77"/>
      <c r="EA49" s="77"/>
      <c r="EB49" s="77"/>
      <c r="EC49" s="77"/>
      <c r="ED49" s="77"/>
      <c r="EE49" s="77"/>
      <c r="EF49" s="77"/>
      <c r="EG49" s="77"/>
      <c r="EH49" s="77"/>
      <c r="EI49" s="77"/>
      <c r="EJ49" s="77"/>
      <c r="EK49" s="77"/>
      <c r="EL49" s="77"/>
      <c r="EM49" s="77"/>
      <c r="EN49" s="77"/>
      <c r="EO49" s="77"/>
      <c r="EP49" s="77"/>
      <c r="EQ49" s="77"/>
      <c r="ER49" s="77"/>
      <c r="ES49" s="77"/>
      <c r="ET49" s="77"/>
      <c r="EU49" s="77"/>
      <c r="EV49" s="77"/>
      <c r="EW49" s="77"/>
      <c r="EX49" s="77"/>
      <c r="EY49" s="77"/>
      <c r="EZ49" s="77"/>
      <c r="FA49" s="77"/>
      <c r="FB49" s="77"/>
      <c r="FC49" s="77"/>
      <c r="FD49" s="77"/>
      <c r="FE49" s="77"/>
      <c r="FF49" s="77"/>
      <c r="FG49" s="77"/>
      <c r="FH49" s="77"/>
      <c r="FI49" s="77"/>
      <c r="FJ49" s="77"/>
      <c r="FK49" s="77"/>
      <c r="FL49" s="77"/>
      <c r="FM49" s="77"/>
      <c r="FN49" s="77"/>
      <c r="FO49" s="77"/>
      <c r="FP49" s="77"/>
      <c r="FQ49" s="77"/>
      <c r="FR49" s="77"/>
      <c r="FS49" s="77"/>
      <c r="FT49" s="77"/>
      <c r="FU49" s="77"/>
      <c r="FV49" s="77"/>
      <c r="FW49" s="77"/>
      <c r="FX49" s="77"/>
      <c r="FY49" s="77"/>
      <c r="FZ49" s="77"/>
      <c r="GA49" s="77"/>
      <c r="GB49" s="77"/>
      <c r="GC49" s="77"/>
      <c r="GD49" s="77"/>
      <c r="GE49" s="77"/>
      <c r="GF49" s="77"/>
      <c r="GG49" s="77"/>
      <c r="GH49" s="77"/>
      <c r="GI49" s="77"/>
      <c r="GJ49" s="77"/>
      <c r="GK49" s="77"/>
      <c r="GL49" s="77"/>
      <c r="GM49" s="77"/>
      <c r="GN49" s="77"/>
      <c r="GO49" s="77"/>
      <c r="GP49" s="77"/>
      <c r="GQ49" s="77"/>
      <c r="GR49" s="77"/>
      <c r="GS49" s="77"/>
      <c r="GT49" s="77"/>
      <c r="GU49" s="77"/>
      <c r="GV49" s="77"/>
      <c r="GW49" s="77"/>
      <c r="GX49" s="77"/>
      <c r="GY49" s="77"/>
      <c r="GZ49" s="77"/>
      <c r="HA49" s="77"/>
      <c r="HB49" s="77"/>
      <c r="HC49" s="77"/>
      <c r="HD49" s="77"/>
      <c r="HE49" s="77"/>
      <c r="HF49" s="77"/>
      <c r="HG49" s="77"/>
      <c r="HH49" s="77"/>
      <c r="HI49" s="77"/>
      <c r="HJ49" s="77"/>
      <c r="HK49" s="77"/>
      <c r="HL49" s="77"/>
      <c r="HM49" s="77"/>
      <c r="HN49" s="77"/>
      <c r="HO49" s="77"/>
      <c r="HP49" s="77"/>
      <c r="HQ49" s="77"/>
      <c r="HR49" s="77"/>
      <c r="HS49" s="77"/>
      <c r="HT49" s="77"/>
      <c r="HU49" s="77"/>
      <c r="HV49" s="77"/>
      <c r="HW49" s="77"/>
      <c r="HX49" s="77"/>
      <c r="HY49" s="77"/>
      <c r="HZ49" s="77"/>
      <c r="IA49" s="77"/>
      <c r="IB49" s="77"/>
      <c r="IC49" s="77"/>
      <c r="ID49" s="77"/>
      <c r="IE49" s="77"/>
      <c r="IF49" s="77"/>
      <c r="IG49" s="77"/>
      <c r="IH49" s="77"/>
      <c r="II49" s="77"/>
      <c r="IJ49" s="77"/>
      <c r="IK49" s="77"/>
      <c r="IL49" s="77"/>
      <c r="IM49" s="77"/>
      <c r="IN49" s="77"/>
      <c r="IO49" s="77"/>
      <c r="IP49" s="77"/>
      <c r="IQ49" s="77"/>
      <c r="IR49" s="77"/>
      <c r="IS49" s="77"/>
      <c r="IT49" s="77"/>
      <c r="IU49" s="77"/>
      <c r="IV49" s="77"/>
      <c r="IW49" s="77"/>
    </row>
    <row r="50" spans="1:257" s="79" customFormat="1" ht="89.25">
      <c r="A50" s="140" t="str">
        <f t="shared" ref="A50:A52" si="8">IF(OR(B50&lt;&gt;"",D50&lt;&gt;""),"["&amp;TEXT($B$2,"##")&amp;"-"&amp;TEXT(ROW()-10,"##")&amp;"]","")</f>
        <v>[Admin Module-40]</v>
      </c>
      <c r="B50" s="84" t="s">
        <v>963</v>
      </c>
      <c r="C50" s="84" t="s">
        <v>964</v>
      </c>
      <c r="D50" s="166" t="s">
        <v>965</v>
      </c>
      <c r="E50" s="167"/>
      <c r="F50" s="84" t="s">
        <v>0</v>
      </c>
      <c r="G50" s="84" t="s">
        <v>0</v>
      </c>
      <c r="H50" s="90" t="s">
        <v>1159</v>
      </c>
      <c r="I50" s="159" t="s">
        <v>1183</v>
      </c>
      <c r="J50" s="186" t="s">
        <v>1019</v>
      </c>
      <c r="K50" s="186" t="s">
        <v>1016</v>
      </c>
      <c r="L50" s="186" t="s">
        <v>1014</v>
      </c>
      <c r="M50" s="187" t="s">
        <v>1159</v>
      </c>
      <c r="N50" s="187">
        <v>42197</v>
      </c>
      <c r="O50" s="201" t="s">
        <v>1174</v>
      </c>
      <c r="P50" s="77"/>
      <c r="Q50" s="77"/>
      <c r="R50" s="77"/>
      <c r="S50" s="77"/>
      <c r="T50" s="77"/>
      <c r="U50" s="77"/>
      <c r="V50" s="77"/>
      <c r="W50" s="77"/>
      <c r="X50" s="77"/>
      <c r="Y50" s="77"/>
      <c r="Z50" s="77"/>
      <c r="AA50" s="77"/>
      <c r="AB50" s="77"/>
      <c r="AC50" s="77"/>
      <c r="AD50" s="77"/>
      <c r="AE50" s="77"/>
      <c r="AF50" s="77"/>
      <c r="AG50" s="77"/>
      <c r="AH50" s="77"/>
      <c r="AI50" s="77"/>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77"/>
      <c r="DC50" s="77"/>
      <c r="DD50" s="77"/>
      <c r="DE50" s="77"/>
      <c r="DF50" s="77"/>
      <c r="DG50" s="77"/>
      <c r="DH50" s="77"/>
      <c r="DI50" s="77"/>
      <c r="DJ50" s="77"/>
      <c r="DK50" s="77"/>
      <c r="DL50" s="77"/>
      <c r="DM50" s="77"/>
      <c r="DN50" s="77"/>
      <c r="DO50" s="77"/>
      <c r="DP50" s="77"/>
      <c r="DQ50" s="77"/>
      <c r="DR50" s="77"/>
      <c r="DS50" s="77"/>
      <c r="DT50" s="77"/>
      <c r="DU50" s="77"/>
      <c r="DV50" s="77"/>
      <c r="DW50" s="77"/>
      <c r="DX50" s="77"/>
      <c r="DY50" s="77"/>
      <c r="DZ50" s="77"/>
      <c r="EA50" s="77"/>
      <c r="EB50" s="77"/>
      <c r="EC50" s="77"/>
      <c r="ED50" s="77"/>
      <c r="EE50" s="77"/>
      <c r="EF50" s="77"/>
      <c r="EG50" s="77"/>
      <c r="EH50" s="77"/>
      <c r="EI50" s="77"/>
      <c r="EJ50" s="77"/>
      <c r="EK50" s="77"/>
      <c r="EL50" s="77"/>
      <c r="EM50" s="77"/>
      <c r="EN50" s="77"/>
      <c r="EO50" s="77"/>
      <c r="EP50" s="77"/>
      <c r="EQ50" s="77"/>
      <c r="ER50" s="77"/>
      <c r="ES50" s="77"/>
      <c r="ET50" s="77"/>
      <c r="EU50" s="77"/>
      <c r="EV50" s="77"/>
      <c r="EW50" s="77"/>
      <c r="EX50" s="77"/>
      <c r="EY50" s="77"/>
      <c r="EZ50" s="77"/>
      <c r="FA50" s="77"/>
      <c r="FB50" s="77"/>
      <c r="FC50" s="77"/>
      <c r="FD50" s="77"/>
      <c r="FE50" s="77"/>
      <c r="FF50" s="77"/>
      <c r="FG50" s="77"/>
      <c r="FH50" s="77"/>
      <c r="FI50" s="77"/>
      <c r="FJ50" s="77"/>
      <c r="FK50" s="77"/>
      <c r="FL50" s="77"/>
      <c r="FM50" s="77"/>
      <c r="FN50" s="77"/>
      <c r="FO50" s="77"/>
      <c r="FP50" s="77"/>
      <c r="FQ50" s="77"/>
      <c r="FR50" s="77"/>
      <c r="FS50" s="77"/>
      <c r="FT50" s="77"/>
      <c r="FU50" s="77"/>
      <c r="FV50" s="77"/>
      <c r="FW50" s="77"/>
      <c r="FX50" s="77"/>
      <c r="FY50" s="77"/>
      <c r="FZ50" s="77"/>
      <c r="GA50" s="77"/>
      <c r="GB50" s="77"/>
      <c r="GC50" s="77"/>
      <c r="GD50" s="77"/>
      <c r="GE50" s="77"/>
      <c r="GF50" s="77"/>
      <c r="GG50" s="77"/>
      <c r="GH50" s="77"/>
      <c r="GI50" s="77"/>
      <c r="GJ50" s="77"/>
      <c r="GK50" s="77"/>
      <c r="GL50" s="77"/>
      <c r="GM50" s="77"/>
      <c r="GN50" s="77"/>
      <c r="GO50" s="77"/>
      <c r="GP50" s="77"/>
      <c r="GQ50" s="77"/>
      <c r="GR50" s="77"/>
      <c r="GS50" s="77"/>
      <c r="GT50" s="77"/>
      <c r="GU50" s="77"/>
      <c r="GV50" s="77"/>
      <c r="GW50" s="77"/>
      <c r="GX50" s="77"/>
      <c r="GY50" s="77"/>
      <c r="GZ50" s="77"/>
      <c r="HA50" s="77"/>
      <c r="HB50" s="77"/>
      <c r="HC50" s="77"/>
      <c r="HD50" s="77"/>
      <c r="HE50" s="77"/>
      <c r="HF50" s="77"/>
      <c r="HG50" s="77"/>
      <c r="HH50" s="77"/>
      <c r="HI50" s="77"/>
      <c r="HJ50" s="77"/>
      <c r="HK50" s="77"/>
      <c r="HL50" s="77"/>
      <c r="HM50" s="77"/>
      <c r="HN50" s="77"/>
      <c r="HO50" s="77"/>
      <c r="HP50" s="77"/>
      <c r="HQ50" s="77"/>
      <c r="HR50" s="77"/>
      <c r="HS50" s="77"/>
      <c r="HT50" s="77"/>
      <c r="HU50" s="77"/>
      <c r="HV50" s="77"/>
      <c r="HW50" s="77"/>
      <c r="HX50" s="77"/>
      <c r="HY50" s="77"/>
      <c r="HZ50" s="77"/>
      <c r="IA50" s="77"/>
      <c r="IB50" s="77"/>
      <c r="IC50" s="77"/>
      <c r="ID50" s="77"/>
      <c r="IE50" s="77"/>
      <c r="IF50" s="77"/>
      <c r="IG50" s="77"/>
      <c r="IH50" s="77"/>
      <c r="II50" s="77"/>
      <c r="IJ50" s="77"/>
      <c r="IK50" s="77"/>
      <c r="IL50" s="77"/>
      <c r="IM50" s="77"/>
      <c r="IN50" s="77"/>
      <c r="IO50" s="77"/>
      <c r="IP50" s="77"/>
      <c r="IQ50" s="77"/>
      <c r="IR50" s="77"/>
      <c r="IS50" s="77"/>
      <c r="IT50" s="77"/>
      <c r="IU50" s="77"/>
      <c r="IV50" s="77"/>
      <c r="IW50" s="77"/>
    </row>
    <row r="51" spans="1:257" s="79" customFormat="1" ht="14.25" customHeight="1">
      <c r="A51" s="140" t="str">
        <f t="shared" si="8"/>
        <v>[Admin Module-41]</v>
      </c>
      <c r="B51" s="84" t="s">
        <v>966</v>
      </c>
      <c r="C51" s="84" t="s">
        <v>967</v>
      </c>
      <c r="D51" s="166" t="s">
        <v>1184</v>
      </c>
      <c r="E51" s="167"/>
      <c r="F51" s="84" t="s">
        <v>0</v>
      </c>
      <c r="G51" s="84" t="s">
        <v>0</v>
      </c>
      <c r="H51" s="90" t="s">
        <v>1159</v>
      </c>
      <c r="I51" s="159"/>
      <c r="J51" s="186"/>
      <c r="K51" s="186"/>
      <c r="L51" s="186"/>
      <c r="M51" s="187"/>
      <c r="N51" s="187"/>
      <c r="O51" s="187"/>
      <c r="P51" s="68"/>
      <c r="Q51" s="77"/>
      <c r="R51" s="77"/>
      <c r="S51" s="77"/>
      <c r="T51" s="77"/>
      <c r="U51" s="77"/>
      <c r="V51" s="77"/>
      <c r="W51" s="77"/>
      <c r="X51" s="77"/>
      <c r="Y51" s="77"/>
      <c r="Z51" s="77"/>
      <c r="AA51" s="77"/>
      <c r="AB51" s="77"/>
      <c r="AC51" s="77"/>
      <c r="AD51" s="77"/>
      <c r="AE51" s="77"/>
      <c r="AF51" s="77"/>
      <c r="AG51" s="77"/>
      <c r="AH51" s="77"/>
      <c r="AI51" s="77"/>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77"/>
      <c r="BT51" s="77"/>
      <c r="BU51" s="77"/>
      <c r="BV51" s="77"/>
      <c r="BW51" s="77"/>
      <c r="BX51" s="77"/>
      <c r="BY51" s="77"/>
      <c r="BZ51" s="77"/>
      <c r="CA51" s="77"/>
      <c r="CB51" s="77"/>
      <c r="CC51" s="77"/>
      <c r="CD51" s="77"/>
      <c r="CE51" s="77"/>
      <c r="CF51" s="77"/>
      <c r="CG51" s="77"/>
      <c r="CH51" s="77"/>
      <c r="CI51" s="77"/>
      <c r="CJ51" s="77"/>
      <c r="CK51" s="77"/>
      <c r="CL51" s="77"/>
      <c r="CM51" s="77"/>
      <c r="CN51" s="77"/>
      <c r="CO51" s="77"/>
      <c r="CP51" s="77"/>
      <c r="CQ51" s="77"/>
      <c r="CR51" s="77"/>
      <c r="CS51" s="77"/>
      <c r="CT51" s="77"/>
      <c r="CU51" s="77"/>
      <c r="CV51" s="77"/>
      <c r="CW51" s="77"/>
      <c r="CX51" s="77"/>
      <c r="CY51" s="77"/>
      <c r="CZ51" s="77"/>
      <c r="DA51" s="77"/>
      <c r="DB51" s="77"/>
      <c r="DC51" s="77"/>
      <c r="DD51" s="77"/>
      <c r="DE51" s="77"/>
      <c r="DF51" s="77"/>
      <c r="DG51" s="77"/>
      <c r="DH51" s="77"/>
      <c r="DI51" s="77"/>
      <c r="DJ51" s="77"/>
      <c r="DK51" s="77"/>
      <c r="DL51" s="77"/>
      <c r="DM51" s="77"/>
      <c r="DN51" s="77"/>
      <c r="DO51" s="77"/>
      <c r="DP51" s="77"/>
      <c r="DQ51" s="77"/>
      <c r="DR51" s="77"/>
      <c r="DS51" s="77"/>
      <c r="DT51" s="77"/>
      <c r="DU51" s="77"/>
      <c r="DV51" s="77"/>
      <c r="DW51" s="77"/>
      <c r="DX51" s="77"/>
      <c r="DY51" s="77"/>
      <c r="DZ51" s="77"/>
      <c r="EA51" s="77"/>
      <c r="EB51" s="77"/>
      <c r="EC51" s="77"/>
      <c r="ED51" s="77"/>
      <c r="EE51" s="77"/>
      <c r="EF51" s="77"/>
      <c r="EG51" s="77"/>
      <c r="EH51" s="77"/>
      <c r="EI51" s="77"/>
      <c r="EJ51" s="77"/>
      <c r="EK51" s="77"/>
      <c r="EL51" s="77"/>
      <c r="EM51" s="77"/>
      <c r="EN51" s="77"/>
      <c r="EO51" s="77"/>
      <c r="EP51" s="77"/>
      <c r="EQ51" s="77"/>
      <c r="ER51" s="77"/>
      <c r="ES51" s="77"/>
      <c r="ET51" s="77"/>
      <c r="EU51" s="77"/>
      <c r="EV51" s="77"/>
      <c r="EW51" s="77"/>
      <c r="EX51" s="77"/>
      <c r="EY51" s="77"/>
      <c r="EZ51" s="77"/>
      <c r="FA51" s="77"/>
      <c r="FB51" s="77"/>
      <c r="FC51" s="77"/>
      <c r="FD51" s="77"/>
      <c r="FE51" s="77"/>
      <c r="FF51" s="77"/>
      <c r="FG51" s="77"/>
      <c r="FH51" s="77"/>
      <c r="FI51" s="77"/>
      <c r="FJ51" s="77"/>
      <c r="FK51" s="77"/>
      <c r="FL51" s="77"/>
      <c r="FM51" s="77"/>
      <c r="FN51" s="77"/>
      <c r="FO51" s="77"/>
      <c r="FP51" s="77"/>
      <c r="FQ51" s="77"/>
      <c r="FR51" s="77"/>
      <c r="FS51" s="77"/>
      <c r="FT51" s="77"/>
      <c r="FU51" s="77"/>
      <c r="FV51" s="77"/>
      <c r="FW51" s="77"/>
      <c r="FX51" s="77"/>
      <c r="FY51" s="77"/>
      <c r="FZ51" s="77"/>
      <c r="GA51" s="77"/>
      <c r="GB51" s="77"/>
      <c r="GC51" s="77"/>
      <c r="GD51" s="77"/>
      <c r="GE51" s="77"/>
      <c r="GF51" s="77"/>
      <c r="GG51" s="77"/>
      <c r="GH51" s="77"/>
      <c r="GI51" s="77"/>
      <c r="GJ51" s="77"/>
      <c r="GK51" s="77"/>
      <c r="GL51" s="77"/>
      <c r="GM51" s="77"/>
      <c r="GN51" s="77"/>
      <c r="GO51" s="77"/>
      <c r="GP51" s="77"/>
      <c r="GQ51" s="77"/>
      <c r="GR51" s="77"/>
      <c r="GS51" s="77"/>
      <c r="GT51" s="77"/>
      <c r="GU51" s="77"/>
      <c r="GV51" s="77"/>
      <c r="GW51" s="77"/>
      <c r="GX51" s="77"/>
      <c r="GY51" s="77"/>
      <c r="GZ51" s="77"/>
      <c r="HA51" s="77"/>
      <c r="HB51" s="77"/>
      <c r="HC51" s="77"/>
      <c r="HD51" s="77"/>
      <c r="HE51" s="77"/>
      <c r="HF51" s="77"/>
      <c r="HG51" s="77"/>
      <c r="HH51" s="77"/>
      <c r="HI51" s="77"/>
      <c r="HJ51" s="77"/>
      <c r="HK51" s="77"/>
      <c r="HL51" s="77"/>
      <c r="HM51" s="77"/>
      <c r="HN51" s="77"/>
      <c r="HO51" s="77"/>
      <c r="HP51" s="77"/>
      <c r="HQ51" s="77"/>
      <c r="HR51" s="77"/>
      <c r="HS51" s="77"/>
      <c r="HT51" s="77"/>
      <c r="HU51" s="77"/>
      <c r="HV51" s="77"/>
      <c r="HW51" s="77"/>
      <c r="HX51" s="77"/>
      <c r="HY51" s="77"/>
      <c r="HZ51" s="77"/>
      <c r="IA51" s="77"/>
      <c r="IB51" s="77"/>
      <c r="IC51" s="77"/>
      <c r="ID51" s="77"/>
      <c r="IE51" s="77"/>
      <c r="IF51" s="77"/>
      <c r="IG51" s="77"/>
      <c r="IH51" s="77"/>
      <c r="II51" s="77"/>
      <c r="IJ51" s="77"/>
      <c r="IK51" s="77"/>
      <c r="IL51" s="77"/>
      <c r="IM51" s="77"/>
      <c r="IN51" s="77"/>
      <c r="IO51" s="77"/>
      <c r="IP51" s="77"/>
      <c r="IQ51" s="77"/>
      <c r="IR51" s="77"/>
      <c r="IS51" s="77"/>
      <c r="IT51" s="77"/>
      <c r="IU51" s="77"/>
      <c r="IV51" s="77"/>
      <c r="IW51" s="77"/>
    </row>
    <row r="52" spans="1:257" s="79" customFormat="1" ht="14.25" customHeight="1">
      <c r="A52" s="140" t="str">
        <f t="shared" si="8"/>
        <v>[Admin Module-42]</v>
      </c>
      <c r="B52" s="84" t="s">
        <v>968</v>
      </c>
      <c r="C52" s="84" t="s">
        <v>969</v>
      </c>
      <c r="D52" s="166" t="s">
        <v>970</v>
      </c>
      <c r="E52" s="167"/>
      <c r="F52" s="84" t="s">
        <v>0</v>
      </c>
      <c r="G52" s="84" t="s">
        <v>0</v>
      </c>
      <c r="H52" s="90" t="s">
        <v>1159</v>
      </c>
      <c r="I52" s="159"/>
      <c r="J52" s="186"/>
      <c r="K52" s="186"/>
      <c r="L52" s="186"/>
      <c r="M52" s="187"/>
      <c r="N52" s="187"/>
      <c r="O52" s="187"/>
      <c r="P52" s="77"/>
      <c r="Q52" s="77"/>
      <c r="R52" s="77"/>
      <c r="S52" s="77"/>
      <c r="T52" s="77"/>
      <c r="U52" s="77"/>
      <c r="V52" s="77"/>
      <c r="W52" s="77"/>
      <c r="X52" s="77"/>
      <c r="Y52" s="77"/>
      <c r="Z52" s="77"/>
      <c r="AA52" s="77"/>
      <c r="AB52" s="77"/>
      <c r="AC52" s="77"/>
      <c r="AD52" s="77"/>
      <c r="AE52" s="77"/>
      <c r="AF52" s="77"/>
      <c r="AG52" s="77"/>
      <c r="AH52" s="77"/>
      <c r="AI52" s="77"/>
      <c r="AJ52" s="77"/>
      <c r="AK52" s="77"/>
      <c r="AL52" s="77"/>
      <c r="AM52" s="77"/>
      <c r="AN52" s="77"/>
      <c r="AO52" s="77"/>
      <c r="AP52" s="77"/>
      <c r="AQ52" s="77"/>
      <c r="AR52" s="77"/>
      <c r="AS52" s="77"/>
      <c r="AT52" s="77"/>
      <c r="AU52" s="77"/>
      <c r="AV52" s="77"/>
      <c r="AW52" s="77"/>
      <c r="AX52" s="77"/>
      <c r="AY52" s="77"/>
      <c r="AZ52" s="77"/>
      <c r="BA52" s="77"/>
      <c r="BB52" s="77"/>
      <c r="BC52" s="77"/>
      <c r="BD52" s="77"/>
      <c r="BE52" s="77"/>
      <c r="BF52" s="77"/>
      <c r="BG52" s="77"/>
      <c r="BH52" s="77"/>
      <c r="BI52" s="77"/>
      <c r="BJ52" s="77"/>
      <c r="BK52" s="77"/>
      <c r="BL52" s="77"/>
      <c r="BM52" s="77"/>
      <c r="BN52" s="77"/>
      <c r="BO52" s="77"/>
      <c r="BP52" s="77"/>
      <c r="BQ52" s="77"/>
      <c r="BR52" s="77"/>
      <c r="BS52" s="77"/>
      <c r="BT52" s="77"/>
      <c r="BU52" s="77"/>
      <c r="BV52" s="77"/>
      <c r="BW52" s="77"/>
      <c r="BX52" s="77"/>
      <c r="BY52" s="77"/>
      <c r="BZ52" s="77"/>
      <c r="CA52" s="77"/>
      <c r="CB52" s="77"/>
      <c r="CC52" s="77"/>
      <c r="CD52" s="77"/>
      <c r="CE52" s="77"/>
      <c r="CF52" s="77"/>
      <c r="CG52" s="77"/>
      <c r="CH52" s="77"/>
      <c r="CI52" s="77"/>
      <c r="CJ52" s="77"/>
      <c r="CK52" s="77"/>
      <c r="CL52" s="77"/>
      <c r="CM52" s="77"/>
      <c r="CN52" s="77"/>
      <c r="CO52" s="77"/>
      <c r="CP52" s="77"/>
      <c r="CQ52" s="77"/>
      <c r="CR52" s="77"/>
      <c r="CS52" s="77"/>
      <c r="CT52" s="77"/>
      <c r="CU52" s="77"/>
      <c r="CV52" s="77"/>
      <c r="CW52" s="77"/>
      <c r="CX52" s="77"/>
      <c r="CY52" s="77"/>
      <c r="CZ52" s="77"/>
      <c r="DA52" s="77"/>
      <c r="DB52" s="77"/>
      <c r="DC52" s="77"/>
      <c r="DD52" s="77"/>
      <c r="DE52" s="77"/>
      <c r="DF52" s="77"/>
      <c r="DG52" s="77"/>
      <c r="DH52" s="77"/>
      <c r="DI52" s="77"/>
      <c r="DJ52" s="77"/>
      <c r="DK52" s="77"/>
      <c r="DL52" s="77"/>
      <c r="DM52" s="77"/>
      <c r="DN52" s="77"/>
      <c r="DO52" s="77"/>
      <c r="DP52" s="77"/>
      <c r="DQ52" s="77"/>
      <c r="DR52" s="77"/>
      <c r="DS52" s="77"/>
      <c r="DT52" s="77"/>
      <c r="DU52" s="77"/>
      <c r="DV52" s="77"/>
      <c r="DW52" s="77"/>
      <c r="DX52" s="77"/>
      <c r="DY52" s="77"/>
      <c r="DZ52" s="77"/>
      <c r="EA52" s="77"/>
      <c r="EB52" s="77"/>
      <c r="EC52" s="77"/>
      <c r="ED52" s="77"/>
      <c r="EE52" s="77"/>
      <c r="EF52" s="77"/>
      <c r="EG52" s="77"/>
      <c r="EH52" s="77"/>
      <c r="EI52" s="77"/>
      <c r="EJ52" s="77"/>
      <c r="EK52" s="77"/>
      <c r="EL52" s="77"/>
      <c r="EM52" s="77"/>
      <c r="EN52" s="77"/>
      <c r="EO52" s="77"/>
      <c r="EP52" s="77"/>
      <c r="EQ52" s="77"/>
      <c r="ER52" s="77"/>
      <c r="ES52" s="77"/>
      <c r="ET52" s="77"/>
      <c r="EU52" s="77"/>
      <c r="EV52" s="77"/>
      <c r="EW52" s="77"/>
      <c r="EX52" s="77"/>
      <c r="EY52" s="77"/>
      <c r="EZ52" s="77"/>
      <c r="FA52" s="77"/>
      <c r="FB52" s="77"/>
      <c r="FC52" s="77"/>
      <c r="FD52" s="77"/>
      <c r="FE52" s="77"/>
      <c r="FF52" s="77"/>
      <c r="FG52" s="77"/>
      <c r="FH52" s="77"/>
      <c r="FI52" s="77"/>
      <c r="FJ52" s="77"/>
      <c r="FK52" s="77"/>
      <c r="FL52" s="77"/>
      <c r="FM52" s="77"/>
      <c r="FN52" s="77"/>
      <c r="FO52" s="77"/>
      <c r="FP52" s="77"/>
      <c r="FQ52" s="77"/>
      <c r="FR52" s="77"/>
      <c r="FS52" s="77"/>
      <c r="FT52" s="77"/>
      <c r="FU52" s="77"/>
      <c r="FV52" s="77"/>
      <c r="FW52" s="77"/>
      <c r="FX52" s="77"/>
      <c r="FY52" s="77"/>
      <c r="FZ52" s="77"/>
      <c r="GA52" s="77"/>
      <c r="GB52" s="77"/>
      <c r="GC52" s="77"/>
      <c r="GD52" s="77"/>
      <c r="GE52" s="77"/>
      <c r="GF52" s="77"/>
      <c r="GG52" s="77"/>
      <c r="GH52" s="77"/>
      <c r="GI52" s="77"/>
      <c r="GJ52" s="77"/>
      <c r="GK52" s="77"/>
      <c r="GL52" s="77"/>
      <c r="GM52" s="77"/>
      <c r="GN52" s="77"/>
      <c r="GO52" s="77"/>
      <c r="GP52" s="77"/>
      <c r="GQ52" s="77"/>
      <c r="GR52" s="77"/>
      <c r="GS52" s="77"/>
      <c r="GT52" s="77"/>
      <c r="GU52" s="77"/>
      <c r="GV52" s="77"/>
      <c r="GW52" s="77"/>
      <c r="GX52" s="77"/>
      <c r="GY52" s="77"/>
      <c r="GZ52" s="77"/>
      <c r="HA52" s="77"/>
      <c r="HB52" s="77"/>
      <c r="HC52" s="77"/>
      <c r="HD52" s="77"/>
      <c r="HE52" s="77"/>
      <c r="HF52" s="77"/>
      <c r="HG52" s="77"/>
      <c r="HH52" s="77"/>
      <c r="HI52" s="77"/>
      <c r="HJ52" s="77"/>
      <c r="HK52" s="77"/>
      <c r="HL52" s="77"/>
      <c r="HM52" s="77"/>
      <c r="HN52" s="77"/>
      <c r="HO52" s="77"/>
      <c r="HP52" s="77"/>
      <c r="HQ52" s="77"/>
      <c r="HR52" s="77"/>
      <c r="HS52" s="77"/>
      <c r="HT52" s="77"/>
      <c r="HU52" s="77"/>
      <c r="HV52" s="77"/>
      <c r="HW52" s="77"/>
      <c r="HX52" s="77"/>
      <c r="HY52" s="77"/>
      <c r="HZ52" s="77"/>
      <c r="IA52" s="77"/>
      <c r="IB52" s="77"/>
      <c r="IC52" s="77"/>
      <c r="ID52" s="77"/>
      <c r="IE52" s="77"/>
      <c r="IF52" s="77"/>
      <c r="IG52" s="77"/>
      <c r="IH52" s="77"/>
      <c r="II52" s="77"/>
      <c r="IJ52" s="77"/>
      <c r="IK52" s="77"/>
      <c r="IL52" s="77"/>
      <c r="IM52" s="77"/>
      <c r="IN52" s="77"/>
      <c r="IO52" s="77"/>
      <c r="IP52" s="77"/>
      <c r="IQ52" s="77"/>
      <c r="IR52" s="77"/>
      <c r="IS52" s="77"/>
      <c r="IT52" s="77"/>
      <c r="IU52" s="77"/>
      <c r="IV52" s="77"/>
      <c r="IW52" s="77"/>
    </row>
    <row r="53" spans="1:257" s="79" customFormat="1" ht="14.25" customHeight="1">
      <c r="A53" s="161"/>
      <c r="B53" s="160" t="s">
        <v>971</v>
      </c>
      <c r="C53" s="161"/>
      <c r="D53" s="161"/>
      <c r="E53" s="161"/>
      <c r="F53" s="161"/>
      <c r="G53" s="161"/>
      <c r="H53" s="161"/>
      <c r="I53" s="162"/>
      <c r="J53" s="162"/>
      <c r="K53" s="162"/>
      <c r="L53" s="162"/>
      <c r="M53" s="162"/>
      <c r="N53" s="162"/>
      <c r="O53" s="162"/>
      <c r="P53" s="68"/>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c r="DF53" s="77"/>
      <c r="DG53" s="77"/>
      <c r="DH53" s="77"/>
      <c r="DI53" s="77"/>
      <c r="DJ53" s="77"/>
      <c r="DK53" s="77"/>
      <c r="DL53" s="77"/>
      <c r="DM53" s="77"/>
      <c r="DN53" s="77"/>
      <c r="DO53" s="77"/>
      <c r="DP53" s="77"/>
      <c r="DQ53" s="77"/>
      <c r="DR53" s="77"/>
      <c r="DS53" s="77"/>
      <c r="DT53" s="77"/>
      <c r="DU53" s="77"/>
      <c r="DV53" s="77"/>
      <c r="DW53" s="77"/>
      <c r="DX53" s="77"/>
      <c r="DY53" s="77"/>
      <c r="DZ53" s="77"/>
      <c r="EA53" s="77"/>
      <c r="EB53" s="77"/>
      <c r="EC53" s="77"/>
      <c r="ED53" s="77"/>
      <c r="EE53" s="77"/>
      <c r="EF53" s="77"/>
      <c r="EG53" s="77"/>
      <c r="EH53" s="77"/>
      <c r="EI53" s="77"/>
      <c r="EJ53" s="77"/>
      <c r="EK53" s="77"/>
      <c r="EL53" s="77"/>
      <c r="EM53" s="77"/>
      <c r="EN53" s="77"/>
      <c r="EO53" s="77"/>
      <c r="EP53" s="77"/>
      <c r="EQ53" s="77"/>
      <c r="ER53" s="77"/>
      <c r="ES53" s="77"/>
      <c r="ET53" s="77"/>
      <c r="EU53" s="77"/>
      <c r="EV53" s="77"/>
      <c r="EW53" s="77"/>
      <c r="EX53" s="77"/>
      <c r="EY53" s="77"/>
      <c r="EZ53" s="77"/>
      <c r="FA53" s="77"/>
      <c r="FB53" s="77"/>
      <c r="FC53" s="77"/>
      <c r="FD53" s="77"/>
      <c r="FE53" s="77"/>
      <c r="FF53" s="77"/>
      <c r="FG53" s="77"/>
      <c r="FH53" s="77"/>
      <c r="FI53" s="77"/>
      <c r="FJ53" s="77"/>
      <c r="FK53" s="77"/>
      <c r="FL53" s="77"/>
      <c r="FM53" s="77"/>
      <c r="FN53" s="77"/>
      <c r="FO53" s="77"/>
      <c r="FP53" s="77"/>
      <c r="FQ53" s="77"/>
      <c r="FR53" s="77"/>
      <c r="FS53" s="77"/>
      <c r="FT53" s="77"/>
      <c r="FU53" s="77"/>
      <c r="FV53" s="77"/>
      <c r="FW53" s="77"/>
      <c r="FX53" s="77"/>
      <c r="FY53" s="77"/>
      <c r="FZ53" s="77"/>
      <c r="GA53" s="77"/>
      <c r="GB53" s="77"/>
      <c r="GC53" s="77"/>
      <c r="GD53" s="77"/>
      <c r="GE53" s="77"/>
      <c r="GF53" s="77"/>
      <c r="GG53" s="77"/>
      <c r="GH53" s="77"/>
      <c r="GI53" s="77"/>
      <c r="GJ53" s="77"/>
      <c r="GK53" s="77"/>
      <c r="GL53" s="77"/>
      <c r="GM53" s="77"/>
      <c r="GN53" s="77"/>
      <c r="GO53" s="77"/>
      <c r="GP53" s="77"/>
      <c r="GQ53" s="77"/>
      <c r="GR53" s="77"/>
      <c r="GS53" s="77"/>
      <c r="GT53" s="77"/>
      <c r="GU53" s="77"/>
      <c r="GV53" s="77"/>
      <c r="GW53" s="77"/>
      <c r="GX53" s="77"/>
      <c r="GY53" s="77"/>
      <c r="GZ53" s="77"/>
      <c r="HA53" s="77"/>
      <c r="HB53" s="77"/>
      <c r="HC53" s="77"/>
      <c r="HD53" s="77"/>
      <c r="HE53" s="77"/>
      <c r="HF53" s="77"/>
      <c r="HG53" s="77"/>
      <c r="HH53" s="77"/>
      <c r="HI53" s="77"/>
      <c r="HJ53" s="77"/>
      <c r="HK53" s="77"/>
      <c r="HL53" s="77"/>
      <c r="HM53" s="77"/>
      <c r="HN53" s="77"/>
      <c r="HO53" s="77"/>
      <c r="HP53" s="77"/>
      <c r="HQ53" s="77"/>
      <c r="HR53" s="77"/>
      <c r="HS53" s="77"/>
      <c r="HT53" s="77"/>
      <c r="HU53" s="77"/>
      <c r="HV53" s="77"/>
      <c r="HW53" s="77"/>
      <c r="HX53" s="77"/>
      <c r="HY53" s="77"/>
      <c r="HZ53" s="77"/>
      <c r="IA53" s="77"/>
      <c r="IB53" s="77"/>
      <c r="IC53" s="77"/>
      <c r="ID53" s="77"/>
      <c r="IE53" s="77"/>
      <c r="IF53" s="77"/>
      <c r="IG53" s="77"/>
      <c r="IH53" s="77"/>
      <c r="II53" s="77"/>
      <c r="IJ53" s="77"/>
      <c r="IK53" s="77"/>
      <c r="IL53" s="77"/>
      <c r="IM53" s="77"/>
      <c r="IN53" s="77"/>
      <c r="IO53" s="77"/>
      <c r="IP53" s="77"/>
      <c r="IQ53" s="77"/>
      <c r="IR53" s="77"/>
      <c r="IS53" s="77"/>
      <c r="IT53" s="77"/>
      <c r="IU53" s="77"/>
      <c r="IV53" s="77"/>
      <c r="IW53" s="77"/>
    </row>
    <row r="54" spans="1:257" s="79" customFormat="1" ht="14.25" customHeight="1">
      <c r="A54" s="140" t="str">
        <f t="shared" ref="A54:A56" si="9">IF(OR(B54&lt;&gt;"",D54&lt;&gt;""),"["&amp;TEXT($B$2,"##")&amp;"-"&amp;TEXT(ROW()-10,"##")&amp;"]","")</f>
        <v>[Admin Module-44]</v>
      </c>
      <c r="B54" s="84" t="s">
        <v>972</v>
      </c>
      <c r="C54" s="84" t="s">
        <v>973</v>
      </c>
      <c r="D54" s="166" t="s">
        <v>974</v>
      </c>
      <c r="E54" s="167"/>
      <c r="F54" s="84" t="s">
        <v>0</v>
      </c>
      <c r="G54" s="84" t="s">
        <v>0</v>
      </c>
      <c r="H54" s="90" t="s">
        <v>1159</v>
      </c>
      <c r="I54" s="159"/>
      <c r="J54" s="186"/>
      <c r="K54" s="186"/>
      <c r="L54" s="186"/>
      <c r="M54" s="187"/>
      <c r="N54" s="187"/>
      <c r="O54" s="187"/>
      <c r="P54" s="77"/>
      <c r="Q54" s="77"/>
      <c r="R54" s="77"/>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77"/>
      <c r="DC54" s="77"/>
      <c r="DD54" s="77"/>
      <c r="DE54" s="77"/>
      <c r="DF54" s="77"/>
      <c r="DG54" s="77"/>
      <c r="DH54" s="77"/>
      <c r="DI54" s="77"/>
      <c r="DJ54" s="77"/>
      <c r="DK54" s="77"/>
      <c r="DL54" s="77"/>
      <c r="DM54" s="77"/>
      <c r="DN54" s="77"/>
      <c r="DO54" s="77"/>
      <c r="DP54" s="77"/>
      <c r="DQ54" s="77"/>
      <c r="DR54" s="77"/>
      <c r="DS54" s="77"/>
      <c r="DT54" s="77"/>
      <c r="DU54" s="77"/>
      <c r="DV54" s="77"/>
      <c r="DW54" s="77"/>
      <c r="DX54" s="77"/>
      <c r="DY54" s="77"/>
      <c r="DZ54" s="77"/>
      <c r="EA54" s="77"/>
      <c r="EB54" s="77"/>
      <c r="EC54" s="77"/>
      <c r="ED54" s="77"/>
      <c r="EE54" s="77"/>
      <c r="EF54" s="77"/>
      <c r="EG54" s="77"/>
      <c r="EH54" s="77"/>
      <c r="EI54" s="77"/>
      <c r="EJ54" s="77"/>
      <c r="EK54" s="77"/>
      <c r="EL54" s="77"/>
      <c r="EM54" s="77"/>
      <c r="EN54" s="77"/>
      <c r="EO54" s="77"/>
      <c r="EP54" s="77"/>
      <c r="EQ54" s="77"/>
      <c r="ER54" s="77"/>
      <c r="ES54" s="77"/>
      <c r="ET54" s="77"/>
      <c r="EU54" s="77"/>
      <c r="EV54" s="77"/>
      <c r="EW54" s="77"/>
      <c r="EX54" s="77"/>
      <c r="EY54" s="77"/>
      <c r="EZ54" s="77"/>
      <c r="FA54" s="77"/>
      <c r="FB54" s="77"/>
      <c r="FC54" s="77"/>
      <c r="FD54" s="77"/>
      <c r="FE54" s="77"/>
      <c r="FF54" s="77"/>
      <c r="FG54" s="77"/>
      <c r="FH54" s="77"/>
      <c r="FI54" s="77"/>
      <c r="FJ54" s="77"/>
      <c r="FK54" s="77"/>
      <c r="FL54" s="77"/>
      <c r="FM54" s="77"/>
      <c r="FN54" s="77"/>
      <c r="FO54" s="77"/>
      <c r="FP54" s="77"/>
      <c r="FQ54" s="77"/>
      <c r="FR54" s="77"/>
      <c r="FS54" s="77"/>
      <c r="FT54" s="77"/>
      <c r="FU54" s="77"/>
      <c r="FV54" s="77"/>
      <c r="FW54" s="77"/>
      <c r="FX54" s="77"/>
      <c r="FY54" s="77"/>
      <c r="FZ54" s="77"/>
      <c r="GA54" s="77"/>
      <c r="GB54" s="77"/>
      <c r="GC54" s="77"/>
      <c r="GD54" s="77"/>
      <c r="GE54" s="77"/>
      <c r="GF54" s="77"/>
      <c r="GG54" s="77"/>
      <c r="GH54" s="77"/>
      <c r="GI54" s="77"/>
      <c r="GJ54" s="77"/>
      <c r="GK54" s="77"/>
      <c r="GL54" s="77"/>
      <c r="GM54" s="77"/>
      <c r="GN54" s="77"/>
      <c r="GO54" s="77"/>
      <c r="GP54" s="77"/>
      <c r="GQ54" s="77"/>
      <c r="GR54" s="77"/>
      <c r="GS54" s="77"/>
      <c r="GT54" s="77"/>
      <c r="GU54" s="77"/>
      <c r="GV54" s="77"/>
      <c r="GW54" s="77"/>
      <c r="GX54" s="77"/>
      <c r="GY54" s="77"/>
      <c r="GZ54" s="77"/>
      <c r="HA54" s="77"/>
      <c r="HB54" s="77"/>
      <c r="HC54" s="77"/>
      <c r="HD54" s="77"/>
      <c r="HE54" s="77"/>
      <c r="HF54" s="77"/>
      <c r="HG54" s="77"/>
      <c r="HH54" s="77"/>
      <c r="HI54" s="77"/>
      <c r="HJ54" s="77"/>
      <c r="HK54" s="77"/>
      <c r="HL54" s="77"/>
      <c r="HM54" s="77"/>
      <c r="HN54" s="77"/>
      <c r="HO54" s="77"/>
      <c r="HP54" s="77"/>
      <c r="HQ54" s="77"/>
      <c r="HR54" s="77"/>
      <c r="HS54" s="77"/>
      <c r="HT54" s="77"/>
      <c r="HU54" s="77"/>
      <c r="HV54" s="77"/>
      <c r="HW54" s="77"/>
      <c r="HX54" s="77"/>
      <c r="HY54" s="77"/>
      <c r="HZ54" s="77"/>
      <c r="IA54" s="77"/>
      <c r="IB54" s="77"/>
      <c r="IC54" s="77"/>
      <c r="ID54" s="77"/>
      <c r="IE54" s="77"/>
      <c r="IF54" s="77"/>
      <c r="IG54" s="77"/>
      <c r="IH54" s="77"/>
      <c r="II54" s="77"/>
      <c r="IJ54" s="77"/>
      <c r="IK54" s="77"/>
      <c r="IL54" s="77"/>
      <c r="IM54" s="77"/>
      <c r="IN54" s="77"/>
      <c r="IO54" s="77"/>
      <c r="IP54" s="77"/>
      <c r="IQ54" s="77"/>
      <c r="IR54" s="77"/>
      <c r="IS54" s="77"/>
      <c r="IT54" s="77"/>
      <c r="IU54" s="77"/>
      <c r="IV54" s="77"/>
      <c r="IW54" s="77"/>
    </row>
    <row r="55" spans="1:257" s="79" customFormat="1" ht="14.25" customHeight="1">
      <c r="A55" s="140" t="str">
        <f t="shared" si="9"/>
        <v>[Admin Module-45]</v>
      </c>
      <c r="B55" s="84" t="s">
        <v>975</v>
      </c>
      <c r="C55" s="84" t="s">
        <v>979</v>
      </c>
      <c r="D55" s="166" t="s">
        <v>976</v>
      </c>
      <c r="E55" s="167"/>
      <c r="F55" s="84" t="s">
        <v>0</v>
      </c>
      <c r="G55" s="84" t="s">
        <v>0</v>
      </c>
      <c r="H55" s="90" t="s">
        <v>1159</v>
      </c>
      <c r="I55" s="159"/>
      <c r="J55" s="186"/>
      <c r="K55" s="186"/>
      <c r="L55" s="186"/>
      <c r="M55" s="187"/>
      <c r="N55" s="187"/>
      <c r="O55" s="187"/>
      <c r="P55" s="68"/>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c r="DC55" s="77"/>
      <c r="DD55" s="77"/>
      <c r="DE55" s="77"/>
      <c r="DF55" s="77"/>
      <c r="DG55" s="77"/>
      <c r="DH55" s="77"/>
      <c r="DI55" s="77"/>
      <c r="DJ55" s="77"/>
      <c r="DK55" s="77"/>
      <c r="DL55" s="77"/>
      <c r="DM55" s="77"/>
      <c r="DN55" s="77"/>
      <c r="DO55" s="77"/>
      <c r="DP55" s="77"/>
      <c r="DQ55" s="77"/>
      <c r="DR55" s="77"/>
      <c r="DS55" s="77"/>
      <c r="DT55" s="77"/>
      <c r="DU55" s="77"/>
      <c r="DV55" s="77"/>
      <c r="DW55" s="77"/>
      <c r="DX55" s="77"/>
      <c r="DY55" s="77"/>
      <c r="DZ55" s="77"/>
      <c r="EA55" s="77"/>
      <c r="EB55" s="77"/>
      <c r="EC55" s="77"/>
      <c r="ED55" s="77"/>
      <c r="EE55" s="77"/>
      <c r="EF55" s="77"/>
      <c r="EG55" s="77"/>
      <c r="EH55" s="77"/>
      <c r="EI55" s="77"/>
      <c r="EJ55" s="77"/>
      <c r="EK55" s="77"/>
      <c r="EL55" s="77"/>
      <c r="EM55" s="77"/>
      <c r="EN55" s="77"/>
      <c r="EO55" s="77"/>
      <c r="EP55" s="77"/>
      <c r="EQ55" s="77"/>
      <c r="ER55" s="77"/>
      <c r="ES55" s="77"/>
      <c r="ET55" s="77"/>
      <c r="EU55" s="77"/>
      <c r="EV55" s="77"/>
      <c r="EW55" s="77"/>
      <c r="EX55" s="77"/>
      <c r="EY55" s="77"/>
      <c r="EZ55" s="77"/>
      <c r="FA55" s="77"/>
      <c r="FB55" s="77"/>
      <c r="FC55" s="77"/>
      <c r="FD55" s="77"/>
      <c r="FE55" s="77"/>
      <c r="FF55" s="77"/>
      <c r="FG55" s="77"/>
      <c r="FH55" s="77"/>
      <c r="FI55" s="77"/>
      <c r="FJ55" s="77"/>
      <c r="FK55" s="77"/>
      <c r="FL55" s="77"/>
      <c r="FM55" s="77"/>
      <c r="FN55" s="77"/>
      <c r="FO55" s="77"/>
      <c r="FP55" s="77"/>
      <c r="FQ55" s="77"/>
      <c r="FR55" s="77"/>
      <c r="FS55" s="77"/>
      <c r="FT55" s="77"/>
      <c r="FU55" s="77"/>
      <c r="FV55" s="77"/>
      <c r="FW55" s="77"/>
      <c r="FX55" s="77"/>
      <c r="FY55" s="77"/>
      <c r="FZ55" s="77"/>
      <c r="GA55" s="77"/>
      <c r="GB55" s="77"/>
      <c r="GC55" s="77"/>
      <c r="GD55" s="77"/>
      <c r="GE55" s="77"/>
      <c r="GF55" s="77"/>
      <c r="GG55" s="77"/>
      <c r="GH55" s="77"/>
      <c r="GI55" s="77"/>
      <c r="GJ55" s="77"/>
      <c r="GK55" s="77"/>
      <c r="GL55" s="77"/>
      <c r="GM55" s="77"/>
      <c r="GN55" s="77"/>
      <c r="GO55" s="77"/>
      <c r="GP55" s="77"/>
      <c r="GQ55" s="77"/>
      <c r="GR55" s="77"/>
      <c r="GS55" s="77"/>
      <c r="GT55" s="77"/>
      <c r="GU55" s="77"/>
      <c r="GV55" s="77"/>
      <c r="GW55" s="77"/>
      <c r="GX55" s="77"/>
      <c r="GY55" s="77"/>
      <c r="GZ55" s="77"/>
      <c r="HA55" s="77"/>
      <c r="HB55" s="77"/>
      <c r="HC55" s="77"/>
      <c r="HD55" s="77"/>
      <c r="HE55" s="77"/>
      <c r="HF55" s="77"/>
      <c r="HG55" s="77"/>
      <c r="HH55" s="77"/>
      <c r="HI55" s="77"/>
      <c r="HJ55" s="77"/>
      <c r="HK55" s="77"/>
      <c r="HL55" s="77"/>
      <c r="HM55" s="77"/>
      <c r="HN55" s="77"/>
      <c r="HO55" s="77"/>
      <c r="HP55" s="77"/>
      <c r="HQ55" s="77"/>
      <c r="HR55" s="77"/>
      <c r="HS55" s="77"/>
      <c r="HT55" s="77"/>
      <c r="HU55" s="77"/>
      <c r="HV55" s="77"/>
      <c r="HW55" s="77"/>
      <c r="HX55" s="77"/>
      <c r="HY55" s="77"/>
      <c r="HZ55" s="77"/>
      <c r="IA55" s="77"/>
      <c r="IB55" s="77"/>
      <c r="IC55" s="77"/>
      <c r="ID55" s="77"/>
      <c r="IE55" s="77"/>
      <c r="IF55" s="77"/>
      <c r="IG55" s="77"/>
      <c r="IH55" s="77"/>
      <c r="II55" s="77"/>
      <c r="IJ55" s="77"/>
      <c r="IK55" s="77"/>
      <c r="IL55" s="77"/>
      <c r="IM55" s="77"/>
      <c r="IN55" s="77"/>
      <c r="IO55" s="77"/>
      <c r="IP55" s="77"/>
      <c r="IQ55" s="77"/>
      <c r="IR55" s="77"/>
      <c r="IS55" s="77"/>
      <c r="IT55" s="77"/>
      <c r="IU55" s="77"/>
      <c r="IV55" s="77"/>
      <c r="IW55" s="77"/>
    </row>
    <row r="56" spans="1:257" s="79" customFormat="1" ht="14.25" customHeight="1">
      <c r="A56" s="140" t="str">
        <f t="shared" si="9"/>
        <v>[Admin Module-46]</v>
      </c>
      <c r="B56" s="84" t="s">
        <v>977</v>
      </c>
      <c r="C56" s="84" t="s">
        <v>978</v>
      </c>
      <c r="D56" s="166" t="s">
        <v>980</v>
      </c>
      <c r="E56" s="167"/>
      <c r="F56" s="84" t="s">
        <v>0</v>
      </c>
      <c r="G56" s="84" t="s">
        <v>0</v>
      </c>
      <c r="H56" s="90" t="s">
        <v>1159</v>
      </c>
      <c r="I56" s="159"/>
      <c r="J56" s="186"/>
      <c r="K56" s="186"/>
      <c r="L56" s="186"/>
      <c r="M56" s="187"/>
      <c r="N56" s="187"/>
      <c r="O56" s="187"/>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c r="DF56" s="77"/>
      <c r="DG56" s="77"/>
      <c r="DH56" s="77"/>
      <c r="DI56" s="77"/>
      <c r="DJ56" s="77"/>
      <c r="DK56" s="77"/>
      <c r="DL56" s="77"/>
      <c r="DM56" s="77"/>
      <c r="DN56" s="77"/>
      <c r="DO56" s="77"/>
      <c r="DP56" s="77"/>
      <c r="DQ56" s="77"/>
      <c r="DR56" s="77"/>
      <c r="DS56" s="77"/>
      <c r="DT56" s="77"/>
      <c r="DU56" s="77"/>
      <c r="DV56" s="77"/>
      <c r="DW56" s="77"/>
      <c r="DX56" s="77"/>
      <c r="DY56" s="77"/>
      <c r="DZ56" s="77"/>
      <c r="EA56" s="77"/>
      <c r="EB56" s="77"/>
      <c r="EC56" s="77"/>
      <c r="ED56" s="77"/>
      <c r="EE56" s="77"/>
      <c r="EF56" s="77"/>
      <c r="EG56" s="77"/>
      <c r="EH56" s="77"/>
      <c r="EI56" s="77"/>
      <c r="EJ56" s="77"/>
      <c r="EK56" s="77"/>
      <c r="EL56" s="77"/>
      <c r="EM56" s="77"/>
      <c r="EN56" s="77"/>
      <c r="EO56" s="77"/>
      <c r="EP56" s="77"/>
      <c r="EQ56" s="77"/>
      <c r="ER56" s="77"/>
      <c r="ES56" s="77"/>
      <c r="ET56" s="77"/>
      <c r="EU56" s="77"/>
      <c r="EV56" s="77"/>
      <c r="EW56" s="77"/>
      <c r="EX56" s="77"/>
      <c r="EY56" s="77"/>
      <c r="EZ56" s="77"/>
      <c r="FA56" s="77"/>
      <c r="FB56" s="77"/>
      <c r="FC56" s="77"/>
      <c r="FD56" s="77"/>
      <c r="FE56" s="77"/>
      <c r="FF56" s="77"/>
      <c r="FG56" s="77"/>
      <c r="FH56" s="77"/>
      <c r="FI56" s="77"/>
      <c r="FJ56" s="77"/>
      <c r="FK56" s="77"/>
      <c r="FL56" s="77"/>
      <c r="FM56" s="77"/>
      <c r="FN56" s="77"/>
      <c r="FO56" s="77"/>
      <c r="FP56" s="77"/>
      <c r="FQ56" s="77"/>
      <c r="FR56" s="77"/>
      <c r="FS56" s="77"/>
      <c r="FT56" s="77"/>
      <c r="FU56" s="77"/>
      <c r="FV56" s="77"/>
      <c r="FW56" s="77"/>
      <c r="FX56" s="77"/>
      <c r="FY56" s="77"/>
      <c r="FZ56" s="77"/>
      <c r="GA56" s="77"/>
      <c r="GB56" s="77"/>
      <c r="GC56" s="77"/>
      <c r="GD56" s="77"/>
      <c r="GE56" s="77"/>
      <c r="GF56" s="77"/>
      <c r="GG56" s="77"/>
      <c r="GH56" s="77"/>
      <c r="GI56" s="77"/>
      <c r="GJ56" s="77"/>
      <c r="GK56" s="77"/>
      <c r="GL56" s="77"/>
      <c r="GM56" s="77"/>
      <c r="GN56" s="77"/>
      <c r="GO56" s="77"/>
      <c r="GP56" s="77"/>
      <c r="GQ56" s="77"/>
      <c r="GR56" s="77"/>
      <c r="GS56" s="77"/>
      <c r="GT56" s="77"/>
      <c r="GU56" s="77"/>
      <c r="GV56" s="77"/>
      <c r="GW56" s="77"/>
      <c r="GX56" s="77"/>
      <c r="GY56" s="77"/>
      <c r="GZ56" s="77"/>
      <c r="HA56" s="77"/>
      <c r="HB56" s="77"/>
      <c r="HC56" s="77"/>
      <c r="HD56" s="77"/>
      <c r="HE56" s="77"/>
      <c r="HF56" s="77"/>
      <c r="HG56" s="77"/>
      <c r="HH56" s="77"/>
      <c r="HI56" s="77"/>
      <c r="HJ56" s="77"/>
      <c r="HK56" s="77"/>
      <c r="HL56" s="77"/>
      <c r="HM56" s="77"/>
      <c r="HN56" s="77"/>
      <c r="HO56" s="77"/>
      <c r="HP56" s="77"/>
      <c r="HQ56" s="77"/>
      <c r="HR56" s="77"/>
      <c r="HS56" s="77"/>
      <c r="HT56" s="77"/>
      <c r="HU56" s="77"/>
      <c r="HV56" s="77"/>
      <c r="HW56" s="77"/>
      <c r="HX56" s="77"/>
      <c r="HY56" s="77"/>
      <c r="HZ56" s="77"/>
      <c r="IA56" s="77"/>
      <c r="IB56" s="77"/>
      <c r="IC56" s="77"/>
      <c r="ID56" s="77"/>
      <c r="IE56" s="77"/>
      <c r="IF56" s="77"/>
      <c r="IG56" s="77"/>
      <c r="IH56" s="77"/>
      <c r="II56" s="77"/>
      <c r="IJ56" s="77"/>
      <c r="IK56" s="77"/>
      <c r="IL56" s="77"/>
      <c r="IM56" s="77"/>
      <c r="IN56" s="77"/>
      <c r="IO56" s="77"/>
      <c r="IP56" s="77"/>
      <c r="IQ56" s="77"/>
      <c r="IR56" s="77"/>
      <c r="IS56" s="77"/>
      <c r="IT56" s="77"/>
      <c r="IU56" s="77"/>
      <c r="IV56" s="77"/>
      <c r="IW56" s="77"/>
    </row>
    <row r="57" spans="1:257" ht="14.25" customHeight="1">
      <c r="A57" s="161"/>
      <c r="B57" s="160" t="s">
        <v>981</v>
      </c>
      <c r="C57" s="161"/>
      <c r="D57" s="161"/>
      <c r="E57" s="161"/>
      <c r="F57" s="161"/>
      <c r="G57" s="161"/>
      <c r="H57" s="161"/>
      <c r="I57" s="162"/>
      <c r="J57" s="162"/>
      <c r="K57" s="162"/>
      <c r="L57" s="162"/>
      <c r="M57" s="162"/>
      <c r="N57" s="162"/>
      <c r="O57" s="162"/>
      <c r="P57" s="68"/>
    </row>
    <row r="58" spans="1:257" ht="25.5">
      <c r="A58" s="83" t="str">
        <f t="shared" ref="A58:A72" si="10">IF(OR(B58&lt;&gt;"",D58&lt;E57&gt;""),"["&amp;TEXT($B$2,"##")&amp;"-"&amp;TEXT(ROW()-10,"##")&amp;"]","")</f>
        <v>[Admin Module-48]</v>
      </c>
      <c r="B58" s="84" t="s">
        <v>982</v>
      </c>
      <c r="C58" s="84" t="s">
        <v>831</v>
      </c>
      <c r="D58" s="84" t="s">
        <v>832</v>
      </c>
      <c r="E58" s="167"/>
      <c r="F58" s="84" t="s">
        <v>0</v>
      </c>
      <c r="G58" s="84" t="s">
        <v>0</v>
      </c>
      <c r="H58" s="90" t="s">
        <v>1159</v>
      </c>
      <c r="I58" s="159" t="s">
        <v>1183</v>
      </c>
      <c r="J58" s="186" t="s">
        <v>1019</v>
      </c>
      <c r="K58" s="186" t="s">
        <v>1017</v>
      </c>
      <c r="L58" s="186" t="s">
        <v>1014</v>
      </c>
      <c r="M58" s="187" t="s">
        <v>1159</v>
      </c>
      <c r="N58" s="187" t="s">
        <v>1261</v>
      </c>
      <c r="O58" s="187"/>
    </row>
    <row r="59" spans="1:257" ht="14.25" customHeight="1">
      <c r="A59" s="83" t="str">
        <f t="shared" si="10"/>
        <v>[Admin Module-49]</v>
      </c>
      <c r="B59" s="84" t="s">
        <v>833</v>
      </c>
      <c r="C59" s="84" t="s">
        <v>834</v>
      </c>
      <c r="D59" s="84" t="s">
        <v>835</v>
      </c>
      <c r="E59" s="167"/>
      <c r="F59" s="84" t="s">
        <v>0</v>
      </c>
      <c r="G59" s="84" t="s">
        <v>0</v>
      </c>
      <c r="H59" s="90" t="s">
        <v>1159</v>
      </c>
      <c r="I59" s="159"/>
      <c r="J59" s="186"/>
      <c r="K59" s="186"/>
      <c r="L59" s="186"/>
      <c r="M59" s="187"/>
      <c r="N59" s="187"/>
      <c r="O59" s="187"/>
      <c r="P59" s="68"/>
    </row>
    <row r="60" spans="1:257" ht="14.25" customHeight="1">
      <c r="A60" s="83" t="str">
        <f t="shared" si="10"/>
        <v>[Admin Module-50]</v>
      </c>
      <c r="B60" s="84" t="s">
        <v>836</v>
      </c>
      <c r="C60" s="84" t="s">
        <v>837</v>
      </c>
      <c r="D60" s="84" t="s">
        <v>838</v>
      </c>
      <c r="E60" s="167"/>
      <c r="F60" s="84" t="s">
        <v>0</v>
      </c>
      <c r="G60" s="84" t="s">
        <v>0</v>
      </c>
      <c r="H60" s="90" t="s">
        <v>1159</v>
      </c>
      <c r="I60" s="159"/>
      <c r="J60" s="186"/>
      <c r="K60" s="186"/>
      <c r="L60" s="186"/>
      <c r="M60" s="187"/>
      <c r="N60" s="187"/>
      <c r="O60" s="187"/>
    </row>
    <row r="61" spans="1:257" ht="14.25" customHeight="1">
      <c r="A61" s="83" t="str">
        <f t="shared" si="10"/>
        <v>[Admin Module-51]</v>
      </c>
      <c r="B61" s="84" t="s">
        <v>839</v>
      </c>
      <c r="C61" s="84" t="s">
        <v>840</v>
      </c>
      <c r="D61" s="84" t="s">
        <v>841</v>
      </c>
      <c r="E61" s="167"/>
      <c r="F61" s="84" t="s">
        <v>0</v>
      </c>
      <c r="G61" s="84" t="s">
        <v>0</v>
      </c>
      <c r="H61" s="90" t="s">
        <v>1159</v>
      </c>
      <c r="I61" s="159"/>
      <c r="J61" s="186"/>
      <c r="K61" s="186"/>
      <c r="L61" s="186"/>
      <c r="M61" s="187"/>
      <c r="N61" s="187"/>
      <c r="O61" s="187"/>
      <c r="P61" s="68"/>
    </row>
    <row r="62" spans="1:257" ht="14.25" customHeight="1">
      <c r="A62" s="83" t="str">
        <f t="shared" si="10"/>
        <v>[Admin Module-52]</v>
      </c>
      <c r="B62" s="84" t="s">
        <v>828</v>
      </c>
      <c r="C62" s="84" t="s">
        <v>842</v>
      </c>
      <c r="D62" s="84" t="s">
        <v>1185</v>
      </c>
      <c r="E62" s="167"/>
      <c r="F62" s="84" t="s">
        <v>0</v>
      </c>
      <c r="G62" s="84" t="s">
        <v>0</v>
      </c>
      <c r="H62" s="90" t="s">
        <v>1159</v>
      </c>
      <c r="I62" s="159"/>
      <c r="J62" s="186"/>
      <c r="K62" s="186"/>
      <c r="L62" s="186"/>
      <c r="M62" s="187"/>
      <c r="N62" s="187"/>
      <c r="O62" s="187"/>
    </row>
    <row r="63" spans="1:257" ht="14.25" customHeight="1">
      <c r="A63" s="83" t="str">
        <f t="shared" si="10"/>
        <v>[Admin Module-53]</v>
      </c>
      <c r="B63" s="84" t="s">
        <v>843</v>
      </c>
      <c r="C63" s="84" t="s">
        <v>842</v>
      </c>
      <c r="D63" s="84" t="s">
        <v>1185</v>
      </c>
      <c r="E63" s="167"/>
      <c r="F63" s="84" t="s">
        <v>0</v>
      </c>
      <c r="G63" s="84" t="s">
        <v>0</v>
      </c>
      <c r="H63" s="90" t="s">
        <v>1159</v>
      </c>
      <c r="I63" s="159"/>
      <c r="J63" s="186"/>
      <c r="K63" s="186"/>
      <c r="L63" s="186"/>
      <c r="M63" s="187"/>
      <c r="N63" s="187"/>
      <c r="O63" s="187"/>
      <c r="P63" s="68"/>
    </row>
    <row r="64" spans="1:257" ht="76.5">
      <c r="A64" s="83" t="str">
        <f t="shared" si="10"/>
        <v>[Admin Module-54]</v>
      </c>
      <c r="B64" s="84" t="s">
        <v>845</v>
      </c>
      <c r="C64" s="84" t="s">
        <v>846</v>
      </c>
      <c r="D64" s="84" t="s">
        <v>847</v>
      </c>
      <c r="E64" s="167"/>
      <c r="F64" s="84" t="s">
        <v>0</v>
      </c>
      <c r="G64" s="84" t="s">
        <v>0</v>
      </c>
      <c r="H64" s="90" t="s">
        <v>1159</v>
      </c>
      <c r="I64" s="159"/>
      <c r="J64" s="186"/>
      <c r="K64" s="186"/>
      <c r="L64" s="186"/>
      <c r="M64" s="187"/>
      <c r="N64" s="187"/>
      <c r="O64" s="187"/>
    </row>
    <row r="65" spans="1:16" ht="76.5">
      <c r="A65" s="83" t="str">
        <f t="shared" si="10"/>
        <v>[Admin Module-55]</v>
      </c>
      <c r="B65" s="84" t="s">
        <v>848</v>
      </c>
      <c r="C65" s="84" t="s">
        <v>849</v>
      </c>
      <c r="D65" s="84" t="s">
        <v>847</v>
      </c>
      <c r="E65" s="167"/>
      <c r="F65" s="84" t="s">
        <v>0</v>
      </c>
      <c r="G65" s="84" t="s">
        <v>0</v>
      </c>
      <c r="H65" s="90" t="s">
        <v>1159</v>
      </c>
      <c r="I65" s="159" t="s">
        <v>1186</v>
      </c>
      <c r="J65" s="186" t="s">
        <v>1019</v>
      </c>
      <c r="K65" s="186" t="s">
        <v>1017</v>
      </c>
      <c r="L65" s="186" t="s">
        <v>1014</v>
      </c>
      <c r="M65" s="187" t="s">
        <v>1159</v>
      </c>
      <c r="N65" s="187" t="s">
        <v>1261</v>
      </c>
      <c r="O65" s="187"/>
      <c r="P65" s="68"/>
    </row>
    <row r="66" spans="1:16" ht="14.25" customHeight="1">
      <c r="A66" s="83" t="str">
        <f t="shared" si="10"/>
        <v>[Admin Module-56]</v>
      </c>
      <c r="B66" s="84" t="s">
        <v>852</v>
      </c>
      <c r="C66" s="84" t="s">
        <v>850</v>
      </c>
      <c r="D66" s="84" t="s">
        <v>851</v>
      </c>
      <c r="E66" s="167"/>
      <c r="F66" s="84" t="s">
        <v>0</v>
      </c>
      <c r="G66" s="84" t="s">
        <v>0</v>
      </c>
      <c r="H66" s="90" t="s">
        <v>1159</v>
      </c>
      <c r="I66" s="159"/>
      <c r="J66" s="186"/>
      <c r="K66" s="186"/>
      <c r="L66" s="186"/>
      <c r="M66" s="187"/>
      <c r="N66" s="187"/>
      <c r="O66" s="187"/>
    </row>
    <row r="67" spans="1:16" ht="14.25" customHeight="1">
      <c r="A67" s="83" t="str">
        <f t="shared" si="10"/>
        <v>[Admin Module-57]</v>
      </c>
      <c r="B67" s="84" t="s">
        <v>853</v>
      </c>
      <c r="C67" s="84" t="s">
        <v>831</v>
      </c>
      <c r="D67" s="84" t="s">
        <v>854</v>
      </c>
      <c r="E67" s="167"/>
      <c r="F67" s="84" t="s">
        <v>0</v>
      </c>
      <c r="G67" s="84" t="s">
        <v>0</v>
      </c>
      <c r="H67" s="90" t="s">
        <v>1159</v>
      </c>
      <c r="I67" s="159"/>
      <c r="J67" s="186"/>
      <c r="K67" s="186"/>
      <c r="L67" s="186"/>
      <c r="M67" s="187"/>
      <c r="N67" s="187"/>
      <c r="O67" s="187"/>
      <c r="P67" s="68"/>
    </row>
    <row r="68" spans="1:16" ht="14.25" customHeight="1">
      <c r="A68" s="83" t="str">
        <f t="shared" si="10"/>
        <v>[Admin Module-58]</v>
      </c>
      <c r="B68" s="84" t="s">
        <v>855</v>
      </c>
      <c r="C68" s="84" t="s">
        <v>856</v>
      </c>
      <c r="D68" s="84" t="s">
        <v>857</v>
      </c>
      <c r="E68" s="167"/>
      <c r="F68" s="84" t="s">
        <v>0</v>
      </c>
      <c r="G68" s="84" t="s">
        <v>0</v>
      </c>
      <c r="H68" s="90" t="s">
        <v>1159</v>
      </c>
      <c r="I68" s="159"/>
      <c r="J68" s="186"/>
      <c r="K68" s="186"/>
      <c r="L68" s="186"/>
      <c r="M68" s="187"/>
      <c r="N68" s="187"/>
      <c r="O68" s="187"/>
    </row>
    <row r="69" spans="1:16" ht="14.25" customHeight="1">
      <c r="A69" s="83" t="str">
        <f t="shared" si="10"/>
        <v>[Admin Module-59]</v>
      </c>
      <c r="B69" s="84" t="s">
        <v>862</v>
      </c>
      <c r="C69" s="84" t="s">
        <v>866</v>
      </c>
      <c r="D69" s="84" t="s">
        <v>863</v>
      </c>
      <c r="E69" s="167"/>
      <c r="F69" s="84" t="s">
        <v>0</v>
      </c>
      <c r="G69" s="84" t="s">
        <v>0</v>
      </c>
      <c r="H69" s="90" t="s">
        <v>1159</v>
      </c>
      <c r="I69" s="159"/>
      <c r="J69" s="186"/>
      <c r="K69" s="186"/>
      <c r="L69" s="186"/>
      <c r="M69" s="187"/>
      <c r="N69" s="187"/>
      <c r="O69" s="187"/>
      <c r="P69" s="68"/>
    </row>
    <row r="70" spans="1:16" ht="14.25" customHeight="1">
      <c r="A70" s="83" t="str">
        <f t="shared" si="10"/>
        <v>[Admin Module-60]</v>
      </c>
      <c r="B70" s="84" t="s">
        <v>864</v>
      </c>
      <c r="C70" s="84" t="s">
        <v>1187</v>
      </c>
      <c r="D70" s="84" t="s">
        <v>1188</v>
      </c>
      <c r="E70" s="143"/>
      <c r="F70" s="84" t="s">
        <v>0</v>
      </c>
      <c r="G70" s="84" t="s">
        <v>0</v>
      </c>
      <c r="H70" s="90" t="s">
        <v>1159</v>
      </c>
      <c r="I70" s="143"/>
      <c r="J70" s="186"/>
      <c r="K70" s="186"/>
      <c r="L70" s="186"/>
      <c r="M70" s="187"/>
      <c r="N70" s="187"/>
      <c r="O70" s="187"/>
    </row>
    <row r="71" spans="1:16" ht="14.25" customHeight="1">
      <c r="A71" s="83" t="str">
        <f t="shared" si="10"/>
        <v>[Admin Module-61]</v>
      </c>
      <c r="B71" s="84" t="s">
        <v>872</v>
      </c>
      <c r="C71" s="84" t="s">
        <v>873</v>
      </c>
      <c r="D71" s="84" t="s">
        <v>1189</v>
      </c>
      <c r="E71" s="143"/>
      <c r="F71" s="84" t="s">
        <v>0</v>
      </c>
      <c r="G71" s="84" t="s">
        <v>0</v>
      </c>
      <c r="H71" s="90" t="s">
        <v>1159</v>
      </c>
      <c r="I71" s="143"/>
      <c r="J71" s="186"/>
      <c r="K71" s="186"/>
      <c r="L71" s="186"/>
      <c r="M71" s="187"/>
      <c r="N71" s="187"/>
      <c r="O71" s="187"/>
      <c r="P71" s="68"/>
    </row>
    <row r="72" spans="1:16" ht="14.25" customHeight="1">
      <c r="A72" s="83" t="str">
        <f t="shared" si="10"/>
        <v>[Admin Module-62]</v>
      </c>
      <c r="B72" s="84" t="s">
        <v>876</v>
      </c>
      <c r="C72" s="84" t="s">
        <v>878</v>
      </c>
      <c r="D72" s="84" t="s">
        <v>877</v>
      </c>
      <c r="E72" s="143"/>
      <c r="F72" s="84" t="s">
        <v>0</v>
      </c>
      <c r="G72" s="84" t="s">
        <v>0</v>
      </c>
      <c r="H72" s="90" t="s">
        <v>1159</v>
      </c>
      <c r="I72" s="143"/>
      <c r="J72" s="186"/>
      <c r="K72" s="186"/>
      <c r="L72" s="186"/>
      <c r="M72" s="187"/>
      <c r="N72" s="187"/>
      <c r="O72" s="187"/>
    </row>
    <row r="73" spans="1:16" ht="14.25" customHeight="1">
      <c r="A73" s="161"/>
      <c r="B73" s="160" t="s">
        <v>983</v>
      </c>
      <c r="C73" s="161"/>
      <c r="D73" s="161"/>
      <c r="E73" s="161"/>
      <c r="F73" s="161"/>
      <c r="G73" s="161"/>
      <c r="H73" s="161"/>
      <c r="I73" s="162"/>
      <c r="J73" s="162"/>
      <c r="K73" s="162"/>
      <c r="L73" s="162"/>
      <c r="M73" s="162"/>
      <c r="N73" s="162"/>
      <c r="O73" s="162"/>
      <c r="P73" s="68"/>
    </row>
    <row r="74" spans="1:16" ht="14.25" customHeight="1">
      <c r="A74" s="140" t="str">
        <f t="shared" ref="A74:A79" si="11">IF(OR(B74&lt;&gt;"",D74&lt;&gt;""),"["&amp;TEXT($B$2,"##")&amp;"-"&amp;TEXT(ROW()-10,"##")&amp;"]","")</f>
        <v>[Admin Module-64]</v>
      </c>
      <c r="B74" s="84" t="s">
        <v>984</v>
      </c>
      <c r="C74" s="84" t="s">
        <v>985</v>
      </c>
      <c r="D74" s="166" t="s">
        <v>986</v>
      </c>
      <c r="E74" s="143"/>
      <c r="F74" s="84" t="s">
        <v>0</v>
      </c>
      <c r="G74" s="84" t="s">
        <v>0</v>
      </c>
      <c r="H74" s="90" t="s">
        <v>1159</v>
      </c>
      <c r="I74" s="143"/>
      <c r="J74" s="186"/>
      <c r="K74" s="186"/>
      <c r="L74" s="186"/>
      <c r="M74" s="187"/>
      <c r="N74" s="187"/>
      <c r="O74" s="187"/>
    </row>
    <row r="75" spans="1:16" ht="14.25" customHeight="1">
      <c r="A75" s="140" t="str">
        <f t="shared" si="11"/>
        <v>[Admin Module-65]</v>
      </c>
      <c r="B75" s="84" t="s">
        <v>984</v>
      </c>
      <c r="C75" s="84" t="s">
        <v>987</v>
      </c>
      <c r="D75" s="166" t="s">
        <v>988</v>
      </c>
      <c r="E75" s="143"/>
      <c r="F75" s="84" t="s">
        <v>0</v>
      </c>
      <c r="G75" s="84" t="s">
        <v>0</v>
      </c>
      <c r="H75" s="90" t="s">
        <v>1159</v>
      </c>
      <c r="I75" s="143"/>
      <c r="J75" s="186"/>
      <c r="K75" s="186"/>
      <c r="L75" s="186"/>
      <c r="M75" s="187"/>
      <c r="N75" s="187"/>
      <c r="O75" s="187"/>
      <c r="P75" s="68"/>
    </row>
    <row r="76" spans="1:16" ht="14.25" customHeight="1">
      <c r="A76" s="140" t="str">
        <f t="shared" si="11"/>
        <v>[Admin Module-66]</v>
      </c>
      <c r="B76" s="84" t="s">
        <v>989</v>
      </c>
      <c r="C76" s="84" t="s">
        <v>990</v>
      </c>
      <c r="D76" s="166" t="s">
        <v>991</v>
      </c>
      <c r="E76" s="143"/>
      <c r="F76" s="84" t="s">
        <v>0</v>
      </c>
      <c r="G76" s="84" t="s">
        <v>0</v>
      </c>
      <c r="H76" s="90" t="s">
        <v>1159</v>
      </c>
      <c r="I76" s="84" t="s">
        <v>1190</v>
      </c>
      <c r="J76" s="186"/>
      <c r="K76" s="186"/>
      <c r="L76" s="186"/>
      <c r="M76" s="187"/>
      <c r="N76" s="187"/>
      <c r="O76" s="187"/>
    </row>
    <row r="77" spans="1:16" ht="14.25" customHeight="1">
      <c r="A77" s="140" t="str">
        <f t="shared" si="11"/>
        <v>[Admin Module-67]</v>
      </c>
      <c r="B77" s="84" t="s">
        <v>992</v>
      </c>
      <c r="C77" s="84" t="s">
        <v>993</v>
      </c>
      <c r="D77" s="166" t="s">
        <v>994</v>
      </c>
      <c r="E77" s="143"/>
      <c r="F77" s="84" t="s">
        <v>0</v>
      </c>
      <c r="G77" s="84" t="s">
        <v>0</v>
      </c>
      <c r="H77" s="90" t="s">
        <v>1159</v>
      </c>
      <c r="I77" s="84" t="s">
        <v>1190</v>
      </c>
      <c r="J77" s="186"/>
      <c r="K77" s="186"/>
      <c r="L77" s="186"/>
      <c r="M77" s="187"/>
      <c r="N77" s="187"/>
      <c r="O77" s="187"/>
      <c r="P77" s="68"/>
    </row>
    <row r="78" spans="1:16" ht="14.25" customHeight="1">
      <c r="A78" s="140" t="str">
        <f t="shared" si="11"/>
        <v>[Admin Module-68]</v>
      </c>
      <c r="B78" s="84" t="s">
        <v>995</v>
      </c>
      <c r="C78" s="84" t="s">
        <v>996</v>
      </c>
      <c r="D78" s="166" t="s">
        <v>997</v>
      </c>
      <c r="E78" s="143"/>
      <c r="F78" s="84" t="s">
        <v>0</v>
      </c>
      <c r="G78" s="84" t="s">
        <v>0</v>
      </c>
      <c r="H78" s="90" t="s">
        <v>1159</v>
      </c>
      <c r="I78" s="84" t="s">
        <v>1190</v>
      </c>
      <c r="J78" s="186"/>
      <c r="K78" s="186"/>
      <c r="L78" s="186"/>
      <c r="M78" s="187"/>
      <c r="N78" s="187"/>
      <c r="O78" s="187"/>
    </row>
    <row r="79" spans="1:16" ht="14.25" customHeight="1">
      <c r="A79" s="140" t="str">
        <f t="shared" si="11"/>
        <v>[Admin Module-69]</v>
      </c>
      <c r="B79" s="84" t="s">
        <v>998</v>
      </c>
      <c r="C79" s="84" t="s">
        <v>999</v>
      </c>
      <c r="D79" s="166" t="s">
        <v>1191</v>
      </c>
      <c r="E79" s="143"/>
      <c r="F79" s="84" t="s">
        <v>0</v>
      </c>
      <c r="G79" s="84" t="s">
        <v>0</v>
      </c>
      <c r="H79" s="90" t="s">
        <v>1159</v>
      </c>
      <c r="I79" s="84" t="s">
        <v>1192</v>
      </c>
      <c r="J79" s="186" t="s">
        <v>1019</v>
      </c>
      <c r="K79" s="186" t="s">
        <v>1016</v>
      </c>
      <c r="L79" s="186" t="s">
        <v>1014</v>
      </c>
      <c r="M79" s="187" t="s">
        <v>1159</v>
      </c>
      <c r="N79" s="187">
        <v>42327</v>
      </c>
      <c r="O79" s="187"/>
      <c r="P79" s="68"/>
    </row>
    <row r="80" spans="1:16" ht="14.25" customHeight="1">
      <c r="A80" s="139" t="str">
        <f>IF(OR(B80&lt;&gt;"",D80&lt;&gt;""),"["&amp;TEXT($B$2,"##")&amp;"-"&amp;TEXT(ROW()-10,"##")&amp;"]","")</f>
        <v>[Admin Module-70]</v>
      </c>
      <c r="B80" s="84" t="s">
        <v>1000</v>
      </c>
      <c r="C80" s="84" t="s">
        <v>1002</v>
      </c>
      <c r="D80" s="166" t="s">
        <v>1193</v>
      </c>
      <c r="E80" s="143"/>
      <c r="F80" s="84" t="s">
        <v>0</v>
      </c>
      <c r="G80" s="84" t="s">
        <v>0</v>
      </c>
      <c r="H80" s="90" t="s">
        <v>1159</v>
      </c>
      <c r="I80" s="84" t="s">
        <v>1194</v>
      </c>
      <c r="J80" s="186" t="s">
        <v>1019</v>
      </c>
      <c r="K80" s="186" t="s">
        <v>1016</v>
      </c>
      <c r="L80" s="186" t="s">
        <v>1014</v>
      </c>
      <c r="M80" s="187" t="s">
        <v>1159</v>
      </c>
      <c r="N80" s="187">
        <v>42327</v>
      </c>
      <c r="O80" s="187"/>
    </row>
    <row r="81" spans="1:16" ht="127.5">
      <c r="A81" s="84" t="str">
        <f>IF(OR(B81&lt;&gt;"",D81&lt;&gt;""),"["&amp;TEXT($B$2,"##")&amp;"-"&amp;TEXT(ROW()-10,"##")&amp;"]","")</f>
        <v>[Admin Module-71]</v>
      </c>
      <c r="B81" s="84" t="s">
        <v>1001</v>
      </c>
      <c r="C81" s="84" t="s">
        <v>1003</v>
      </c>
      <c r="D81" s="166" t="s">
        <v>1004</v>
      </c>
      <c r="E81" s="143"/>
      <c r="F81" s="84" t="s">
        <v>0</v>
      </c>
      <c r="G81" s="84" t="s">
        <v>0</v>
      </c>
      <c r="H81" s="90" t="s">
        <v>1159</v>
      </c>
      <c r="I81" s="84" t="s">
        <v>1195</v>
      </c>
      <c r="J81" s="186" t="s">
        <v>1019</v>
      </c>
      <c r="K81" s="186" t="s">
        <v>1017</v>
      </c>
      <c r="L81" s="186" t="s">
        <v>1014</v>
      </c>
      <c r="M81" s="187" t="s">
        <v>1159</v>
      </c>
      <c r="N81" s="187">
        <v>42228</v>
      </c>
      <c r="O81" s="187"/>
      <c r="P81" s="68"/>
    </row>
  </sheetData>
  <autoFilter ref="J10:O81"/>
  <mergeCells count="6">
    <mergeCell ref="B11:I11"/>
    <mergeCell ref="B2:G2"/>
    <mergeCell ref="B3:G3"/>
    <mergeCell ref="B4:G4"/>
    <mergeCell ref="E5:G5"/>
    <mergeCell ref="E6:G6"/>
  </mergeCells>
  <dataValidations count="1">
    <dataValidation type="list" allowBlank="1" showErrorMessage="1" sqref="F38:G45 F54:G56 F58:G72 F50:G52 F47:G48 F31:G36 F29:G29 F24:G27 F12:G22 F74:G81">
      <formula1>$Q$1:$Q$5</formula1>
    </dataValidation>
  </dataValidations>
  <hyperlinks>
    <hyperlink ref="O50" r:id="rId1"/>
    <hyperlink ref="O41" r:id="rId2"/>
    <hyperlink ref="A1" location="テスト報告!A1" display="Back to Test Report"/>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J12:J22 J24:J27 J29 J31:J36 J38:J45 J47:J48 J50:J52 J54:J56 J58:J72 J74:J81</xm:sqref>
        </x14:dataValidation>
        <x14:dataValidation type="list" allowBlank="1" showInputMessage="1" showErrorMessage="1">
          <x14:formula1>
            <xm:f>Calculate!$A$11:$A$12</xm:f>
          </x14:formula1>
          <xm:sqref>K12:K22 K24:K27 K29 K31:K36 K38:K45 K47:K48 K50:K52 K54:K56 K58:K72 K74:K81</xm:sqref>
        </x14:dataValidation>
        <x14:dataValidation type="list" allowBlank="1" showInputMessage="1" showErrorMessage="1">
          <x14:formula1>
            <xm:f>Calculate!$B$4:$B$7</xm:f>
          </x14:formula1>
          <xm:sqref>L12:L22 L24:L27 L29 L31:L36 L38:L45 L47:L48 L50:L52 L54:L56 L58:L72 L74:L81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C13" sqref="C1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26" t="s">
        <v>1278</v>
      </c>
      <c r="C1" s="226"/>
      <c r="D1" s="226"/>
      <c r="E1" s="226"/>
      <c r="F1" s="226"/>
      <c r="G1" s="226"/>
      <c r="H1" s="226"/>
    </row>
    <row r="2" spans="1:8" ht="14.25" customHeight="1">
      <c r="A2" s="47"/>
      <c r="B2" s="47"/>
      <c r="C2" s="48"/>
      <c r="D2" s="48"/>
      <c r="E2" s="48"/>
      <c r="F2" s="48"/>
      <c r="G2" s="48"/>
      <c r="H2" s="49"/>
    </row>
    <row r="3" spans="1:8" ht="12" customHeight="1">
      <c r="B3" s="220" t="s">
        <v>1279</v>
      </c>
      <c r="C3" s="224" t="str">
        <f>表紙!C4</f>
        <v>Dandelion</v>
      </c>
      <c r="D3" s="224"/>
      <c r="E3" s="258" t="s">
        <v>1268</v>
      </c>
      <c r="F3" s="259"/>
      <c r="G3" s="50" t="s">
        <v>32</v>
      </c>
      <c r="H3" s="51"/>
    </row>
    <row r="4" spans="1:8" ht="12" customHeight="1">
      <c r="B4" s="220" t="s">
        <v>1280</v>
      </c>
      <c r="C4" s="224" t="str">
        <f>表紙!C5</f>
        <v>DDL</v>
      </c>
      <c r="D4" s="224"/>
      <c r="E4" s="258" t="s">
        <v>1281</v>
      </c>
      <c r="F4" s="259"/>
      <c r="G4" s="50" t="s">
        <v>33</v>
      </c>
      <c r="H4" s="51"/>
    </row>
    <row r="5" spans="1:8" ht="12" customHeight="1">
      <c r="B5" s="250" t="s">
        <v>1267</v>
      </c>
      <c r="C5" s="224" t="str">
        <f>C4&amp;"_"&amp;"System Test Report"&amp;"_"&amp;"v1.0"</f>
        <v>DDL_System Test Report_v1.0</v>
      </c>
      <c r="D5" s="224"/>
      <c r="E5" s="258" t="s">
        <v>1270</v>
      </c>
      <c r="F5" s="259"/>
      <c r="G5" s="81">
        <v>42307</v>
      </c>
      <c r="H5" s="52"/>
    </row>
    <row r="6" spans="1:8" ht="21.75" customHeight="1">
      <c r="A6" s="47"/>
      <c r="B6" s="251"/>
      <c r="C6" s="225"/>
      <c r="D6" s="225"/>
      <c r="E6" s="225"/>
      <c r="F6" s="225"/>
      <c r="G6" s="225"/>
      <c r="H6" s="225"/>
    </row>
    <row r="7" spans="1:8" ht="14.25" customHeight="1">
      <c r="A7" s="47"/>
      <c r="B7" s="53"/>
      <c r="C7" s="54"/>
      <c r="D7" s="48"/>
      <c r="E7" s="48"/>
      <c r="F7" s="48"/>
      <c r="G7" s="48"/>
      <c r="H7" s="49"/>
    </row>
    <row r="8" spans="1:8">
      <c r="B8" s="53"/>
      <c r="C8" s="54"/>
      <c r="D8" s="48"/>
      <c r="E8" s="48"/>
      <c r="F8" s="48"/>
      <c r="G8" s="48"/>
      <c r="H8" s="49"/>
    </row>
    <row r="9" spans="1:8">
      <c r="A9" s="55"/>
      <c r="B9" s="55"/>
      <c r="C9" s="55"/>
      <c r="D9" s="55"/>
      <c r="E9" s="55"/>
      <c r="F9" s="55"/>
      <c r="G9" s="55"/>
      <c r="H9" s="55"/>
    </row>
    <row r="10" spans="1:8">
      <c r="A10" s="56"/>
      <c r="B10" s="260" t="s">
        <v>1282</v>
      </c>
      <c r="C10" s="261" t="s">
        <v>1283</v>
      </c>
      <c r="D10" s="262" t="s">
        <v>1284</v>
      </c>
      <c r="E10" s="261" t="s">
        <v>1285</v>
      </c>
      <c r="F10" s="261" t="s">
        <v>1286</v>
      </c>
      <c r="G10" s="263" t="s">
        <v>4</v>
      </c>
      <c r="H10" s="264" t="s">
        <v>1287</v>
      </c>
    </row>
    <row r="11" spans="1:8" ht="14.45" customHeight="1">
      <c r="A11" s="35"/>
      <c r="B11" s="100">
        <v>1</v>
      </c>
      <c r="C11" s="103" t="s">
        <v>29</v>
      </c>
      <c r="D11" s="107">
        <f>Common!A6</f>
        <v>20</v>
      </c>
      <c r="E11" s="107">
        <f>Common!B6</f>
        <v>0</v>
      </c>
      <c r="F11" s="107">
        <f>Common!C6</f>
        <v>0</v>
      </c>
      <c r="G11" s="107">
        <f>Common!D6</f>
        <v>0</v>
      </c>
      <c r="H11" s="107">
        <f>Common!E6</f>
        <v>20</v>
      </c>
    </row>
    <row r="12" spans="1:8" ht="14.45" customHeight="1">
      <c r="A12" s="35"/>
      <c r="B12" s="100">
        <v>2</v>
      </c>
      <c r="C12" s="103" t="s">
        <v>30</v>
      </c>
      <c r="D12" s="107">
        <f>'Display Homepage'!A6</f>
        <v>30</v>
      </c>
      <c r="E12" s="107">
        <f>'Display Homepage'!B6</f>
        <v>0</v>
      </c>
      <c r="F12" s="107">
        <f>'Display Homepage'!C6</f>
        <v>0</v>
      </c>
      <c r="G12" s="107">
        <f>'Display Homepage'!D6</f>
        <v>0</v>
      </c>
      <c r="H12" s="107">
        <f>'Display Homepage'!E6</f>
        <v>30</v>
      </c>
    </row>
    <row r="13" spans="1:8" ht="14.45" customHeight="1">
      <c r="A13" s="55"/>
      <c r="B13" s="100">
        <v>3</v>
      </c>
      <c r="C13" s="103" t="s">
        <v>55</v>
      </c>
      <c r="D13" s="107">
        <f>'Account management'!A6</f>
        <v>122</v>
      </c>
      <c r="E13" s="107">
        <f>'Account management'!B6</f>
        <v>0</v>
      </c>
      <c r="F13" s="107">
        <f>'Account management'!C6</f>
        <v>0</v>
      </c>
      <c r="G13" s="107">
        <f>'Account management'!D6</f>
        <v>0</v>
      </c>
      <c r="H13" s="107">
        <f>'Account management'!E6</f>
        <v>122</v>
      </c>
    </row>
    <row r="14" spans="1:8" ht="14.45" customHeight="1">
      <c r="A14" s="55"/>
      <c r="B14" s="100">
        <v>4</v>
      </c>
      <c r="C14" s="103" t="s">
        <v>238</v>
      </c>
      <c r="D14" s="107">
        <f>'Create Edit Project'!A6</f>
        <v>228</v>
      </c>
      <c r="E14" s="107">
        <f>'Create Edit Project'!B6</f>
        <v>0</v>
      </c>
      <c r="F14" s="107">
        <f>'Create Edit Project'!C6</f>
        <v>0</v>
      </c>
      <c r="G14" s="107">
        <f>'Create Edit Project'!D6</f>
        <v>0</v>
      </c>
      <c r="H14" s="107">
        <f>'Create Edit Project'!E6</f>
        <v>228</v>
      </c>
    </row>
    <row r="15" spans="1:8" ht="14.45" customHeight="1">
      <c r="A15" s="55"/>
      <c r="B15" s="100">
        <v>5</v>
      </c>
      <c r="C15" s="103" t="s">
        <v>530</v>
      </c>
      <c r="D15" s="107">
        <f>'Project Detail'!A6</f>
        <v>88</v>
      </c>
      <c r="E15" s="107">
        <f>'Project Detail'!B6</f>
        <v>0</v>
      </c>
      <c r="F15" s="107">
        <f>'Project Detail'!C6</f>
        <v>0</v>
      </c>
      <c r="G15" s="107">
        <f>'Project Detail'!D6</f>
        <v>0</v>
      </c>
      <c r="H15" s="107">
        <f>'Project Detail'!E6</f>
        <v>88</v>
      </c>
    </row>
    <row r="16" spans="1:8" ht="14.45" customHeight="1">
      <c r="A16" s="55"/>
      <c r="B16" s="100">
        <v>6</v>
      </c>
      <c r="C16" s="101" t="s">
        <v>538</v>
      </c>
      <c r="D16" s="100">
        <f>'Back Project'!A6</f>
        <v>46</v>
      </c>
      <c r="E16" s="100">
        <f>'Back Project'!B6</f>
        <v>0</v>
      </c>
      <c r="F16" s="100">
        <f>'Back Project'!C6</f>
        <v>0</v>
      </c>
      <c r="G16" s="100">
        <f>'Back Project'!D6</f>
        <v>0</v>
      </c>
      <c r="H16" s="100">
        <f>'Back Project'!E6</f>
        <v>46</v>
      </c>
    </row>
    <row r="17" spans="1:8" ht="14.45" customHeight="1">
      <c r="A17" s="55"/>
      <c r="B17" s="100">
        <v>7</v>
      </c>
      <c r="C17" s="101" t="s">
        <v>696</v>
      </c>
      <c r="D17" s="100">
        <f>'Project management'!A6</f>
        <v>62</v>
      </c>
      <c r="E17" s="100">
        <f>'Project management'!B6</f>
        <v>0</v>
      </c>
      <c r="F17" s="100">
        <f>'Project management'!C6</f>
        <v>0</v>
      </c>
      <c r="G17" s="100">
        <f>'Project management'!D6</f>
        <v>0</v>
      </c>
      <c r="H17" s="100">
        <f>'Project management'!E6</f>
        <v>62</v>
      </c>
    </row>
    <row r="18" spans="1:8" ht="14.45" customHeight="1">
      <c r="A18" s="55"/>
      <c r="B18" s="100">
        <v>8</v>
      </c>
      <c r="C18" s="101" t="s">
        <v>767</v>
      </c>
      <c r="D18" s="100">
        <f>Discover!A6</f>
        <v>18</v>
      </c>
      <c r="E18" s="100">
        <f>Discover!B6</f>
        <v>0</v>
      </c>
      <c r="F18" s="100">
        <f>Discover!C6</f>
        <v>0</v>
      </c>
      <c r="G18" s="100">
        <f>Discover!D6</f>
        <v>0</v>
      </c>
      <c r="H18" s="100">
        <f>Discover!E6</f>
        <v>18</v>
      </c>
    </row>
    <row r="19" spans="1:8" ht="14.45" customHeight="1">
      <c r="A19" s="55"/>
      <c r="B19" s="100">
        <v>9</v>
      </c>
      <c r="C19" s="101" t="s">
        <v>786</v>
      </c>
      <c r="D19" s="100">
        <f>Statistic!A6</f>
        <v>24</v>
      </c>
      <c r="E19" s="100">
        <f>Statistic!B6</f>
        <v>0</v>
      </c>
      <c r="F19" s="100">
        <f>Statistic!C6</f>
        <v>0</v>
      </c>
      <c r="G19" s="100">
        <f>Statistic!D6</f>
        <v>0</v>
      </c>
      <c r="H19" s="100">
        <f>Statistic!E6</f>
        <v>24</v>
      </c>
    </row>
    <row r="20" spans="1:8" ht="14.45" customHeight="1">
      <c r="A20" s="55"/>
      <c r="B20" s="100">
        <v>10</v>
      </c>
      <c r="C20" s="101" t="s">
        <v>787</v>
      </c>
      <c r="D20" s="100">
        <f>Message!A6</f>
        <v>52</v>
      </c>
      <c r="E20" s="100">
        <f>Message!B6</f>
        <v>0</v>
      </c>
      <c r="F20" s="100">
        <f>Message!C6</f>
        <v>0</v>
      </c>
      <c r="G20" s="100">
        <f>Message!D6</f>
        <v>0</v>
      </c>
      <c r="H20" s="100">
        <f>Message!E6</f>
        <v>52</v>
      </c>
    </row>
    <row r="21" spans="1:8" ht="14.45" customHeight="1">
      <c r="A21" s="55"/>
      <c r="B21" s="100">
        <v>11</v>
      </c>
      <c r="C21" s="102" t="s">
        <v>879</v>
      </c>
      <c r="D21" s="100">
        <f>'Admin Module'!A6</f>
        <v>122</v>
      </c>
      <c r="E21" s="100">
        <f>'Admin Module'!B6</f>
        <v>0</v>
      </c>
      <c r="F21" s="100">
        <f>'Admin Module'!C6</f>
        <v>0</v>
      </c>
      <c r="G21" s="100">
        <f>'Admin Module'!D6</f>
        <v>0</v>
      </c>
      <c r="H21" s="100">
        <f>'Admin Module'!E6</f>
        <v>122</v>
      </c>
    </row>
    <row r="22" spans="1:8" ht="14.45" customHeight="1">
      <c r="A22" s="55"/>
      <c r="B22" s="100"/>
      <c r="C22" s="108"/>
      <c r="D22" s="100"/>
      <c r="E22" s="100"/>
      <c r="F22" s="100"/>
      <c r="G22" s="100"/>
      <c r="H22" s="100"/>
    </row>
    <row r="23" spans="1:8" ht="14.45" customHeight="1">
      <c r="A23" s="55"/>
      <c r="B23" s="100"/>
      <c r="C23" s="103"/>
      <c r="D23" s="100"/>
      <c r="E23" s="100"/>
      <c r="F23" s="100"/>
      <c r="G23" s="100"/>
      <c r="H23" s="100"/>
    </row>
    <row r="24" spans="1:8" ht="14.45" customHeight="1">
      <c r="A24" s="55"/>
      <c r="B24" s="154"/>
      <c r="C24" s="103"/>
      <c r="D24" s="100"/>
      <c r="E24" s="100"/>
      <c r="F24" s="100"/>
      <c r="G24" s="100"/>
      <c r="H24" s="100"/>
    </row>
    <row r="25" spans="1:8">
      <c r="A25" s="57"/>
      <c r="B25" s="96"/>
      <c r="C25" s="97" t="s">
        <v>1290</v>
      </c>
      <c r="D25" s="98">
        <f>SUM(D9:D23)</f>
        <v>812</v>
      </c>
      <c r="E25" s="98">
        <f>SUM(E9:E23)</f>
        <v>0</v>
      </c>
      <c r="F25" s="98">
        <f>SUM(F11:F24)</f>
        <v>0</v>
      </c>
      <c r="G25" s="98">
        <f>SUM(G11:G24)</f>
        <v>0</v>
      </c>
      <c r="H25" s="99">
        <f>SUM(H11:H24)</f>
        <v>812</v>
      </c>
    </row>
    <row r="26" spans="1:8">
      <c r="A26" s="55"/>
      <c r="B26" s="58"/>
      <c r="C26" s="55"/>
      <c r="D26" s="59"/>
      <c r="E26" s="60"/>
      <c r="F26" s="60"/>
      <c r="G26" s="60"/>
      <c r="H26" s="60"/>
    </row>
    <row r="27" spans="1:8" ht="14.25">
      <c r="A27" s="55"/>
      <c r="B27" s="55"/>
      <c r="C27" s="265" t="s">
        <v>1288</v>
      </c>
      <c r="D27" s="55"/>
      <c r="E27" s="61">
        <f>(D25+E25)*100/(H25-G25)</f>
        <v>100</v>
      </c>
      <c r="F27" s="55" t="s">
        <v>7</v>
      </c>
      <c r="G27" s="55"/>
      <c r="H27" s="40"/>
    </row>
    <row r="28" spans="1:8" ht="14.25">
      <c r="A28" s="55"/>
      <c r="B28" s="55"/>
      <c r="C28" s="265" t="s">
        <v>1289</v>
      </c>
      <c r="D28" s="55"/>
      <c r="E28" s="61">
        <f>D25*100/(H25-G25)</f>
        <v>100</v>
      </c>
      <c r="F28" s="55" t="s">
        <v>7</v>
      </c>
      <c r="G28" s="55"/>
      <c r="H28" s="40"/>
    </row>
    <row r="29" spans="1:8">
      <c r="C29" s="55"/>
      <c r="D29" s="55"/>
    </row>
  </sheetData>
  <mergeCells count="9">
    <mergeCell ref="C5:D5"/>
    <mergeCell ref="E5:F5"/>
    <mergeCell ref="C6:H6"/>
    <mergeCell ref="B1:H1"/>
    <mergeCell ref="C3:D3"/>
    <mergeCell ref="E3:F3"/>
    <mergeCell ref="C4:D4"/>
    <mergeCell ref="E4:F4"/>
    <mergeCell ref="B5:B6"/>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D22" sqref="D22"/>
    </sheetView>
  </sheetViews>
  <sheetFormatPr defaultRowHeight="12.75"/>
  <cols>
    <col min="1" max="1" width="1.375" style="8" customWidth="1"/>
    <col min="2" max="2" width="11.75" style="27" customWidth="1"/>
    <col min="3" max="3" width="26.5" style="28" customWidth="1"/>
    <col min="4" max="4" width="25.375" style="28" customWidth="1"/>
    <col min="5" max="5" width="28.125" style="28" customWidth="1"/>
    <col min="6" max="6" width="30.625" style="28" customWidth="1"/>
    <col min="7" max="16384" width="9" style="8"/>
  </cols>
  <sheetData>
    <row r="1" spans="2:6" ht="25.5">
      <c r="B1" s="29"/>
      <c r="D1" s="30" t="s">
        <v>1291</v>
      </c>
      <c r="E1" s="31"/>
    </row>
    <row r="2" spans="2:6" ht="13.5" customHeight="1">
      <c r="B2" s="29"/>
      <c r="D2" s="32"/>
      <c r="E2" s="32"/>
    </row>
    <row r="3" spans="2:6">
      <c r="B3" s="229" t="s">
        <v>1279</v>
      </c>
      <c r="C3" s="229"/>
      <c r="D3" s="224" t="str">
        <f>表紙!C4</f>
        <v>Dandelion</v>
      </c>
      <c r="E3" s="224"/>
      <c r="F3" s="224"/>
    </row>
    <row r="4" spans="2:6">
      <c r="B4" s="229" t="s">
        <v>1280</v>
      </c>
      <c r="C4" s="229"/>
      <c r="D4" s="224" t="str">
        <f>表紙!C5</f>
        <v>DDL</v>
      </c>
      <c r="E4" s="224"/>
      <c r="F4" s="224"/>
    </row>
    <row r="5" spans="2:6" s="33" customFormat="1" ht="84.75" customHeight="1">
      <c r="B5" s="227" t="s">
        <v>1292</v>
      </c>
      <c r="C5" s="227"/>
      <c r="D5" s="228" t="s">
        <v>35</v>
      </c>
      <c r="E5" s="228"/>
      <c r="F5" s="228"/>
    </row>
    <row r="6" spans="2:6">
      <c r="B6" s="34"/>
      <c r="C6" s="35"/>
      <c r="D6" s="35"/>
      <c r="E6" s="35"/>
      <c r="F6" s="35"/>
    </row>
    <row r="7" spans="2:6" s="36" customFormat="1">
      <c r="B7" s="37"/>
      <c r="C7" s="38"/>
      <c r="D7" s="38"/>
      <c r="E7" s="38"/>
      <c r="F7" s="38"/>
    </row>
    <row r="8" spans="2:6" s="39" customFormat="1" ht="21" customHeight="1">
      <c r="B8" s="260" t="s">
        <v>1282</v>
      </c>
      <c r="C8" s="266" t="s">
        <v>1293</v>
      </c>
      <c r="D8" s="266" t="s">
        <v>1294</v>
      </c>
      <c r="E8" s="267" t="s">
        <v>1295</v>
      </c>
      <c r="F8" s="268" t="s">
        <v>1296</v>
      </c>
    </row>
    <row r="9" spans="2:6" ht="14.25">
      <c r="B9" s="100">
        <v>1</v>
      </c>
      <c r="C9" s="104" t="s">
        <v>29</v>
      </c>
      <c r="D9" s="103" t="s">
        <v>29</v>
      </c>
      <c r="E9" s="105"/>
      <c r="F9" s="106"/>
    </row>
    <row r="10" spans="2:6" ht="14.25">
      <c r="B10" s="100">
        <v>2</v>
      </c>
      <c r="C10" s="104" t="s">
        <v>30</v>
      </c>
      <c r="D10" s="103" t="s">
        <v>30</v>
      </c>
      <c r="E10" s="105"/>
      <c r="F10" s="106"/>
    </row>
    <row r="11" spans="2:6" ht="14.25">
      <c r="B11" s="100">
        <v>3</v>
      </c>
      <c r="C11" s="28" t="s">
        <v>55</v>
      </c>
      <c r="D11" s="103" t="s">
        <v>55</v>
      </c>
      <c r="E11" s="105"/>
      <c r="F11" s="106"/>
    </row>
    <row r="12" spans="2:6" ht="14.25">
      <c r="B12" s="100">
        <v>4</v>
      </c>
      <c r="C12" s="104" t="s">
        <v>1005</v>
      </c>
      <c r="D12" s="103" t="s">
        <v>238</v>
      </c>
      <c r="E12" s="105"/>
      <c r="F12" s="106"/>
    </row>
    <row r="13" spans="2:6" ht="14.25">
      <c r="B13" s="100">
        <v>5</v>
      </c>
      <c r="C13" s="104" t="s">
        <v>530</v>
      </c>
      <c r="D13" s="103" t="s">
        <v>530</v>
      </c>
      <c r="E13" s="105"/>
      <c r="F13" s="106"/>
    </row>
    <row r="14" spans="2:6" ht="14.25">
      <c r="B14" s="100">
        <v>6</v>
      </c>
      <c r="C14" s="104" t="s">
        <v>1006</v>
      </c>
      <c r="D14" s="101" t="s">
        <v>538</v>
      </c>
      <c r="E14" s="106"/>
      <c r="F14" s="106"/>
    </row>
    <row r="15" spans="2:6" ht="14.25">
      <c r="B15" s="100">
        <v>7</v>
      </c>
      <c r="C15" s="104" t="s">
        <v>696</v>
      </c>
      <c r="D15" s="101" t="s">
        <v>696</v>
      </c>
      <c r="E15" s="106"/>
      <c r="F15" s="106"/>
    </row>
    <row r="16" spans="2:6" ht="14.25">
      <c r="B16" s="100">
        <v>8</v>
      </c>
      <c r="C16" s="104" t="s">
        <v>767</v>
      </c>
      <c r="D16" s="101" t="s">
        <v>767</v>
      </c>
      <c r="E16" s="106"/>
      <c r="F16" s="106"/>
    </row>
    <row r="17" spans="2:6" ht="14.25">
      <c r="B17" s="100">
        <v>9</v>
      </c>
      <c r="C17" s="104" t="s">
        <v>786</v>
      </c>
      <c r="D17" s="101" t="s">
        <v>786</v>
      </c>
      <c r="E17" s="106"/>
      <c r="F17" s="106"/>
    </row>
    <row r="18" spans="2:6" ht="14.25">
      <c r="B18" s="100">
        <v>10</v>
      </c>
      <c r="C18" s="104" t="s">
        <v>787</v>
      </c>
      <c r="D18" s="101" t="s">
        <v>787</v>
      </c>
      <c r="E18" s="106"/>
      <c r="F18" s="106"/>
    </row>
    <row r="19" spans="2:6" ht="14.25">
      <c r="B19" s="100">
        <v>11</v>
      </c>
      <c r="C19" s="104" t="s">
        <v>879</v>
      </c>
      <c r="D19" s="102" t="s">
        <v>879</v>
      </c>
      <c r="E19" s="106"/>
      <c r="F19" s="106"/>
    </row>
    <row r="20" spans="2:6" ht="14.25">
      <c r="B20" s="100"/>
      <c r="C20" s="104"/>
      <c r="D20" s="103"/>
      <c r="E20" s="106"/>
      <c r="F20" s="106"/>
    </row>
    <row r="21" spans="2:6" ht="14.25">
      <c r="B21" s="100"/>
      <c r="C21" s="104"/>
      <c r="D21" s="103"/>
      <c r="E21" s="106"/>
      <c r="F21" s="106"/>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topLeftCell="A7" zoomScaleNormal="100" workbookViewId="0">
      <selection activeCell="B16" sqref="B16"/>
    </sheetView>
  </sheetViews>
  <sheetFormatPr defaultRowHeight="15"/>
  <cols>
    <col min="1" max="1" width="9" style="126"/>
    <col min="2" max="2" width="12.375" style="126" customWidth="1"/>
    <col min="3" max="3" width="9" style="126" customWidth="1"/>
    <col min="4" max="4" width="13.375" style="126" customWidth="1"/>
    <col min="5" max="6" width="9" style="126" customWidth="1"/>
    <col min="7" max="7" width="13" style="126" customWidth="1"/>
    <col min="8" max="8" width="14.25" style="126" customWidth="1"/>
    <col min="9" max="16384" width="9" style="126"/>
  </cols>
  <sheetData>
    <row r="2" spans="1:6" ht="15.75" thickBot="1"/>
    <row r="3" spans="1:6" ht="15.75" thickBot="1">
      <c r="B3" s="168" t="s">
        <v>1008</v>
      </c>
      <c r="C3" s="169" t="s">
        <v>1009</v>
      </c>
    </row>
    <row r="4" spans="1:6" ht="15" customHeight="1">
      <c r="A4" s="230" t="s">
        <v>1010</v>
      </c>
      <c r="B4" s="170" t="s">
        <v>1011</v>
      </c>
      <c r="C4" s="204">
        <f>Common!J8 + 'Display Homepage'!J8+'Account management'!J8 + 'Create Edit Project'!J8 + 'Project Detail'!J8 + 'Back Project'!J8 + 'Project management'!J8 + Discover!J8+Statistic!J8 + Message!J8 + 'Admin Module'!J8</f>
        <v>0</v>
      </c>
    </row>
    <row r="5" spans="1:6">
      <c r="A5" s="231"/>
      <c r="B5" s="171" t="s">
        <v>1012</v>
      </c>
      <c r="C5" s="206">
        <f>Common!K8 + 'Display Homepage'!K8+'Account management'!K8 + 'Create Edit Project'!K8 + 'Project Detail'!K8 + 'Back Project'!K8 + 'Project management'!K8 + Discover!K8+Statistic!K8 + Message!K8 + 'Admin Module'!K8</f>
        <v>0</v>
      </c>
    </row>
    <row r="6" spans="1:6">
      <c r="A6" s="231"/>
      <c r="B6" s="171" t="s">
        <v>1013</v>
      </c>
      <c r="C6" s="207">
        <f>Common!L8 + 'Display Homepage'!L8+'Account management'!L8 + 'Create Edit Project'!L8 + 'Project Detail'!L8 + 'Back Project'!L8 + 'Project management'!L8 + Discover!L8+Statistic!L8 + Message!L8 + 'Admin Module'!L8</f>
        <v>0</v>
      </c>
    </row>
    <row r="7" spans="1:6">
      <c r="A7" s="231"/>
      <c r="B7" s="171" t="s">
        <v>1014</v>
      </c>
      <c r="C7" s="205">
        <f>Common!M8 + 'Display Homepage'!M8+'Account management'!M8 + 'Create Edit Project'!M8 + 'Project Detail'!M8 + 'Back Project'!M8 + 'Project management'!M8 + Discover!M8+Statistic!M8 + Message!M8 + 'Admin Module'!M8</f>
        <v>64</v>
      </c>
    </row>
    <row r="8" spans="1:6" ht="15.75" thickBot="1">
      <c r="A8" s="232"/>
      <c r="B8" s="172" t="s">
        <v>1015</v>
      </c>
      <c r="C8" s="173">
        <f>SUM(C4:C7)</f>
        <v>64</v>
      </c>
    </row>
    <row r="9" spans="1:6">
      <c r="A9" s="174"/>
      <c r="B9" s="174"/>
      <c r="C9" s="174"/>
      <c r="D9" s="174"/>
      <c r="E9" s="174"/>
    </row>
    <row r="10" spans="1:6">
      <c r="A10" s="180" t="s">
        <v>2</v>
      </c>
      <c r="B10" s="177"/>
      <c r="C10" s="177"/>
      <c r="D10" s="175"/>
      <c r="E10" s="174"/>
    </row>
    <row r="11" spans="1:6">
      <c r="A11" s="178" t="s">
        <v>1016</v>
      </c>
      <c r="B11" s="177"/>
      <c r="C11" s="177"/>
      <c r="D11" s="176"/>
      <c r="E11" s="174"/>
    </row>
    <row r="12" spans="1:6">
      <c r="A12" s="178" t="s">
        <v>1017</v>
      </c>
      <c r="B12" s="177"/>
      <c r="C12" s="177"/>
      <c r="D12" s="176"/>
      <c r="E12" s="174"/>
    </row>
    <row r="13" spans="1:6">
      <c r="B13" s="177"/>
      <c r="C13" s="177"/>
      <c r="D13" s="176"/>
      <c r="E13" s="174"/>
    </row>
    <row r="14" spans="1:6">
      <c r="A14" s="180" t="s">
        <v>1018</v>
      </c>
      <c r="B14" s="180" t="s">
        <v>1011</v>
      </c>
      <c r="C14" s="180" t="s">
        <v>1012</v>
      </c>
      <c r="D14" s="180" t="s">
        <v>1013</v>
      </c>
      <c r="E14" s="180" t="s">
        <v>1014</v>
      </c>
      <c r="F14" s="180" t="s">
        <v>1009</v>
      </c>
    </row>
    <row r="15" spans="1:6">
      <c r="A15" s="178" t="s">
        <v>1019</v>
      </c>
      <c r="B15" s="178">
        <f>Common!J2 + 'Display Homepage'!J2+'Account management'!J2 + 'Create Edit Project'!J2 + 'Project Detail'!J2 + 'Back Project'!J2 + 'Project management'!J2 + Discover!J2+Statistic!J2 + Message!J2 + 'Admin Module'!J2</f>
        <v>0</v>
      </c>
      <c r="C15" s="178">
        <f>Common!K2 + 'Display Homepage'!K2+'Account management'!K2 + 'Create Edit Project'!K2 + 'Project Detail'!K2 + 'Back Project'!K2 + 'Project management'!K2 + Discover!K2+Statistic!K2 + Message!K2 + 'Admin Module'!K2</f>
        <v>0</v>
      </c>
      <c r="D15" s="178">
        <f>Common!L2 + 'Display Homepage'!L2+'Account management'!L2 + 'Create Edit Project'!L2 + 'Project Detail'!L2 + 'Back Project'!L2 + 'Project management'!L2 + Discover!L2+Statistic!L2 + Message!L2 + 'Admin Module'!L2</f>
        <v>0</v>
      </c>
      <c r="E15" s="178">
        <f>Common!M2 + 'Display Homepage'!M2+'Account management'!M2 + 'Create Edit Project'!M2 + 'Project Detail'!M2 + 'Back Project'!M2 + 'Project management'!M2 + Discover!M2+Statistic!M2 + Message!M2 + 'Admin Module'!M2</f>
        <v>19</v>
      </c>
      <c r="F15" s="179">
        <f t="shared" ref="F15:F20" si="0">SUM(B15:E15)</f>
        <v>19</v>
      </c>
    </row>
    <row r="16" spans="1:6">
      <c r="A16" s="178" t="s">
        <v>1020</v>
      </c>
      <c r="B16" s="178">
        <f>Common!J3 + 'Display Homepage'!J3+'Account management'!J3 + 'Create Edit Project'!J3 + 'Project Detail'!J3 + 'Back Project'!J3 + 'Project management'!J3 + Discover!J3+Statistic!J3 + Message!J3 + 'Admin Module'!J3</f>
        <v>0</v>
      </c>
      <c r="C16" s="178">
        <f>Common!K3 + 'Display Homepage'!K3+'Account management'!K3 + 'Create Edit Project'!K3 + 'Project Detail'!K3 + 'Back Project'!K3 + 'Project management'!K3 + Discover!K3+Statistic!K3 + Message!K3 + 'Admin Module'!K3</f>
        <v>0</v>
      </c>
      <c r="D16" s="178">
        <f>Common!L3 + 'Display Homepage'!L3+'Account management'!L3 + 'Create Edit Project'!L3 + 'Project Detail'!L3 + 'Back Project'!L3 + 'Project management'!L3 + Discover!L3+Statistic!L3 + Message!L3 + 'Admin Module'!L3</f>
        <v>0</v>
      </c>
      <c r="E16" s="178">
        <f>Common!M3 + 'Display Homepage'!M3+'Account management'!M3 + 'Create Edit Project'!M3 + 'Project Detail'!M3 + 'Back Project'!M3 + 'Project management'!M3 + Discover!M3+Statistic!M3 + Message!M3 + 'Admin Module'!M3</f>
        <v>19</v>
      </c>
      <c r="F16" s="179">
        <f t="shared" si="0"/>
        <v>19</v>
      </c>
    </row>
    <row r="17" spans="1:6">
      <c r="A17" s="178" t="s">
        <v>1022</v>
      </c>
      <c r="B17" s="178">
        <f>Common!J4 + 'Display Homepage'!J4+'Account management'!J4 + 'Create Edit Project'!J4 + 'Project Detail'!J4 + 'Back Project'!J4 + 'Project management'!J4 + Discover!J4+Statistic!J4 + Message!J4 + 'Admin Module'!J4</f>
        <v>0</v>
      </c>
      <c r="C17" s="178">
        <f>Common!K4 + 'Display Homepage'!K4+'Account management'!K4 + 'Create Edit Project'!K4 + 'Project Detail'!K4 + 'Back Project'!K4 + 'Project management'!K4 + Discover!K4+Statistic!K4 + Message!K4 + 'Admin Module'!K4</f>
        <v>0</v>
      </c>
      <c r="D17" s="178">
        <f>Common!L4 + 'Display Homepage'!L4+'Account management'!L4 + 'Create Edit Project'!L4 + 'Project Detail'!L4 + 'Back Project'!L4 + 'Project management'!L4 + Discover!L4+Statistic!L4 + Message!L4 + 'Admin Module'!L4</f>
        <v>0</v>
      </c>
      <c r="E17" s="178">
        <f>Common!M4 + 'Display Homepage'!M4+'Account management'!M4 + 'Create Edit Project'!M4 + 'Project Detail'!M4 + 'Back Project'!M4 + 'Project management'!M4 + Discover!M4+Statistic!M4 + Message!M4 + 'Admin Module'!M4</f>
        <v>9</v>
      </c>
      <c r="F17" s="179">
        <f t="shared" si="0"/>
        <v>9</v>
      </c>
    </row>
    <row r="18" spans="1:6">
      <c r="A18" s="178" t="s">
        <v>1021</v>
      </c>
      <c r="B18" s="178">
        <f>Common!J5 + 'Display Homepage'!J5+'Account management'!J5 + 'Create Edit Project'!J5 + 'Project Detail'!J5 + 'Back Project'!J5 + 'Project management'!J5 + Discover!J5+Statistic!J5 + Message!J5 + 'Admin Module'!J5</f>
        <v>0</v>
      </c>
      <c r="C18" s="178">
        <f>Common!K5 + 'Display Homepage'!K5+'Account management'!K5 + 'Create Edit Project'!K5 + 'Project Detail'!K5 + 'Back Project'!K5 + 'Project management'!K5 + Discover!K5+Statistic!K5 + Message!K5 + 'Admin Module'!K5</f>
        <v>0</v>
      </c>
      <c r="D18" s="178">
        <f>Common!L5 + 'Display Homepage'!L5+'Account management'!L5 + 'Create Edit Project'!L5 + 'Project Detail'!L5 + 'Back Project'!L5 + 'Project management'!L5 + Discover!L5+Statistic!L5 + Message!L5 + 'Admin Module'!L5</f>
        <v>0</v>
      </c>
      <c r="E18" s="178">
        <f>Common!M5 + 'Display Homepage'!M5+'Account management'!M5 + 'Create Edit Project'!M5 + 'Project Detail'!M5 + 'Back Project'!M5 + 'Project management'!M5 + Discover!M5+Statistic!M5 + Message!M5 + 'Admin Module'!M5</f>
        <v>10</v>
      </c>
      <c r="F18" s="179">
        <f t="shared" si="0"/>
        <v>10</v>
      </c>
    </row>
    <row r="19" spans="1:6">
      <c r="A19" s="178" t="s">
        <v>1017</v>
      </c>
      <c r="B19" s="178">
        <f>Common!J6 + 'Display Homepage'!J6+'Account management'!J6 + 'Create Edit Project'!J6 + 'Project Detail'!J6 + 'Back Project'!J6 + 'Project management'!J6 + Discover!J6+Statistic!J6 + Message!J6 + 'Admin Module'!J6</f>
        <v>0</v>
      </c>
      <c r="C19" s="178">
        <f>Common!K6 + 'Display Homepage'!K6+'Account management'!K6 + 'Create Edit Project'!K6 + 'Project Detail'!K6 + 'Back Project'!K6 + 'Project management'!K6 + Discover!K6+Statistic!K6 + Message!K6 + 'Admin Module'!K6</f>
        <v>0</v>
      </c>
      <c r="D19" s="178">
        <f>Common!L6 + 'Display Homepage'!L6+'Account management'!L6 + 'Create Edit Project'!L6 + 'Project Detail'!L6 + 'Back Project'!L6 + 'Project management'!L6 + Discover!L6+Statistic!L6 + Message!L6 + 'Admin Module'!L6</f>
        <v>0</v>
      </c>
      <c r="E19" s="178">
        <f>Common!M6 + 'Display Homepage'!M6+'Account management'!M6 + 'Create Edit Project'!M6 + 'Project Detail'!M6 + 'Back Project'!M6 + 'Project management'!M6 + Discover!M6+Statistic!M6 + Message!M6 + 'Admin Module'!M6</f>
        <v>7</v>
      </c>
      <c r="F19" s="179">
        <f t="shared" si="0"/>
        <v>7</v>
      </c>
    </row>
    <row r="20" spans="1:6">
      <c r="A20" s="178" t="s">
        <v>1016</v>
      </c>
      <c r="B20" s="178">
        <f>Common!J7 + 'Display Homepage'!J7+'Account management'!J7 + 'Create Edit Project'!J7 + 'Project Detail'!J7 + 'Back Project'!J7 + 'Project management'!J7 + Discover!J7+Statistic!J7 + Message!J7 + 'Admin Module'!J7</f>
        <v>0</v>
      </c>
      <c r="C20" s="178">
        <f>Common!K7 + 'Display Homepage'!K7+'Account management'!K7 + 'Create Edit Project'!K7 + 'Project Detail'!K7 + 'Back Project'!K7 + 'Project management'!K7 + Discover!K7+Statistic!K7 + Message!K7 + 'Admin Module'!K7</f>
        <v>0</v>
      </c>
      <c r="D20" s="178">
        <f>Common!L7 + 'Display Homepage'!L7+'Account management'!L7 + 'Create Edit Project'!L7 + 'Project Detail'!L7 + 'Back Project'!L7 + 'Project management'!L7 + Discover!L7+Statistic!L7 + Message!L7 + 'Admin Module'!L7</f>
        <v>0</v>
      </c>
      <c r="E20" s="178">
        <f>Common!M7 + 'Display Homepage'!M7+'Account management'!M7 + 'Create Edit Project'!M7 + 'Project Detail'!M7 + 'Back Project'!M7 + 'Project management'!M7 + Discover!M7+Statistic!M7 + Message!M7 + 'Admin Module'!M7</f>
        <v>0</v>
      </c>
      <c r="F20" s="179">
        <f t="shared" si="0"/>
        <v>0</v>
      </c>
    </row>
    <row r="21" spans="1:6">
      <c r="A21" s="179" t="s">
        <v>1015</v>
      </c>
      <c r="B21" s="179">
        <f>SUM(B15:B20)</f>
        <v>0</v>
      </c>
      <c r="C21" s="179">
        <f>SUM(C15:C20)</f>
        <v>0</v>
      </c>
      <c r="D21" s="179">
        <f>SUM(D15:D20)</f>
        <v>0</v>
      </c>
      <c r="E21" s="179">
        <f>SUM(E15:E20)</f>
        <v>64</v>
      </c>
      <c r="F21" s="179">
        <f>SUM(F15:F20)</f>
        <v>64</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C13" sqref="C13"/>
    </sheetView>
  </sheetViews>
  <sheetFormatPr defaultRowHeight="14.25" customHeight="1"/>
  <cols>
    <col min="1" max="1" width="14.25" style="126" customWidth="1"/>
    <col min="2" max="2" width="52.875" style="126" customWidth="1"/>
    <col min="3" max="3" width="37.5" style="126" customWidth="1"/>
    <col min="4" max="16384" width="9" style="126"/>
  </cols>
  <sheetData>
    <row r="1" spans="1:3" ht="14.25" customHeight="1">
      <c r="A1" s="233" t="s">
        <v>1297</v>
      </c>
      <c r="B1" s="233"/>
      <c r="C1" s="233"/>
    </row>
    <row r="2" spans="1:3" ht="14.25" customHeight="1" thickBot="1"/>
    <row r="3" spans="1:3" ht="15">
      <c r="A3" s="270" t="s">
        <v>1282</v>
      </c>
      <c r="B3" s="128" t="s">
        <v>1298</v>
      </c>
    </row>
    <row r="4" spans="1:3" ht="15">
      <c r="A4" s="129" t="s">
        <v>165</v>
      </c>
      <c r="B4" s="127" t="s">
        <v>154</v>
      </c>
    </row>
    <row r="5" spans="1:3" ht="15">
      <c r="A5" s="129" t="s">
        <v>166</v>
      </c>
      <c r="B5" s="127" t="s">
        <v>1196</v>
      </c>
    </row>
    <row r="6" spans="1:3" ht="15">
      <c r="A6" s="129" t="s">
        <v>167</v>
      </c>
      <c r="B6" s="127" t="s">
        <v>148</v>
      </c>
    </row>
    <row r="7" spans="1:3" ht="15">
      <c r="A7" s="129" t="s">
        <v>168</v>
      </c>
      <c r="B7" s="127" t="s">
        <v>149</v>
      </c>
    </row>
    <row r="8" spans="1:3" ht="15">
      <c r="A8" s="129" t="s">
        <v>169</v>
      </c>
      <c r="B8" s="127" t="s">
        <v>153</v>
      </c>
    </row>
    <row r="9" spans="1:3" ht="15">
      <c r="A9" s="129" t="s">
        <v>170</v>
      </c>
      <c r="B9" s="127" t="s">
        <v>150</v>
      </c>
    </row>
    <row r="10" spans="1:3" ht="15">
      <c r="A10" s="129" t="s">
        <v>171</v>
      </c>
      <c r="B10" s="127" t="s">
        <v>1045</v>
      </c>
    </row>
    <row r="11" spans="1:3" ht="15">
      <c r="A11" s="129" t="s">
        <v>172</v>
      </c>
      <c r="B11" s="127" t="s">
        <v>151</v>
      </c>
    </row>
    <row r="12" spans="1:3" ht="15">
      <c r="A12" s="129" t="s">
        <v>173</v>
      </c>
      <c r="B12" s="127" t="s">
        <v>152</v>
      </c>
    </row>
    <row r="13" spans="1:3" ht="15">
      <c r="A13" s="129" t="s">
        <v>156</v>
      </c>
      <c r="B13" s="127" t="s">
        <v>155</v>
      </c>
    </row>
    <row r="14" spans="1:3" ht="15">
      <c r="A14" s="129" t="s">
        <v>157</v>
      </c>
      <c r="B14" s="269" t="s">
        <v>195</v>
      </c>
    </row>
    <row r="15" spans="1:3" ht="15">
      <c r="A15" s="129" t="s">
        <v>158</v>
      </c>
      <c r="B15" s="127" t="s">
        <v>1057</v>
      </c>
    </row>
    <row r="16" spans="1:3" ht="15">
      <c r="A16" s="129" t="s">
        <v>159</v>
      </c>
      <c r="B16" s="127" t="s">
        <v>1078</v>
      </c>
    </row>
    <row r="17" spans="1:2" ht="15">
      <c r="A17" s="129" t="s">
        <v>160</v>
      </c>
      <c r="B17" s="127" t="s">
        <v>246</v>
      </c>
    </row>
    <row r="18" spans="1:2" ht="15">
      <c r="A18" s="129" t="s">
        <v>161</v>
      </c>
      <c r="B18" s="127" t="s">
        <v>247</v>
      </c>
    </row>
    <row r="19" spans="1:2" ht="15">
      <c r="A19" s="129" t="s">
        <v>162</v>
      </c>
      <c r="B19" s="269" t="s">
        <v>248</v>
      </c>
    </row>
    <row r="20" spans="1:2" ht="15">
      <c r="A20" s="129" t="s">
        <v>163</v>
      </c>
      <c r="B20" s="269" t="s">
        <v>251</v>
      </c>
    </row>
    <row r="21" spans="1:2" ht="15">
      <c r="A21" s="129" t="s">
        <v>164</v>
      </c>
      <c r="B21" s="269" t="s">
        <v>250</v>
      </c>
    </row>
    <row r="22" spans="1:2" ht="60">
      <c r="A22" s="129" t="s">
        <v>290</v>
      </c>
      <c r="B22" s="144" t="s">
        <v>289</v>
      </c>
    </row>
    <row r="23" spans="1:2" ht="15">
      <c r="A23" s="129" t="s">
        <v>331</v>
      </c>
      <c r="B23" s="127" t="s">
        <v>335</v>
      </c>
    </row>
    <row r="24" spans="1:2" ht="15">
      <c r="A24" s="129" t="s">
        <v>332</v>
      </c>
      <c r="B24" s="127" t="s">
        <v>340</v>
      </c>
    </row>
    <row r="25" spans="1:2" ht="15">
      <c r="A25" s="129" t="s">
        <v>333</v>
      </c>
      <c r="B25" s="127" t="s">
        <v>394</v>
      </c>
    </row>
    <row r="26" spans="1:2" ht="15">
      <c r="A26" s="147" t="s">
        <v>334</v>
      </c>
      <c r="B26" s="127" t="s">
        <v>403</v>
      </c>
    </row>
    <row r="27" spans="1:2" ht="15">
      <c r="A27" s="147" t="s">
        <v>408</v>
      </c>
      <c r="B27" s="127" t="s">
        <v>409</v>
      </c>
    </row>
    <row r="28" spans="1:2" ht="15">
      <c r="A28" s="147" t="s">
        <v>440</v>
      </c>
      <c r="B28" s="127" t="s">
        <v>447</v>
      </c>
    </row>
    <row r="29" spans="1:2" ht="15">
      <c r="A29" s="147" t="s">
        <v>441</v>
      </c>
      <c r="B29" s="127" t="s">
        <v>448</v>
      </c>
    </row>
    <row r="30" spans="1:2" ht="15">
      <c r="A30" s="147" t="s">
        <v>442</v>
      </c>
      <c r="B30" s="127" t="s">
        <v>574</v>
      </c>
    </row>
    <row r="31" spans="1:2" ht="15">
      <c r="A31" s="147" t="s">
        <v>443</v>
      </c>
      <c r="B31" s="127" t="s">
        <v>1061</v>
      </c>
    </row>
    <row r="32" spans="1:2" ht="15">
      <c r="A32" s="147" t="s">
        <v>444</v>
      </c>
      <c r="B32" s="127" t="s">
        <v>1079</v>
      </c>
    </row>
    <row r="33" spans="1:2" ht="15">
      <c r="A33" s="147" t="s">
        <v>445</v>
      </c>
      <c r="B33" s="127" t="s">
        <v>1082</v>
      </c>
    </row>
    <row r="34" spans="1:2" ht="15">
      <c r="A34" s="147" t="s">
        <v>446</v>
      </c>
      <c r="B34" s="127"/>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5"/>
  <sheetViews>
    <sheetView topLeftCell="D1" zoomScale="85" zoomScaleNormal="85" workbookViewId="0">
      <selection activeCell="I1" sqref="I1:O1"/>
    </sheetView>
  </sheetViews>
  <sheetFormatPr defaultRowHeight="14.25" customHeight="1"/>
  <cols>
    <col min="1" max="1" width="17.375" style="77" customWidth="1"/>
    <col min="2" max="2" width="31.75" style="77" customWidth="1"/>
    <col min="3" max="3" width="34.375" style="77" customWidth="1"/>
    <col min="4" max="4" width="31.625" style="77" customWidth="1"/>
    <col min="5" max="6" width="16.5" style="77" customWidth="1"/>
    <col min="7" max="7" width="18.875" style="77" customWidth="1"/>
    <col min="8" max="8" width="9" style="80"/>
    <col min="9" max="9" width="16.25" style="77" customWidth="1"/>
    <col min="10" max="10" width="9.375" style="79" customWidth="1"/>
    <col min="11" max="11" width="9" style="77" customWidth="1"/>
    <col min="12" max="12" width="9" style="77"/>
    <col min="13" max="13" width="12.875" style="77" customWidth="1"/>
    <col min="14" max="14" width="9" style="77" customWidth="1"/>
    <col min="15" max="16" width="9" style="77"/>
    <col min="17" max="17" width="0" style="77" hidden="1" customWidth="1"/>
    <col min="18" max="16384" width="9" style="77"/>
  </cols>
  <sheetData>
    <row r="1" spans="1:257" ht="14.25" customHeight="1" thickTop="1"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197" t="s">
        <v>1008</v>
      </c>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72" t="s">
        <v>1299</v>
      </c>
      <c r="B2" s="234" t="s">
        <v>11</v>
      </c>
      <c r="C2" s="234"/>
      <c r="D2" s="234"/>
      <c r="E2" s="234"/>
      <c r="F2" s="234"/>
      <c r="G2" s="234"/>
      <c r="H2" s="69"/>
      <c r="I2" s="190" t="s">
        <v>1019</v>
      </c>
      <c r="J2" s="178">
        <f>COUNTIFS(J12:J201,"ManhNL",L12:L201,"Open")</f>
        <v>0</v>
      </c>
      <c r="K2" s="178">
        <f>COUNTIFS(J12:J201,"ManhNL",L12:L201,"Accepted")</f>
        <v>0</v>
      </c>
      <c r="L2" s="178">
        <f>COUNTIFS(J12:J201,"ManhNL",L12:L201,"Ready for test")</f>
        <v>0</v>
      </c>
      <c r="M2" s="178">
        <f>COUNTIFS(J12:J201,"ManhNL",L12:L201,"Closed")</f>
        <v>6</v>
      </c>
      <c r="N2" s="178">
        <f>COUNTIFS(J12:J201,"ManhNL",L12:L201,"")</f>
        <v>0</v>
      </c>
      <c r="O2" s="188">
        <f t="shared" ref="O2:O7" si="0">SUM(J2:N2)</f>
        <v>6</v>
      </c>
      <c r="P2" s="68"/>
      <c r="Q2" s="195"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72" t="s">
        <v>1300</v>
      </c>
      <c r="B3" s="234" t="s">
        <v>36</v>
      </c>
      <c r="C3" s="234"/>
      <c r="D3" s="234"/>
      <c r="E3" s="234"/>
      <c r="F3" s="234"/>
      <c r="G3" s="234"/>
      <c r="H3" s="69"/>
      <c r="I3" s="190" t="s">
        <v>1020</v>
      </c>
      <c r="J3" s="178">
        <f>COUNTIFS(J12:J201,"HuyNM",L12:L201,"Open")</f>
        <v>0</v>
      </c>
      <c r="K3" s="178">
        <f>COUNTIFS(J12:J201,"HuyNM",L12:L201,"Accepted")</f>
        <v>0</v>
      </c>
      <c r="L3" s="178">
        <f>COUNTIFS(J12:J201,"HuyNM",L12:L201,"Ready for test")</f>
        <v>0</v>
      </c>
      <c r="M3" s="178">
        <f>COUNTIFS(J12:J201,"HuyNM",L12:L201,"Closed")</f>
        <v>0</v>
      </c>
      <c r="N3" s="178">
        <f>COUNTIFS(J12:J201,"HuyNM",L12:L201,"")</f>
        <v>0</v>
      </c>
      <c r="O3" s="189">
        <f t="shared" si="0"/>
        <v>0</v>
      </c>
      <c r="P3" s="68"/>
      <c r="Q3" s="195"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72" t="s">
        <v>1301</v>
      </c>
      <c r="B4" s="273" t="s">
        <v>32</v>
      </c>
      <c r="C4" s="273"/>
      <c r="D4" s="273"/>
      <c r="E4" s="235"/>
      <c r="F4" s="273"/>
      <c r="G4" s="235"/>
      <c r="H4" s="69"/>
      <c r="I4" s="190" t="s">
        <v>1022</v>
      </c>
      <c r="J4" s="178">
        <f>COUNTIFS(J12:J201,"AnhDD",L12:L201,"Open")</f>
        <v>0</v>
      </c>
      <c r="K4" s="178">
        <f>COUNTIFS(J12:J201,"AnhDD",L12:L201,"Accepted")</f>
        <v>0</v>
      </c>
      <c r="L4" s="178">
        <f>COUNTIFS(J12:J201,"AnhDD",L12:L201,"Ready for test")</f>
        <v>0</v>
      </c>
      <c r="M4" s="178">
        <f>COUNTIFS(J12:J201,"AnhDD",L12:L201,"Closed")</f>
        <v>0</v>
      </c>
      <c r="N4" s="178">
        <f>COUNTIFS(J12:J201,"AnhDD",L12:L201,"")</f>
        <v>0</v>
      </c>
      <c r="O4" s="189">
        <f t="shared" si="0"/>
        <v>0</v>
      </c>
      <c r="P4" s="68"/>
      <c r="Q4" s="196"/>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72" t="s">
        <v>1302</v>
      </c>
      <c r="B5" s="274" t="s">
        <v>1285</v>
      </c>
      <c r="C5" s="274" t="s">
        <v>1303</v>
      </c>
      <c r="D5" s="275" t="s">
        <v>4</v>
      </c>
      <c r="E5" s="276" t="s">
        <v>1304</v>
      </c>
      <c r="F5" s="243"/>
      <c r="G5" s="244"/>
      <c r="H5" s="71"/>
      <c r="I5" s="190" t="s">
        <v>1021</v>
      </c>
      <c r="J5" s="178">
        <f>COUNTIFS(J12:J201,"TrungVN",L12:L201,"Open")</f>
        <v>0</v>
      </c>
      <c r="K5" s="178">
        <f>COUNTIFS(J12:J201,"TrungVN",L12:L201,"Accepted")</f>
        <v>0</v>
      </c>
      <c r="L5" s="178">
        <f>COUNTIFS(J12:J201,"TrungVN",L12:L201,"Ready for test")</f>
        <v>0</v>
      </c>
      <c r="M5" s="178">
        <f>COUNTIFS(J12:J201,"TrungVN",L12:L201,"Closed")</f>
        <v>1</v>
      </c>
      <c r="N5" s="178">
        <f>COUNTIFS(J12:J201,"TrungVN",L12:L201,"")</f>
        <v>0</v>
      </c>
      <c r="O5" s="189">
        <f t="shared" si="0"/>
        <v>1</v>
      </c>
      <c r="P5" s="68"/>
      <c r="Q5" s="195" t="s">
        <v>3</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3">
        <f>COUNTIF(F12:G153,"Pass")</f>
        <v>20</v>
      </c>
      <c r="B6" s="74">
        <f>COUNTIF(F12:G153,"Fail")</f>
        <v>0</v>
      </c>
      <c r="C6" s="74">
        <f>E6-D6-B6-A6</f>
        <v>0</v>
      </c>
      <c r="D6" s="75">
        <f>COUNTIF(F12:G153,"N/A")</f>
        <v>0</v>
      </c>
      <c r="E6" s="236">
        <f>COUNTA(A12:A153)*2</f>
        <v>20</v>
      </c>
      <c r="F6" s="236"/>
      <c r="G6" s="236"/>
      <c r="H6" s="71"/>
      <c r="I6" s="190" t="s">
        <v>1017</v>
      </c>
      <c r="J6" s="178">
        <f>COUNTIFS(J12:J201,"MaiCTP",L12:L201,"Open")</f>
        <v>0</v>
      </c>
      <c r="K6" s="178">
        <f>COUNTIFS(J12:J201,"MaiCTP",L12:L201,"Accepted")</f>
        <v>0</v>
      </c>
      <c r="L6" s="178">
        <f>COUNTIFS(J12:J201,"MaiCTP",L12:L201,"Ready for test")</f>
        <v>0</v>
      </c>
      <c r="M6" s="178">
        <f>COUNTIFS(J12:J201,"MaiCTP",L12:L201,"Closed")</f>
        <v>0</v>
      </c>
      <c r="N6" s="178">
        <f>COUNTIFS(J12:J201,"MaiCTP",L12:L201,"")</f>
        <v>0</v>
      </c>
      <c r="O6" s="189">
        <f t="shared" si="0"/>
        <v>0</v>
      </c>
      <c r="P6" s="68"/>
      <c r="Q6" s="195"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c r="A7" s="193"/>
      <c r="B7" s="193"/>
      <c r="C7" s="193"/>
      <c r="D7" s="193"/>
      <c r="E7" s="194"/>
      <c r="F7" s="194"/>
      <c r="G7" s="194"/>
      <c r="H7" s="71"/>
      <c r="I7" s="190" t="s">
        <v>1016</v>
      </c>
      <c r="J7" s="178">
        <f>COUNTIFS(J12:J201,"ChinhVC",L12:L201,"Open")</f>
        <v>0</v>
      </c>
      <c r="K7" s="178">
        <f>COUNTIFS(J12:J201,"ChinhVC",L12:L201,"Accepted")</f>
        <v>0</v>
      </c>
      <c r="L7" s="178">
        <f>COUNTIFS(J12:J201,"ChinhVC",L12:L201,"Ready for test")</f>
        <v>0</v>
      </c>
      <c r="M7" s="178">
        <f>COUNTIFS(J12:J201,"ChinhVC",L12:L201,"Closed")</f>
        <v>0</v>
      </c>
      <c r="N7" s="178">
        <f>COUNTIFS(J12:J201,"ChinhVC",L12:L201,"")</f>
        <v>0</v>
      </c>
      <c r="O7" s="189">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Bot="1">
      <c r="A8" s="193"/>
      <c r="B8" s="193"/>
      <c r="C8" s="193"/>
      <c r="D8" s="193"/>
      <c r="E8" s="194"/>
      <c r="F8" s="194"/>
      <c r="G8" s="194"/>
      <c r="H8" s="71"/>
      <c r="I8" s="191" t="s">
        <v>1015</v>
      </c>
      <c r="J8" s="192">
        <f>SUM(J2:J7)</f>
        <v>0</v>
      </c>
      <c r="K8" s="192">
        <f t="shared" ref="K8:O8" si="1">SUM(K2:K7)</f>
        <v>0</v>
      </c>
      <c r="L8" s="192">
        <f t="shared" si="1"/>
        <v>0</v>
      </c>
      <c r="M8" s="192">
        <f t="shared" si="1"/>
        <v>7</v>
      </c>
      <c r="N8" s="192">
        <f t="shared" si="1"/>
        <v>0</v>
      </c>
      <c r="O8" s="192">
        <f t="shared" si="1"/>
        <v>7</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4.25" customHeight="1"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56.2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3" t="s">
        <v>12</v>
      </c>
      <c r="C11" s="44"/>
      <c r="D11" s="44"/>
      <c r="E11" s="131"/>
      <c r="F11" s="131"/>
      <c r="G11" s="131"/>
      <c r="H11" s="131"/>
      <c r="I11" s="132"/>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54">
      <c r="A12" s="46" t="str">
        <f>IF(OR(B12&lt;&gt;"",D12&lt;E11&gt;""),"["&amp;TEXT($B$2,"##")&amp;"-"&amp;TEXT(ROW()-10,"##")&amp;"]","")</f>
        <v>[Common Module-2]</v>
      </c>
      <c r="B12" s="95" t="s">
        <v>13</v>
      </c>
      <c r="C12" s="95" t="s">
        <v>40</v>
      </c>
      <c r="D12" s="140" t="s">
        <v>1251</v>
      </c>
      <c r="E12" s="84"/>
      <c r="F12" s="84" t="s">
        <v>0</v>
      </c>
      <c r="G12" s="84" t="s">
        <v>0</v>
      </c>
      <c r="H12" s="90">
        <v>42317</v>
      </c>
      <c r="I12" s="91" t="s">
        <v>1031</v>
      </c>
      <c r="J12" s="186" t="s">
        <v>1019</v>
      </c>
      <c r="K12" s="186" t="s">
        <v>1017</v>
      </c>
      <c r="L12" s="186" t="s">
        <v>1014</v>
      </c>
      <c r="M12" s="187">
        <v>42317</v>
      </c>
      <c r="N12" s="187"/>
      <c r="O12" s="201" t="s">
        <v>1030</v>
      </c>
    </row>
    <row r="13" spans="1:257" ht="63.75">
      <c r="A13" s="46" t="str">
        <f>IF(OR(B13&lt;&gt;"",D13&lt;E12&gt;""),"["&amp;TEXT($B$2,"##")&amp;"-"&amp;TEXT(ROW()-10,"##")&amp;"]","")</f>
        <v>[Common Module-3]</v>
      </c>
      <c r="B13" s="95" t="s">
        <v>1252</v>
      </c>
      <c r="C13" s="95" t="s">
        <v>1032</v>
      </c>
      <c r="D13" s="140" t="s">
        <v>1033</v>
      </c>
      <c r="E13" s="84"/>
      <c r="F13" s="84" t="s">
        <v>0</v>
      </c>
      <c r="G13" s="84" t="s">
        <v>0</v>
      </c>
      <c r="H13" s="90">
        <v>42317</v>
      </c>
      <c r="I13" s="91" t="s">
        <v>1031</v>
      </c>
      <c r="J13" s="186" t="s">
        <v>1019</v>
      </c>
      <c r="K13" s="186" t="s">
        <v>1017</v>
      </c>
      <c r="L13" s="186" t="s">
        <v>1014</v>
      </c>
      <c r="M13" s="187">
        <v>42317</v>
      </c>
      <c r="N13" s="187"/>
      <c r="O13" s="201" t="s">
        <v>1030</v>
      </c>
    </row>
    <row r="14" spans="1:257" ht="54">
      <c r="A14" s="46" t="str">
        <f>IF(OR(B14&lt;&gt;"",D14&lt;E12&gt;""),"["&amp;TEXT($B$2,"##")&amp;"-"&amp;TEXT(ROW()-10,"##")&amp;"]","")</f>
        <v>[Common Module-4]</v>
      </c>
      <c r="B14" s="95" t="s">
        <v>14</v>
      </c>
      <c r="C14" s="95" t="s">
        <v>37</v>
      </c>
      <c r="D14" s="140" t="s">
        <v>1034</v>
      </c>
      <c r="E14" s="84"/>
      <c r="F14" s="84" t="s">
        <v>0</v>
      </c>
      <c r="G14" s="84" t="s">
        <v>0</v>
      </c>
      <c r="H14" s="90">
        <v>42317</v>
      </c>
      <c r="I14" s="91" t="s">
        <v>1031</v>
      </c>
      <c r="J14" s="186" t="s">
        <v>1019</v>
      </c>
      <c r="K14" s="186" t="s">
        <v>1017</v>
      </c>
      <c r="L14" s="186" t="s">
        <v>1014</v>
      </c>
      <c r="M14" s="187">
        <v>42317</v>
      </c>
      <c r="N14" s="187"/>
      <c r="O14" s="201" t="s">
        <v>1030</v>
      </c>
    </row>
    <row r="15" spans="1:257" ht="54">
      <c r="A15" s="82" t="str">
        <f>IF(OR(B15&lt;&gt;"",D15&lt;E13&gt;""),"["&amp;TEXT($B$2,"##")&amp;"-"&amp;TEXT(ROW()-10,"##")&amp;"]","")</f>
        <v>[Common Module-5]</v>
      </c>
      <c r="B15" s="82" t="s">
        <v>15</v>
      </c>
      <c r="C15" s="82" t="s">
        <v>38</v>
      </c>
      <c r="D15" s="139" t="s">
        <v>16</v>
      </c>
      <c r="E15" s="84"/>
      <c r="F15" s="84" t="s">
        <v>0</v>
      </c>
      <c r="G15" s="84" t="s">
        <v>0</v>
      </c>
      <c r="H15" s="90">
        <v>42317</v>
      </c>
      <c r="I15" s="91" t="s">
        <v>1035</v>
      </c>
      <c r="J15" s="186" t="s">
        <v>1019</v>
      </c>
      <c r="K15" s="186" t="s">
        <v>1017</v>
      </c>
      <c r="L15" s="186" t="s">
        <v>1014</v>
      </c>
      <c r="M15" s="187">
        <v>42317</v>
      </c>
      <c r="N15" s="187"/>
      <c r="O15" s="201" t="s">
        <v>1030</v>
      </c>
    </row>
    <row r="16" spans="1:257" s="109" customFormat="1" ht="54">
      <c r="A16" s="83" t="str">
        <f>IF(OR(B19&lt;&gt;"",D16&lt;E16&gt;""),"["&amp;TEXT($B$2,"##")&amp;"-"&amp;TEXT(ROW()-10,"##")&amp;"]","")</f>
        <v>[Common Module-6]</v>
      </c>
      <c r="B16" s="84" t="s">
        <v>17</v>
      </c>
      <c r="C16" s="84" t="s">
        <v>39</v>
      </c>
      <c r="D16" s="149" t="s">
        <v>18</v>
      </c>
      <c r="E16" s="84"/>
      <c r="F16" s="84" t="s">
        <v>0</v>
      </c>
      <c r="G16" s="84" t="s">
        <v>0</v>
      </c>
      <c r="H16" s="90">
        <v>42317</v>
      </c>
      <c r="I16" s="91" t="s">
        <v>1035</v>
      </c>
      <c r="J16" s="186" t="s">
        <v>1019</v>
      </c>
      <c r="K16" s="186" t="s">
        <v>1017</v>
      </c>
      <c r="L16" s="186" t="s">
        <v>1014</v>
      </c>
      <c r="M16" s="187">
        <v>42317</v>
      </c>
      <c r="N16" s="187"/>
      <c r="O16" s="201" t="s">
        <v>1030</v>
      </c>
      <c r="P16" s="77"/>
    </row>
    <row r="17" spans="1:257" s="109" customFormat="1" ht="89.25">
      <c r="A17" s="83" t="str">
        <f>IF(OR(B20&lt;&gt;"",D17&lt;E17&gt;""),"["&amp;TEXT($B$2,"##")&amp;"-"&amp;TEXT(ROW()-10,"##")&amp;"]","")</f>
        <v>[Common Module-7]</v>
      </c>
      <c r="B17" s="84" t="s">
        <v>1254</v>
      </c>
      <c r="C17" s="140" t="s">
        <v>1253</v>
      </c>
      <c r="D17" s="84" t="s">
        <v>1255</v>
      </c>
      <c r="E17" s="84"/>
      <c r="F17" s="84" t="s">
        <v>0</v>
      </c>
      <c r="G17" s="84" t="s">
        <v>0</v>
      </c>
      <c r="H17" s="90">
        <v>42337</v>
      </c>
      <c r="I17" s="91" t="s">
        <v>1256</v>
      </c>
      <c r="J17" s="186" t="s">
        <v>1021</v>
      </c>
      <c r="K17" s="186" t="s">
        <v>1016</v>
      </c>
      <c r="L17" s="186" t="s">
        <v>1014</v>
      </c>
      <c r="M17" s="187">
        <v>42337</v>
      </c>
      <c r="N17" s="187"/>
      <c r="O17" s="201"/>
      <c r="P17" s="77"/>
    </row>
    <row r="18" spans="1:257" s="119" customFormat="1" ht="14.25" customHeight="1">
      <c r="A18" s="218"/>
      <c r="B18" s="218" t="s">
        <v>1023</v>
      </c>
      <c r="C18" s="212"/>
      <c r="D18" s="142"/>
      <c r="E18" s="219"/>
      <c r="F18" s="219"/>
      <c r="G18" s="219"/>
      <c r="H18" s="219"/>
      <c r="I18" s="219"/>
      <c r="J18" s="219"/>
      <c r="K18" s="219"/>
      <c r="L18" s="219"/>
      <c r="M18" s="219"/>
      <c r="N18" s="219"/>
      <c r="O18" s="219"/>
      <c r="P18" s="77"/>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c r="DS18" s="118"/>
      <c r="DT18" s="118"/>
      <c r="DU18" s="118"/>
      <c r="DV18" s="118"/>
      <c r="DW18" s="118"/>
      <c r="DX18" s="118"/>
      <c r="DY18" s="118"/>
      <c r="DZ18" s="118"/>
      <c r="EA18" s="118"/>
      <c r="EB18" s="118"/>
      <c r="EC18" s="118"/>
      <c r="ED18" s="118"/>
      <c r="EE18" s="118"/>
      <c r="EF18" s="118"/>
      <c r="EG18" s="118"/>
      <c r="EH18" s="118"/>
      <c r="EI18" s="118"/>
      <c r="EJ18" s="118"/>
      <c r="EK18" s="118"/>
      <c r="EL18" s="118"/>
      <c r="EM18" s="118"/>
      <c r="EN18" s="118"/>
      <c r="EO18" s="118"/>
      <c r="EP18" s="118"/>
      <c r="EQ18" s="118"/>
      <c r="ER18" s="118"/>
      <c r="ES18" s="118"/>
      <c r="ET18" s="118"/>
      <c r="EU18" s="118"/>
      <c r="EV18" s="118"/>
      <c r="EW18" s="118"/>
      <c r="EX18" s="118"/>
      <c r="EY18" s="118"/>
      <c r="EZ18" s="118"/>
      <c r="FA18" s="118"/>
      <c r="FB18" s="118"/>
      <c r="FC18" s="118"/>
      <c r="FD18" s="118"/>
      <c r="FE18" s="118"/>
      <c r="FF18" s="118"/>
      <c r="FG18" s="118"/>
      <c r="FH18" s="118"/>
      <c r="FI18" s="118"/>
      <c r="FJ18" s="118"/>
      <c r="FK18" s="118"/>
      <c r="FL18" s="118"/>
      <c r="FM18" s="118"/>
      <c r="FN18" s="118"/>
      <c r="FO18" s="118"/>
      <c r="FP18" s="118"/>
      <c r="FQ18" s="118"/>
      <c r="FR18" s="118"/>
      <c r="FS18" s="118"/>
      <c r="FT18" s="118"/>
      <c r="FU18" s="118"/>
      <c r="FV18" s="118"/>
      <c r="FW18" s="118"/>
      <c r="FX18" s="118"/>
      <c r="FY18" s="118"/>
      <c r="FZ18" s="118"/>
      <c r="GA18" s="118"/>
      <c r="GB18" s="118"/>
      <c r="GC18" s="118"/>
      <c r="GD18" s="118"/>
      <c r="GE18" s="118"/>
      <c r="GF18" s="118"/>
      <c r="GG18" s="118"/>
      <c r="GH18" s="118"/>
      <c r="GI18" s="118"/>
      <c r="GJ18" s="118"/>
      <c r="GK18" s="118"/>
      <c r="GL18" s="118"/>
      <c r="GM18" s="118"/>
      <c r="GN18" s="118"/>
      <c r="GO18" s="118"/>
      <c r="GP18" s="118"/>
      <c r="GQ18" s="118"/>
      <c r="GR18" s="118"/>
      <c r="GS18" s="118"/>
      <c r="GT18" s="118"/>
      <c r="GU18" s="118"/>
      <c r="GV18" s="118"/>
      <c r="GW18" s="118"/>
      <c r="GX18" s="118"/>
      <c r="GY18" s="118"/>
      <c r="GZ18" s="118"/>
      <c r="HA18" s="118"/>
      <c r="HB18" s="118"/>
      <c r="HC18" s="118"/>
      <c r="HD18" s="118"/>
      <c r="HE18" s="118"/>
      <c r="HF18" s="118"/>
      <c r="HG18" s="118"/>
      <c r="HH18" s="118"/>
      <c r="HI18" s="118"/>
      <c r="HJ18" s="118"/>
      <c r="HK18" s="118"/>
      <c r="HL18" s="118"/>
      <c r="HM18" s="118"/>
      <c r="HN18" s="118"/>
      <c r="HO18" s="118"/>
      <c r="HP18" s="118"/>
      <c r="HQ18" s="118"/>
      <c r="HR18" s="118"/>
      <c r="HS18" s="118"/>
      <c r="HT18" s="118"/>
      <c r="HU18" s="118"/>
      <c r="HV18" s="118"/>
      <c r="HW18" s="118"/>
      <c r="HX18" s="118"/>
      <c r="HY18" s="118"/>
      <c r="HZ18" s="118"/>
      <c r="IA18" s="118"/>
      <c r="IB18" s="118"/>
      <c r="IC18" s="118"/>
      <c r="ID18" s="118"/>
      <c r="IE18" s="118"/>
      <c r="IF18" s="118"/>
      <c r="IG18" s="118"/>
      <c r="IH18" s="118"/>
      <c r="II18" s="118"/>
      <c r="IJ18" s="118"/>
      <c r="IK18" s="118"/>
      <c r="IL18" s="118"/>
      <c r="IM18" s="118"/>
      <c r="IN18" s="118"/>
      <c r="IO18" s="118"/>
      <c r="IP18" s="118"/>
      <c r="IQ18" s="118"/>
      <c r="IR18" s="118"/>
      <c r="IS18" s="118"/>
      <c r="IT18" s="118"/>
      <c r="IU18" s="118"/>
      <c r="IV18" s="118"/>
      <c r="IW18" s="118"/>
    </row>
    <row r="19" spans="1:257" s="109" customFormat="1" ht="14.25" customHeight="1">
      <c r="A19" s="83" t="str">
        <f>IF(OR(B21&lt;&gt;"",D19&lt;E19&gt;""),"["&amp;TEXT($B$2,"##")&amp;"-"&amp;TEXT(ROW()-10,"##")&amp;"]","")</f>
        <v>[Common Module-9]</v>
      </c>
      <c r="B19" s="84" t="s">
        <v>235</v>
      </c>
      <c r="C19" s="84" t="s">
        <v>236</v>
      </c>
      <c r="D19" s="149" t="s">
        <v>237</v>
      </c>
      <c r="E19" s="84"/>
      <c r="F19" s="84" t="s">
        <v>0</v>
      </c>
      <c r="G19" s="84" t="s">
        <v>0</v>
      </c>
      <c r="H19" s="90">
        <v>42317</v>
      </c>
      <c r="I19" s="91"/>
      <c r="J19" s="186"/>
      <c r="K19" s="186"/>
      <c r="L19" s="186"/>
      <c r="M19" s="187"/>
      <c r="N19" s="187"/>
      <c r="O19" s="187"/>
      <c r="P19" s="77"/>
    </row>
    <row r="20" spans="1:257" s="109" customFormat="1" ht="14.25" customHeight="1">
      <c r="A20" s="83" t="str">
        <f>IF(OR(B22&lt;&gt;"",D20&lt;E20&gt;""),"["&amp;TEXT($B$2,"##")&amp;"-"&amp;TEXT(ROW()-10,"##")&amp;"]","")</f>
        <v>[Common Module-10]</v>
      </c>
      <c r="B20" s="84" t="s">
        <v>1024</v>
      </c>
      <c r="C20" s="84" t="s">
        <v>1026</v>
      </c>
      <c r="D20" s="149" t="s">
        <v>1028</v>
      </c>
      <c r="E20" s="84"/>
      <c r="F20" s="84" t="s">
        <v>0</v>
      </c>
      <c r="G20" s="84" t="s">
        <v>0</v>
      </c>
      <c r="H20" s="90">
        <v>42317</v>
      </c>
      <c r="I20" s="91"/>
      <c r="J20" s="186"/>
      <c r="K20" s="186"/>
      <c r="L20" s="186"/>
      <c r="M20" s="187"/>
      <c r="N20" s="187"/>
      <c r="O20" s="187"/>
      <c r="P20" s="77"/>
    </row>
    <row r="21" spans="1:257" s="109" customFormat="1" ht="14.25" customHeight="1">
      <c r="A21" s="83" t="str">
        <f>IF(OR(B23&lt;&gt;"",D21&lt;E21&gt;""),"["&amp;TEXT($B$2,"##")&amp;"-"&amp;TEXT(ROW()-10,"##")&amp;"]","")</f>
        <v>[Common Module-11]</v>
      </c>
      <c r="B21" s="84" t="s">
        <v>1025</v>
      </c>
      <c r="C21" s="84" t="s">
        <v>1027</v>
      </c>
      <c r="D21" s="149" t="s">
        <v>1029</v>
      </c>
      <c r="E21" s="84"/>
      <c r="F21" s="84" t="s">
        <v>0</v>
      </c>
      <c r="G21" s="84" t="s">
        <v>0</v>
      </c>
      <c r="H21" s="90">
        <v>42317</v>
      </c>
      <c r="I21" s="91"/>
      <c r="J21" s="186"/>
      <c r="K21" s="186"/>
      <c r="L21" s="186"/>
      <c r="M21" s="187"/>
      <c r="N21" s="187"/>
      <c r="O21" s="187"/>
      <c r="P21" s="77"/>
    </row>
    <row r="22" spans="1:257" s="111" customFormat="1" ht="54">
      <c r="A22" s="83" t="str">
        <f>IF(OR(B24&lt;&gt;"",D22&lt;E22&gt;""),"["&amp;TEXT($B$2,"##")&amp;"-"&amp;TEXT(ROW()-10,"##")&amp;"]","")</f>
        <v>[Common Module-12]</v>
      </c>
      <c r="B22" s="84" t="s">
        <v>17</v>
      </c>
      <c r="C22" s="84" t="s">
        <v>39</v>
      </c>
      <c r="D22" s="149" t="s">
        <v>18</v>
      </c>
      <c r="E22" s="84"/>
      <c r="F22" s="84" t="s">
        <v>0</v>
      </c>
      <c r="G22" s="84" t="s">
        <v>0</v>
      </c>
      <c r="H22" s="90">
        <v>42317</v>
      </c>
      <c r="I22" s="91"/>
      <c r="J22" s="186" t="s">
        <v>1019</v>
      </c>
      <c r="K22" s="186" t="s">
        <v>1017</v>
      </c>
      <c r="L22" s="186" t="s">
        <v>1014</v>
      </c>
      <c r="M22" s="187">
        <v>42317</v>
      </c>
      <c r="N22" s="187"/>
      <c r="O22" s="201" t="s">
        <v>1030</v>
      </c>
      <c r="P22" s="77"/>
    </row>
    <row r="23" spans="1:257" s="111" customFormat="1" ht="12.75">
      <c r="A23" s="112"/>
      <c r="B23" s="113"/>
      <c r="C23" s="113"/>
      <c r="D23" s="113"/>
      <c r="E23" s="114"/>
      <c r="F23" s="114"/>
      <c r="G23" s="114"/>
      <c r="H23" s="115"/>
      <c r="I23" s="116"/>
      <c r="J23" s="117"/>
    </row>
    <row r="24" spans="1:257" s="111" customFormat="1" ht="12.75">
      <c r="A24" s="112"/>
      <c r="B24" s="113"/>
      <c r="C24" s="113"/>
      <c r="D24" s="113"/>
      <c r="E24" s="114"/>
      <c r="F24" s="114"/>
      <c r="G24" s="114"/>
      <c r="H24" s="115"/>
      <c r="I24" s="116"/>
      <c r="J24" s="117"/>
    </row>
    <row r="25" spans="1:257" s="111" customFormat="1" ht="14.25" customHeight="1">
      <c r="H25" s="110"/>
      <c r="J25" s="117"/>
    </row>
  </sheetData>
  <autoFilter ref="J10:O22"/>
  <mergeCells count="5">
    <mergeCell ref="B2:G2"/>
    <mergeCell ref="B3:G3"/>
    <mergeCell ref="B4:G4"/>
    <mergeCell ref="E5:G5"/>
    <mergeCell ref="E6:G6"/>
  </mergeCells>
  <dataValidations count="1">
    <dataValidation type="list" allowBlank="1" showErrorMessage="1" sqref="E12:F17 E19:F22 G12:G22">
      <formula1>$Q$2:$Q$6</formula1>
    </dataValidation>
  </dataValidations>
  <hyperlinks>
    <hyperlink ref="A1" location="テスト報告!A1" display="Back to Test Report"/>
    <hyperlink ref="O12" r:id="rId1"/>
    <hyperlink ref="O13" r:id="rId2"/>
    <hyperlink ref="O14" r:id="rId3"/>
    <hyperlink ref="O15:O16" r:id="rId4" display="Evident\Common Module-2.png"/>
    <hyperlink ref="O22"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J19:L21</xm:sqref>
        </x14:dataValidation>
        <x14:dataValidation type="list" allowBlank="1" showInputMessage="1" showErrorMessage="1">
          <x14:formula1>
            <xm:f>Calculate!$A$11:$A$12</xm:f>
          </x14:formula1>
          <xm:sqref>K12:K17 K22</xm:sqref>
        </x14:dataValidation>
        <x14:dataValidation type="list" allowBlank="1" showInputMessage="1" showErrorMessage="1">
          <x14:formula1>
            <xm:f>Calculate!$B$4:$B$7</xm:f>
          </x14:formula1>
          <xm:sqref>L12:L17 L22</xm:sqref>
        </x14:dataValidation>
        <x14:dataValidation type="list" allowBlank="1" showInputMessage="1" showErrorMessage="1">
          <x14:formula1>
            <xm:f>Calculate!$A$15:$A$20</xm:f>
          </x14:formula1>
          <xm:sqref>J12:J17 J22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D1" zoomScale="85" zoomScaleNormal="85" workbookViewId="0">
      <selection activeCell="I1" sqref="I1:O1"/>
    </sheetView>
  </sheetViews>
  <sheetFormatPr defaultRowHeight="14.25" customHeight="1"/>
  <cols>
    <col min="1" max="1" width="17.375" style="77" customWidth="1"/>
    <col min="2" max="2" width="31.75" style="77" customWidth="1"/>
    <col min="3" max="3" width="34.375" style="77" customWidth="1"/>
    <col min="4" max="4" width="31.625" style="77" customWidth="1"/>
    <col min="5" max="5" width="16.5" style="77" customWidth="1"/>
    <col min="6" max="6" width="15.625" style="77" customWidth="1"/>
    <col min="7" max="7" width="14.75" style="77" customWidth="1"/>
    <col min="8" max="8" width="9" style="80"/>
    <col min="9" max="9" width="16.5" style="77" customWidth="1"/>
    <col min="10" max="10" width="9.375" style="79" customWidth="1"/>
    <col min="11" max="11" width="9" style="77" customWidth="1"/>
    <col min="12" max="16" width="9" style="77"/>
    <col min="17" max="17" width="0" style="77" hidden="1" customWidth="1"/>
    <col min="18" max="16384" width="9" style="77"/>
  </cols>
  <sheetData>
    <row r="1" spans="1:257" ht="26.2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72" t="s">
        <v>1299</v>
      </c>
      <c r="B2" s="234" t="s">
        <v>27</v>
      </c>
      <c r="C2" s="234"/>
      <c r="D2" s="234"/>
      <c r="E2" s="234"/>
      <c r="F2" s="234"/>
      <c r="G2" s="234"/>
      <c r="H2" s="69"/>
      <c r="I2" s="190" t="s">
        <v>1019</v>
      </c>
      <c r="J2" s="178">
        <f>COUNTIFS(J12:J201,"ManhNL",L12:L201,"Open")</f>
        <v>0</v>
      </c>
      <c r="K2" s="178">
        <f>COUNTIFS(J12:J201,"ManhNL",L12:L201,"Accepted")</f>
        <v>0</v>
      </c>
      <c r="L2" s="178">
        <f>COUNTIFS(J12:J201,"ManhNL",L12:L201,"Ready for test")</f>
        <v>0</v>
      </c>
      <c r="M2" s="178">
        <f>COUNTIFS(J12:J201,"ManhNL",L12:L201,"Closed")</f>
        <v>1</v>
      </c>
      <c r="N2" s="178">
        <f>COUNTIFS(J12:J201,"ManhNL",L12:L201,"")</f>
        <v>0</v>
      </c>
      <c r="O2" s="199">
        <f t="shared" ref="O2:O7" si="0">SUM(J2:N2)</f>
        <v>1</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ustomHeight="1">
      <c r="A3" s="272" t="s">
        <v>1300</v>
      </c>
      <c r="B3" s="234" t="s">
        <v>36</v>
      </c>
      <c r="C3" s="234"/>
      <c r="D3" s="234"/>
      <c r="E3" s="234"/>
      <c r="F3" s="234"/>
      <c r="G3" s="234"/>
      <c r="H3" s="69"/>
      <c r="I3" s="190" t="s">
        <v>1020</v>
      </c>
      <c r="J3" s="178">
        <f>COUNTIFS(J12:J201,"HuyNM",L12:L201,"Open")</f>
        <v>0</v>
      </c>
      <c r="K3" s="178">
        <f>COUNTIFS(J12:J201,"HuyNM",L12:L201,"Accepted")</f>
        <v>0</v>
      </c>
      <c r="L3" s="178">
        <f>COUNTIFS(J12:J201,"HuyNM",L12:L201,"Ready for test")</f>
        <v>0</v>
      </c>
      <c r="M3" s="178">
        <f>COUNTIFS(J12:J201,"HuyNM",L12:L201,"Closed")</f>
        <v>0</v>
      </c>
      <c r="N3" s="178">
        <f>COUNTIFS(J12:J201,"HuyNM",L12:L201,"")</f>
        <v>0</v>
      </c>
      <c r="O3" s="200">
        <f t="shared" si="0"/>
        <v>0</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72" t="s">
        <v>1301</v>
      </c>
      <c r="B4" s="235" t="s">
        <v>32</v>
      </c>
      <c r="C4" s="235"/>
      <c r="D4" s="235"/>
      <c r="E4" s="235"/>
      <c r="F4" s="235"/>
      <c r="G4" s="235"/>
      <c r="H4" s="69"/>
      <c r="I4" s="190" t="s">
        <v>1022</v>
      </c>
      <c r="J4" s="178">
        <f>COUNTIFS(J12:J201,"AnhDD",L12:L201,"Open")</f>
        <v>0</v>
      </c>
      <c r="K4" s="178">
        <f>COUNTIFS(J12:J201,"AnhDD",L12:L201,"Accepted")</f>
        <v>0</v>
      </c>
      <c r="L4" s="178">
        <f>COUNTIFS(J12:J201,"AnhDD",L12:L201,"Ready for test")</f>
        <v>0</v>
      </c>
      <c r="M4" s="178">
        <f>COUNTIFS(J12:J201,"AnhDD",L12:L201,"Closed")</f>
        <v>0</v>
      </c>
      <c r="N4" s="178">
        <f>COUNTIFS(J12:J201,"AnhDD",L12:L201,"")</f>
        <v>0</v>
      </c>
      <c r="O4" s="200">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ustomHeight="1">
      <c r="A5" s="272" t="s">
        <v>1302</v>
      </c>
      <c r="B5" s="274" t="s">
        <v>1285</v>
      </c>
      <c r="C5" s="274" t="s">
        <v>1303</v>
      </c>
      <c r="D5" s="275" t="s">
        <v>4</v>
      </c>
      <c r="E5" s="276" t="s">
        <v>1304</v>
      </c>
      <c r="F5" s="243"/>
      <c r="G5" s="244"/>
      <c r="H5" s="71"/>
      <c r="I5" s="190" t="s">
        <v>1021</v>
      </c>
      <c r="J5" s="178">
        <f>COUNTIFS(J12:J201,"TrungVN",L12:L201,"Open")</f>
        <v>0</v>
      </c>
      <c r="K5" s="178">
        <f>COUNTIFS(J12:J201,"TrungVN",L12:L201,"Accepted")</f>
        <v>0</v>
      </c>
      <c r="L5" s="178">
        <f>COUNTIFS(J12:J201,"TrungVN",L12:L201,"Ready for test")</f>
        <v>0</v>
      </c>
      <c r="M5" s="178">
        <f>COUNTIFS(J12:J201,"TrungVN",L12:L201,"Closed")</f>
        <v>1</v>
      </c>
      <c r="N5" s="178">
        <f>COUNTIFS(J12:J201,"TrungVN",L12:L201,"")</f>
        <v>0</v>
      </c>
      <c r="O5" s="200">
        <f t="shared" si="0"/>
        <v>1</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3">
        <f>COUNTIF(F12:G153,"Pass")</f>
        <v>30</v>
      </c>
      <c r="B6" s="74">
        <f>COUNTIF(F12:G153,"Fail")</f>
        <v>0</v>
      </c>
      <c r="C6" s="74">
        <f>E6-D6-B6-A6</f>
        <v>0</v>
      </c>
      <c r="D6" s="75">
        <f>COUNTIF(F12:G153,"N/A")</f>
        <v>0</v>
      </c>
      <c r="E6" s="236">
        <f>COUNTA(A12:A153)*2</f>
        <v>30</v>
      </c>
      <c r="F6" s="236"/>
      <c r="G6" s="236"/>
      <c r="H6" s="71"/>
      <c r="I6" s="190" t="s">
        <v>1017</v>
      </c>
      <c r="J6" s="178">
        <f>COUNTIFS(J12:J201,"MaiCTP",L12:L201,"Open")</f>
        <v>0</v>
      </c>
      <c r="K6" s="178">
        <f>COUNTIFS(J12:J201,"MaiCTP",L12:L201,"Accepted")</f>
        <v>0</v>
      </c>
      <c r="L6" s="178">
        <f>COUNTIFS(J12:J201,"MaiCTP",L12:L201,"Ready for test")</f>
        <v>0</v>
      </c>
      <c r="M6" s="178">
        <f>COUNTIFS(J12:J201,"MaiCTP",L12:L201,"Closed")</f>
        <v>0</v>
      </c>
      <c r="N6" s="178">
        <f>COUNTIFS(J12:J201,"MaiCTP",L12:L201,"")</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c r="A7" s="193"/>
      <c r="B7" s="193"/>
      <c r="C7" s="193"/>
      <c r="D7" s="193"/>
      <c r="E7" s="194"/>
      <c r="F7" s="194"/>
      <c r="G7" s="194"/>
      <c r="H7" s="71"/>
      <c r="I7" s="190" t="s">
        <v>1016</v>
      </c>
      <c r="J7" s="178">
        <f>COUNTIFS(J12:J201,"ChinhVC",L12:L201,"Open")</f>
        <v>0</v>
      </c>
      <c r="K7" s="178">
        <f>COUNTIFS(J12:J201,"ChinhVC",L12:L201,"Accepted")</f>
        <v>0</v>
      </c>
      <c r="L7" s="178">
        <f>COUNTIFS(J12:J201,"ChinhVC",L12:L201,"Ready for test")</f>
        <v>0</v>
      </c>
      <c r="M7" s="178">
        <f>COUNTIFS(J12:J201,"ChinhVC",L12:L201,"Closed")</f>
        <v>0</v>
      </c>
      <c r="N7" s="178">
        <f>COUNTIFS(J12:J201,"ChinhVC",L12:L201,"")</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5" thickBot="1">
      <c r="A8" s="193"/>
      <c r="B8" s="193"/>
      <c r="C8" s="193"/>
      <c r="D8" s="193"/>
      <c r="E8" s="194"/>
      <c r="F8" s="194"/>
      <c r="G8" s="194"/>
      <c r="H8" s="71"/>
      <c r="I8" s="191" t="s">
        <v>1015</v>
      </c>
      <c r="J8" s="198">
        <f>SUM(J2:J7)</f>
        <v>0</v>
      </c>
      <c r="K8" s="198">
        <f t="shared" ref="K8:O8" si="1">SUM(K2:K7)</f>
        <v>0</v>
      </c>
      <c r="L8" s="198">
        <f t="shared" si="1"/>
        <v>0</v>
      </c>
      <c r="M8" s="198">
        <f t="shared" si="1"/>
        <v>2</v>
      </c>
      <c r="N8" s="198">
        <f t="shared" si="1"/>
        <v>0</v>
      </c>
      <c r="O8" s="198">
        <f t="shared" si="1"/>
        <v>2</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3.5"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30"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3" t="s">
        <v>28</v>
      </c>
      <c r="C11" s="44"/>
      <c r="D11" s="44"/>
      <c r="E11" s="44"/>
      <c r="F11" s="44"/>
      <c r="G11" s="44"/>
      <c r="H11" s="44"/>
      <c r="I11" s="45"/>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76.5">
      <c r="A12" s="46" t="str">
        <f>IF(OR(B12&lt;&gt;"",D12&lt;E11&gt;""),"["&amp;TEXT($B$2,"##")&amp;"-"&amp;TEXT(ROW()-10,"##")&amp;"]","")</f>
        <v>[Display-2]</v>
      </c>
      <c r="B12" s="95" t="s">
        <v>13</v>
      </c>
      <c r="C12" s="95" t="s">
        <v>40</v>
      </c>
      <c r="D12" s="95" t="s">
        <v>42</v>
      </c>
      <c r="E12" s="85"/>
      <c r="F12" s="95" t="s">
        <v>0</v>
      </c>
      <c r="G12" s="95" t="s">
        <v>0</v>
      </c>
      <c r="H12" s="187" t="s">
        <v>1159</v>
      </c>
      <c r="I12" s="78" t="s">
        <v>1157</v>
      </c>
      <c r="J12" s="186" t="s">
        <v>1021</v>
      </c>
      <c r="K12" s="186" t="s">
        <v>1016</v>
      </c>
      <c r="L12" s="186" t="s">
        <v>1014</v>
      </c>
      <c r="M12" s="187" t="s">
        <v>1159</v>
      </c>
      <c r="N12" s="187" t="s">
        <v>1263</v>
      </c>
      <c r="O12" s="187"/>
    </row>
    <row r="13" spans="1:257" ht="14.25" customHeight="1">
      <c r="A13" s="46" t="str">
        <f t="shared" ref="A13:A17" si="2">IF(OR(B13&lt;&gt;"",D13&lt;E12&gt;""),"["&amp;TEXT($B$2,"##")&amp;"-"&amp;TEXT(ROW()-10,"##")&amp;"]","")</f>
        <v>[Display-3]</v>
      </c>
      <c r="B13" s="84" t="s">
        <v>19</v>
      </c>
      <c r="C13" s="84" t="s">
        <v>41</v>
      </c>
      <c r="D13" s="84" t="s">
        <v>43</v>
      </c>
      <c r="E13" s="89"/>
      <c r="F13" s="95" t="s">
        <v>0</v>
      </c>
      <c r="G13" s="95" t="s">
        <v>0</v>
      </c>
      <c r="H13" s="187" t="s">
        <v>1159</v>
      </c>
      <c r="I13" s="91"/>
      <c r="J13" s="186"/>
      <c r="K13" s="186"/>
      <c r="L13" s="186"/>
      <c r="M13" s="187"/>
      <c r="N13" s="187"/>
      <c r="O13" s="187"/>
      <c r="P13" s="68"/>
    </row>
    <row r="14" spans="1:257" ht="14.25" customHeight="1">
      <c r="A14" s="46" t="str">
        <f t="shared" si="2"/>
        <v>[Display-4]</v>
      </c>
      <c r="B14" s="84" t="s">
        <v>20</v>
      </c>
      <c r="C14" s="84" t="s">
        <v>41</v>
      </c>
      <c r="D14" s="84" t="s">
        <v>43</v>
      </c>
      <c r="E14" s="89"/>
      <c r="F14" s="95" t="s">
        <v>0</v>
      </c>
      <c r="G14" s="95" t="s">
        <v>0</v>
      </c>
      <c r="H14" s="187" t="s">
        <v>1159</v>
      </c>
      <c r="I14" s="91"/>
      <c r="J14" s="186"/>
      <c r="K14" s="186"/>
      <c r="L14" s="186"/>
      <c r="M14" s="187"/>
      <c r="N14" s="187"/>
      <c r="O14" s="187"/>
    </row>
    <row r="15" spans="1:257" ht="14.25" customHeight="1">
      <c r="A15" s="46" t="str">
        <f t="shared" si="2"/>
        <v>[Display-5]</v>
      </c>
      <c r="B15" s="92" t="s">
        <v>21</v>
      </c>
      <c r="C15" s="93" t="s">
        <v>22</v>
      </c>
      <c r="D15" s="92" t="s">
        <v>23</v>
      </c>
      <c r="E15" s="94"/>
      <c r="F15" s="95" t="s">
        <v>0</v>
      </c>
      <c r="G15" s="95" t="s">
        <v>0</v>
      </c>
      <c r="H15" s="187" t="s">
        <v>1159</v>
      </c>
      <c r="I15" s="94"/>
      <c r="J15" s="186"/>
      <c r="K15" s="186"/>
      <c r="L15" s="186"/>
      <c r="M15" s="187"/>
      <c r="N15" s="187"/>
      <c r="O15" s="187"/>
      <c r="P15" s="68"/>
    </row>
    <row r="16" spans="1:257" ht="14.25" customHeight="1">
      <c r="A16" s="46" t="str">
        <f t="shared" si="2"/>
        <v>[Display-6]</v>
      </c>
      <c r="B16" s="92" t="s">
        <v>46</v>
      </c>
      <c r="C16" s="93" t="s">
        <v>47</v>
      </c>
      <c r="D16" s="92" t="s">
        <v>51</v>
      </c>
      <c r="E16" s="94"/>
      <c r="F16" s="95" t="s">
        <v>0</v>
      </c>
      <c r="G16" s="95" t="s">
        <v>0</v>
      </c>
      <c r="H16" s="187" t="s">
        <v>1159</v>
      </c>
      <c r="I16" s="94"/>
      <c r="J16" s="186"/>
      <c r="K16" s="186"/>
      <c r="L16" s="186"/>
      <c r="M16" s="187"/>
      <c r="N16" s="187"/>
      <c r="O16" s="187"/>
    </row>
    <row r="17" spans="1:16" ht="14.25" customHeight="1">
      <c r="A17" s="46" t="str">
        <f t="shared" si="2"/>
        <v>[Display-7]</v>
      </c>
      <c r="B17" s="92" t="s">
        <v>48</v>
      </c>
      <c r="C17" s="93" t="s">
        <v>49</v>
      </c>
      <c r="D17" s="92" t="s">
        <v>53</v>
      </c>
      <c r="E17" s="94"/>
      <c r="F17" s="95" t="s">
        <v>0</v>
      </c>
      <c r="G17" s="95" t="s">
        <v>0</v>
      </c>
      <c r="H17" s="187" t="s">
        <v>1159</v>
      </c>
      <c r="I17" s="94"/>
      <c r="J17" s="186"/>
      <c r="K17" s="186"/>
      <c r="L17" s="186"/>
      <c r="M17" s="187"/>
      <c r="N17" s="187"/>
      <c r="O17" s="187"/>
      <c r="P17" s="68"/>
    </row>
    <row r="18" spans="1:16" ht="14.25" customHeight="1">
      <c r="A18" s="46" t="str">
        <f>IF(OR(B18&lt;&gt;"",D18&lt;E15&gt;""),"["&amp;TEXT($B$2,"##")&amp;"-"&amp;TEXT(ROW()-10,"##")&amp;"]","")</f>
        <v>[Display-8]</v>
      </c>
      <c r="B18" s="92" t="s">
        <v>25</v>
      </c>
      <c r="C18" s="92" t="s">
        <v>26</v>
      </c>
      <c r="D18" s="92" t="s">
        <v>1084</v>
      </c>
      <c r="E18" s="94"/>
      <c r="F18" s="95" t="s">
        <v>0</v>
      </c>
      <c r="G18" s="95" t="s">
        <v>0</v>
      </c>
      <c r="H18" s="187" t="s">
        <v>1159</v>
      </c>
      <c r="I18" s="94"/>
      <c r="J18" s="186"/>
      <c r="K18" s="186"/>
      <c r="L18" s="186"/>
      <c r="M18" s="187"/>
      <c r="N18" s="187"/>
      <c r="O18" s="187"/>
    </row>
    <row r="19" spans="1:16" ht="14.25" customHeight="1">
      <c r="A19" s="46" t="str">
        <f>IF(OR(B19&lt;&gt;"",D19&lt;E16&gt;""),"["&amp;TEXT($B$2,"##")&amp;"-"&amp;TEXT(ROW()-10,"##")&amp;"]","")</f>
        <v>[Display-9]</v>
      </c>
      <c r="B19" s="95" t="s">
        <v>183</v>
      </c>
      <c r="C19" s="95" t="s">
        <v>94</v>
      </c>
      <c r="D19" s="95" t="s">
        <v>185</v>
      </c>
      <c r="E19" s="94"/>
      <c r="F19" s="95" t="s">
        <v>0</v>
      </c>
      <c r="G19" s="95" t="s">
        <v>0</v>
      </c>
      <c r="H19" s="187" t="s">
        <v>1159</v>
      </c>
      <c r="I19" s="94"/>
      <c r="J19" s="186"/>
      <c r="K19" s="186"/>
      <c r="L19" s="186"/>
      <c r="M19" s="187"/>
      <c r="N19" s="187"/>
      <c r="O19" s="187"/>
      <c r="P19" s="68"/>
    </row>
    <row r="20" spans="1:16" ht="14.25" customHeight="1">
      <c r="A20" s="46" t="str">
        <f>IF(OR(B20&lt;&gt;"",D20&lt;E17&gt;""),"["&amp;TEXT($B$2,"##")&amp;"-"&amp;TEXT(ROW()-10,"##")&amp;"]","")</f>
        <v>[Display-10]</v>
      </c>
      <c r="B20" s="95" t="s">
        <v>184</v>
      </c>
      <c r="C20" s="95" t="s">
        <v>104</v>
      </c>
      <c r="D20" s="95" t="s">
        <v>186</v>
      </c>
      <c r="E20" s="94"/>
      <c r="F20" s="95" t="s">
        <v>0</v>
      </c>
      <c r="G20" s="95" t="s">
        <v>0</v>
      </c>
      <c r="H20" s="187" t="s">
        <v>1159</v>
      </c>
      <c r="I20" s="94"/>
      <c r="J20" s="186"/>
      <c r="K20" s="186"/>
      <c r="L20" s="186"/>
      <c r="M20" s="187"/>
      <c r="N20" s="187"/>
      <c r="O20" s="187"/>
    </row>
    <row r="21" spans="1:16" ht="14.25" customHeight="1">
      <c r="A21" s="46" t="str">
        <f>IF(OR(B21&lt;&gt;"",D21&lt;E17&gt;""),"["&amp;TEXT($B$2,"##")&amp;"-"&amp;TEXT(ROW()-10,"##")&amp;"]","")</f>
        <v>[Display-11]</v>
      </c>
      <c r="B21" s="92" t="s">
        <v>176</v>
      </c>
      <c r="C21" s="92" t="s">
        <v>175</v>
      </c>
      <c r="D21" s="92" t="s">
        <v>174</v>
      </c>
      <c r="E21" s="94" t="s">
        <v>24</v>
      </c>
      <c r="F21" s="95" t="s">
        <v>0</v>
      </c>
      <c r="G21" s="95" t="s">
        <v>0</v>
      </c>
      <c r="H21" s="187" t="s">
        <v>1159</v>
      </c>
      <c r="I21" s="94"/>
      <c r="J21" s="186"/>
      <c r="K21" s="186"/>
      <c r="L21" s="186"/>
      <c r="M21" s="187"/>
      <c r="N21" s="187"/>
      <c r="O21" s="187"/>
      <c r="P21" s="68"/>
    </row>
    <row r="22" spans="1:16" ht="14.25" customHeight="1">
      <c r="A22" s="46" t="str">
        <f>IF(OR(B22&lt;&gt;"",D22&lt;E18&gt;""),"["&amp;TEXT($B$2,"##")&amp;"-"&amp;TEXT(ROW()-10,"##")&amp;"]","")</f>
        <v>[Display-12]</v>
      </c>
      <c r="B22" s="92" t="s">
        <v>177</v>
      </c>
      <c r="C22" s="92" t="s">
        <v>178</v>
      </c>
      <c r="D22" s="92" t="s">
        <v>179</v>
      </c>
      <c r="E22" s="94"/>
      <c r="F22" s="95" t="s">
        <v>0</v>
      </c>
      <c r="G22" s="95" t="s">
        <v>0</v>
      </c>
      <c r="H22" s="187" t="s">
        <v>1159</v>
      </c>
      <c r="I22" s="94"/>
      <c r="J22" s="186"/>
      <c r="K22" s="186"/>
      <c r="L22" s="186"/>
      <c r="M22" s="187"/>
      <c r="N22" s="187"/>
      <c r="O22" s="187"/>
    </row>
    <row r="23" spans="1:16" ht="14.25" customHeight="1">
      <c r="A23" s="46" t="str">
        <f>IF(OR(B23&lt;&gt;"",D23&lt;E21&gt;""),"["&amp;TEXT($B$2,"##")&amp;"-"&amp;TEXT(ROW()-10,"##")&amp;"]","")</f>
        <v>[Display-13]</v>
      </c>
      <c r="B23" s="92" t="s">
        <v>182</v>
      </c>
      <c r="C23" s="92" t="s">
        <v>180</v>
      </c>
      <c r="D23" s="92" t="s">
        <v>181</v>
      </c>
      <c r="E23" s="94"/>
      <c r="F23" s="95" t="s">
        <v>0</v>
      </c>
      <c r="G23" s="95" t="s">
        <v>0</v>
      </c>
      <c r="H23" s="187" t="s">
        <v>1159</v>
      </c>
      <c r="I23" s="94"/>
      <c r="J23" s="186"/>
      <c r="K23" s="186"/>
      <c r="L23" s="186"/>
      <c r="M23" s="187"/>
      <c r="N23" s="187"/>
      <c r="O23" s="187"/>
      <c r="P23" s="68"/>
    </row>
    <row r="24" spans="1:16" ht="76.5">
      <c r="A24" s="46" t="str">
        <f>IF(OR(B24&lt;&gt;"",D24&lt;E21&gt;""),"["&amp;TEXT($B$2,"##")&amp;"-"&amp;TEXT(ROW()-10,"##")&amp;"]","")</f>
        <v>[Display-14]</v>
      </c>
      <c r="B24" s="92" t="s">
        <v>44</v>
      </c>
      <c r="C24" s="92" t="s">
        <v>1085</v>
      </c>
      <c r="D24" s="92" t="s">
        <v>45</v>
      </c>
      <c r="E24" s="94"/>
      <c r="F24" s="95" t="s">
        <v>0</v>
      </c>
      <c r="G24" s="95" t="s">
        <v>0</v>
      </c>
      <c r="H24" s="187" t="s">
        <v>1159</v>
      </c>
      <c r="I24" s="203" t="s">
        <v>1086</v>
      </c>
      <c r="J24" s="186" t="s">
        <v>1019</v>
      </c>
      <c r="K24" s="186" t="s">
        <v>1016</v>
      </c>
      <c r="L24" s="186" t="s">
        <v>1014</v>
      </c>
      <c r="M24" s="187">
        <v>42317</v>
      </c>
      <c r="N24" s="187">
        <v>42327</v>
      </c>
      <c r="O24" s="187"/>
    </row>
    <row r="25" spans="1:16" ht="14.25" customHeight="1">
      <c r="A25" s="46" t="str">
        <f>IF(OR(B25&lt;&gt;"",D25&lt;E22&gt;""),"["&amp;TEXT($B$2,"##")&amp;"-"&amp;TEXT(ROW()-10,"##")&amp;"]","")</f>
        <v>[Display-15]</v>
      </c>
      <c r="B25" s="92" t="s">
        <v>44</v>
      </c>
      <c r="C25" s="92" t="s">
        <v>1087</v>
      </c>
      <c r="D25" s="92" t="s">
        <v>45</v>
      </c>
      <c r="E25" s="94"/>
      <c r="F25" s="95" t="s">
        <v>0</v>
      </c>
      <c r="G25" s="95" t="s">
        <v>0</v>
      </c>
      <c r="H25" s="187" t="s">
        <v>1159</v>
      </c>
      <c r="I25" s="94"/>
      <c r="J25" s="186"/>
      <c r="K25" s="186"/>
      <c r="L25" s="186"/>
      <c r="M25" s="187"/>
      <c r="N25" s="187"/>
      <c r="O25" s="187"/>
      <c r="P25" s="68"/>
    </row>
    <row r="26" spans="1:16" ht="14.25" customHeight="1">
      <c r="A26" s="46" t="str">
        <f>IF(OR(B26&lt;&gt;"",D26&lt;E24&gt;""),"["&amp;TEXT($B$2,"##")&amp;"-"&amp;TEXT(ROW()-10,"##")&amp;"]","")</f>
        <v>[Display-16]</v>
      </c>
      <c r="B26" s="92" t="s">
        <v>50</v>
      </c>
      <c r="C26" s="92" t="s">
        <v>52</v>
      </c>
      <c r="D26" s="92" t="s">
        <v>54</v>
      </c>
      <c r="E26" s="94"/>
      <c r="F26" s="95" t="s">
        <v>0</v>
      </c>
      <c r="G26" s="95" t="s">
        <v>0</v>
      </c>
      <c r="H26" s="187" t="s">
        <v>1159</v>
      </c>
      <c r="I26" s="94"/>
      <c r="J26" s="186"/>
      <c r="K26" s="186"/>
      <c r="L26" s="186"/>
      <c r="M26" s="187"/>
      <c r="N26" s="187"/>
      <c r="O26" s="187"/>
    </row>
  </sheetData>
  <autoFilter ref="J10:O26"/>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テスト報告!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5"/>
  <sheetViews>
    <sheetView topLeftCell="D1" zoomScale="85" zoomScaleNormal="85" workbookViewId="0">
      <selection activeCell="I1" sqref="I1:O1"/>
    </sheetView>
  </sheetViews>
  <sheetFormatPr defaultRowHeight="12.75"/>
  <cols>
    <col min="1" max="1" width="29" style="77" customWidth="1"/>
    <col min="2" max="2" width="36.875" style="77" customWidth="1"/>
    <col min="3" max="3" width="31.875" style="77" customWidth="1"/>
    <col min="4" max="4" width="35.25" style="77" customWidth="1"/>
    <col min="5" max="5" width="32.5" style="77" hidden="1" customWidth="1"/>
    <col min="6" max="6" width="11.25" style="77" customWidth="1"/>
    <col min="7" max="7" width="8.75" style="77" customWidth="1"/>
    <col min="8" max="8" width="9" style="80"/>
    <col min="9" max="9" width="17.5" style="77" customWidth="1"/>
    <col min="10" max="10" width="9.375" style="79" customWidth="1"/>
    <col min="11" max="11" width="9" style="77" customWidth="1"/>
    <col min="12" max="14" width="9" style="77"/>
    <col min="15" max="15" width="31.75" style="77" customWidth="1"/>
    <col min="16" max="16" width="9" style="77"/>
    <col min="17" max="17" width="0" style="77" hidden="1" customWidth="1"/>
    <col min="18" max="16384" width="9" style="77"/>
  </cols>
  <sheetData>
    <row r="1" spans="1:257" ht="26.2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5">
      <c r="A2" s="272" t="s">
        <v>1299</v>
      </c>
      <c r="B2" s="234" t="s">
        <v>56</v>
      </c>
      <c r="C2" s="234"/>
      <c r="D2" s="234"/>
      <c r="E2" s="234"/>
      <c r="F2" s="234"/>
      <c r="G2" s="234"/>
      <c r="H2" s="69"/>
      <c r="I2" s="190" t="s">
        <v>1019</v>
      </c>
      <c r="J2" s="178">
        <f>COUNTIFS(J12:J199,"ManhNL",L12:L199,"Open")</f>
        <v>0</v>
      </c>
      <c r="K2" s="178">
        <f>COUNTIFS(J12:J199,"ManhNL",L12:L199,"Accepted")</f>
        <v>0</v>
      </c>
      <c r="L2" s="178">
        <f>COUNTIFS(J12:J199,"ManhNL",L12:L199,"Ready for test")</f>
        <v>0</v>
      </c>
      <c r="M2" s="178">
        <f>COUNTIFS(J12:J199,"ManhNL",L12:L199,"Closed")</f>
        <v>5</v>
      </c>
      <c r="N2" s="178">
        <f>COUNTIFS(J12:J199,"ManhNL",L12:L199,"")</f>
        <v>0</v>
      </c>
      <c r="O2" s="199">
        <f t="shared" ref="O2:O7" si="0">SUM(J2:N2)</f>
        <v>5</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5">
      <c r="A3" s="272" t="s">
        <v>1300</v>
      </c>
      <c r="B3" s="234" t="s">
        <v>93</v>
      </c>
      <c r="C3" s="234"/>
      <c r="D3" s="234"/>
      <c r="E3" s="234"/>
      <c r="F3" s="234"/>
      <c r="G3" s="234"/>
      <c r="H3" s="69"/>
      <c r="I3" s="190" t="s">
        <v>1020</v>
      </c>
      <c r="J3" s="178">
        <f>COUNTIFS(J12:J199,"HuyNM",L12:L199,"Open")</f>
        <v>0</v>
      </c>
      <c r="K3" s="178">
        <f>COUNTIFS(J12:J199,"HuyNM",L12:L199,"Accepted")</f>
        <v>0</v>
      </c>
      <c r="L3" s="178">
        <f>COUNTIFS(J12:J199,"HuyNM",L12:L199,"Ready for test")</f>
        <v>0</v>
      </c>
      <c r="M3" s="178">
        <f>COUNTIFS(J12:J199,"HuyNM",L12:L199,"Closed")</f>
        <v>0</v>
      </c>
      <c r="N3" s="178">
        <f>COUNTIFS(J12:J199,"HuyNM",L12:L199,"")</f>
        <v>0</v>
      </c>
      <c r="O3" s="200">
        <f t="shared" si="0"/>
        <v>0</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5">
      <c r="A4" s="272" t="s">
        <v>1301</v>
      </c>
      <c r="B4" s="235" t="s">
        <v>32</v>
      </c>
      <c r="C4" s="235"/>
      <c r="D4" s="235"/>
      <c r="E4" s="235"/>
      <c r="F4" s="235"/>
      <c r="G4" s="235"/>
      <c r="H4" s="69"/>
      <c r="I4" s="190" t="s">
        <v>1022</v>
      </c>
      <c r="J4" s="178">
        <f>COUNTIFS(J12:J199,"AnhDD",L12:L199,"Open")</f>
        <v>0</v>
      </c>
      <c r="K4" s="178">
        <f>COUNTIFS(J12:J199,"AnhDD",L12:L199,"Accepted")</f>
        <v>0</v>
      </c>
      <c r="L4" s="178">
        <f>COUNTIFS(J12:J199,"AnhDD",L12:L199,"Ready for test")</f>
        <v>0</v>
      </c>
      <c r="M4" s="178">
        <f>COUNTIFS(J12:J199,"AnhDD",L12:L199,"Closed")</f>
        <v>3</v>
      </c>
      <c r="N4" s="178">
        <f>COUNTIFS(J12:J199,"AnhDD",L12:L199,"")</f>
        <v>0</v>
      </c>
      <c r="O4" s="200">
        <f t="shared" si="0"/>
        <v>3</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5">
      <c r="A5" s="272" t="s">
        <v>1302</v>
      </c>
      <c r="B5" s="274" t="s">
        <v>1285</v>
      </c>
      <c r="C5" s="274" t="s">
        <v>1303</v>
      </c>
      <c r="D5" s="275" t="s">
        <v>4</v>
      </c>
      <c r="E5" s="276" t="s">
        <v>1304</v>
      </c>
      <c r="F5" s="243"/>
      <c r="G5" s="244"/>
      <c r="H5" s="71"/>
      <c r="I5" s="190" t="s">
        <v>1021</v>
      </c>
      <c r="J5" s="178">
        <f>COUNTIFS(J12:J199,"TrungVN",L12:L199,"Open")</f>
        <v>0</v>
      </c>
      <c r="K5" s="178">
        <f>COUNTIFS(J12:J199,"TrungVN",L12:L199,"Accepted")</f>
        <v>0</v>
      </c>
      <c r="L5" s="178">
        <f>COUNTIFS(J12:J199,"TrungVN",L12:L199,"Ready for test")</f>
        <v>0</v>
      </c>
      <c r="M5" s="178">
        <f>COUNTIFS(J12:J199,"TrungVN",L12:L199,"Closed")</f>
        <v>0</v>
      </c>
      <c r="N5" s="178">
        <f>COUNTIFS(J12:J199,"TrungVN",L12:L199,"")</f>
        <v>0</v>
      </c>
      <c r="O5" s="200">
        <f t="shared" si="0"/>
        <v>0</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5.75" thickBot="1">
      <c r="A6" s="73">
        <f>COUNTIF(F12:G151,"Pass")</f>
        <v>122</v>
      </c>
      <c r="B6" s="74">
        <f>COUNTIF(F12:G151,"Fail")</f>
        <v>0</v>
      </c>
      <c r="C6" s="74">
        <f>E6-D6-B6-A6</f>
        <v>0</v>
      </c>
      <c r="D6" s="75">
        <f>COUNTIF(F12:G151,"N/A")</f>
        <v>0</v>
      </c>
      <c r="E6" s="236">
        <f>COUNTA(A12:A151)*2</f>
        <v>122</v>
      </c>
      <c r="F6" s="236"/>
      <c r="G6" s="236"/>
      <c r="H6" s="71"/>
      <c r="I6" s="190" t="s">
        <v>1017</v>
      </c>
      <c r="J6" s="178">
        <f>COUNTIFS(J12:J199,"MaiCTP",L12:L199,"Open")</f>
        <v>0</v>
      </c>
      <c r="K6" s="178">
        <f>COUNTIFS(J12:J199,"MaiCTP",L12:L199,"Accepted")</f>
        <v>0</v>
      </c>
      <c r="L6" s="178">
        <f>COUNTIFS(J12:J199,"MaiCTP",L12:L199,"Ready for test")</f>
        <v>0</v>
      </c>
      <c r="M6" s="178">
        <f>COUNTIFS(J12:J199,"MaiCTP",L12:L199,"Closed")</f>
        <v>0</v>
      </c>
      <c r="N6" s="178">
        <f>COUNTIFS(J12:J199,"MaiCTP",L12:L199,"")</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5">
      <c r="A7" s="193"/>
      <c r="B7" s="193"/>
      <c r="C7" s="193"/>
      <c r="D7" s="193"/>
      <c r="E7" s="194"/>
      <c r="F7" s="194"/>
      <c r="G7" s="194"/>
      <c r="H7" s="71"/>
      <c r="I7" s="190" t="s">
        <v>1016</v>
      </c>
      <c r="J7" s="178">
        <f>COUNTIFS(J12:J199,"ChinhVC",L12:L199,"Open")</f>
        <v>0</v>
      </c>
      <c r="K7" s="178">
        <f>COUNTIFS(J12:J199,"ChinhVC",L12:L199,"Accepted")</f>
        <v>0</v>
      </c>
      <c r="L7" s="178">
        <f>COUNTIFS(J12:J199,"ChinhVC",L12:L199,"Ready for test")</f>
        <v>0</v>
      </c>
      <c r="M7" s="178">
        <f>COUNTIFS(J12:J199,"ChinhVC",L12:L199,"Closed")</f>
        <v>0</v>
      </c>
      <c r="N7" s="178">
        <f>COUNTIFS(J12:J199,"ChinhVC",L12:L199,"")</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5" thickBot="1">
      <c r="A8" s="193"/>
      <c r="B8" s="193"/>
      <c r="C8" s="193"/>
      <c r="D8" s="193"/>
      <c r="E8" s="194"/>
      <c r="F8" s="194"/>
      <c r="G8" s="194"/>
      <c r="H8" s="71"/>
      <c r="I8" s="191" t="s">
        <v>1015</v>
      </c>
      <c r="J8" s="198">
        <f>SUM(J2:J7)</f>
        <v>0</v>
      </c>
      <c r="K8" s="198">
        <f t="shared" ref="K8:O8" si="1">SUM(K2:K7)</f>
        <v>0</v>
      </c>
      <c r="L8" s="198">
        <f t="shared" si="1"/>
        <v>0</v>
      </c>
      <c r="M8" s="198">
        <f t="shared" si="1"/>
        <v>8</v>
      </c>
      <c r="N8" s="198">
        <f t="shared" si="1"/>
        <v>0</v>
      </c>
      <c r="O8" s="198">
        <f t="shared" si="1"/>
        <v>8</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3.5" thickTop="1">
      <c r="A9" s="68"/>
      <c r="B9" s="68"/>
      <c r="C9" s="68"/>
      <c r="D9" s="76"/>
      <c r="E9" s="76"/>
      <c r="F9" s="76"/>
      <c r="G9" s="76"/>
      <c r="H9" s="76"/>
      <c r="I9" s="76"/>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44.2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3" t="s">
        <v>57</v>
      </c>
      <c r="C11" s="44"/>
      <c r="D11" s="44"/>
      <c r="E11" s="44"/>
      <c r="F11" s="44"/>
      <c r="G11" s="44"/>
      <c r="H11" s="44"/>
      <c r="I11" s="45"/>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4.25" customHeight="1">
      <c r="A12" s="95" t="str">
        <f>IF(OR(B12&lt;&gt;"",D12&lt;&gt;""),"["&amp;TEXT($B$2,"##")&amp;"-"&amp;TEXT(ROW()-10,"##")&amp;"]","")</f>
        <v>[Account Management Module-2]</v>
      </c>
      <c r="B12" s="95" t="s">
        <v>58</v>
      </c>
      <c r="C12" s="95" t="s">
        <v>94</v>
      </c>
      <c r="D12" s="95" t="s">
        <v>187</v>
      </c>
      <c r="E12" s="46"/>
      <c r="F12" s="95" t="s">
        <v>0</v>
      </c>
      <c r="G12" s="95" t="s">
        <v>0</v>
      </c>
      <c r="H12" s="90">
        <v>42317</v>
      </c>
      <c r="I12" s="78"/>
      <c r="J12" s="186"/>
      <c r="K12" s="186"/>
      <c r="L12" s="186"/>
      <c r="M12" s="187"/>
      <c r="N12" s="187"/>
      <c r="O12" s="187"/>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c r="IS12" s="121"/>
      <c r="IT12" s="121"/>
      <c r="IU12" s="121"/>
      <c r="IV12" s="121"/>
      <c r="IW12" s="121"/>
    </row>
    <row r="13" spans="1:257" ht="14.25" customHeight="1">
      <c r="A13" s="95" t="str">
        <f>IF(OR(B13&lt;&gt;"",D13&lt;&gt;""),"["&amp;TEXT($B$2,"##")&amp;"-"&amp;TEXT(ROW()-10,"##")&amp;"]","")</f>
        <v>[Account Management Module-3]</v>
      </c>
      <c r="B13" s="95" t="s">
        <v>60</v>
      </c>
      <c r="C13" s="95" t="s">
        <v>94</v>
      </c>
      <c r="D13" s="95" t="s">
        <v>187</v>
      </c>
      <c r="E13" s="46" t="s">
        <v>59</v>
      </c>
      <c r="F13" s="95" t="s">
        <v>0</v>
      </c>
      <c r="G13" s="95" t="s">
        <v>0</v>
      </c>
      <c r="H13" s="90">
        <v>42317</v>
      </c>
      <c r="I13" s="78"/>
      <c r="J13" s="186"/>
      <c r="K13" s="186"/>
      <c r="L13" s="186"/>
      <c r="M13" s="187"/>
      <c r="N13" s="187"/>
      <c r="O13" s="187"/>
      <c r="P13" s="68"/>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c r="CK13" s="121"/>
      <c r="CL13" s="121"/>
      <c r="CM13" s="121"/>
      <c r="CN13" s="121"/>
      <c r="CO13" s="121"/>
      <c r="CP13" s="121"/>
      <c r="CQ13" s="121"/>
      <c r="CR13" s="121"/>
      <c r="CS13" s="121"/>
      <c r="CT13" s="121"/>
      <c r="CU13" s="121"/>
      <c r="CV13" s="121"/>
      <c r="CW13" s="121"/>
      <c r="CX13" s="121"/>
      <c r="CY13" s="121"/>
      <c r="CZ13" s="121"/>
      <c r="DA13" s="121"/>
      <c r="DB13" s="121"/>
      <c r="DC13" s="121"/>
      <c r="DD13" s="121"/>
      <c r="DE13" s="121"/>
      <c r="DF13" s="121"/>
      <c r="DG13" s="121"/>
      <c r="DH13" s="121"/>
      <c r="DI13" s="121"/>
      <c r="DJ13" s="121"/>
      <c r="DK13" s="121"/>
      <c r="DL13" s="121"/>
      <c r="DM13" s="121"/>
      <c r="DN13" s="121"/>
      <c r="DO13" s="121"/>
      <c r="DP13" s="121"/>
      <c r="DQ13" s="121"/>
      <c r="DR13" s="121"/>
      <c r="DS13" s="121"/>
      <c r="DT13" s="121"/>
      <c r="DU13" s="121"/>
      <c r="DV13" s="121"/>
      <c r="DW13" s="121"/>
      <c r="DX13" s="121"/>
      <c r="DY13" s="121"/>
      <c r="DZ13" s="121"/>
      <c r="EA13" s="121"/>
      <c r="EB13" s="121"/>
      <c r="EC13" s="121"/>
      <c r="ED13" s="121"/>
      <c r="EE13" s="121"/>
      <c r="EF13" s="121"/>
      <c r="EG13" s="121"/>
      <c r="EH13" s="121"/>
      <c r="EI13" s="121"/>
      <c r="EJ13" s="121"/>
      <c r="EK13" s="121"/>
      <c r="EL13" s="121"/>
      <c r="EM13" s="121"/>
      <c r="EN13" s="121"/>
      <c r="EO13" s="121"/>
      <c r="EP13" s="121"/>
      <c r="EQ13" s="121"/>
      <c r="ER13" s="121"/>
      <c r="ES13" s="121"/>
      <c r="ET13" s="121"/>
      <c r="EU13" s="121"/>
      <c r="EV13" s="121"/>
      <c r="EW13" s="121"/>
      <c r="EX13" s="121"/>
      <c r="EY13" s="121"/>
      <c r="EZ13" s="121"/>
      <c r="FA13" s="121"/>
      <c r="FB13" s="121"/>
      <c r="FC13" s="121"/>
      <c r="FD13" s="121"/>
      <c r="FE13" s="121"/>
      <c r="FF13" s="121"/>
      <c r="FG13" s="121"/>
      <c r="FH13" s="121"/>
      <c r="FI13" s="121"/>
      <c r="FJ13" s="121"/>
      <c r="FK13" s="121"/>
      <c r="FL13" s="121"/>
      <c r="FM13" s="121"/>
      <c r="FN13" s="121"/>
      <c r="FO13" s="121"/>
      <c r="FP13" s="121"/>
      <c r="FQ13" s="121"/>
      <c r="FR13" s="121"/>
      <c r="FS13" s="121"/>
      <c r="FT13" s="121"/>
      <c r="FU13" s="121"/>
      <c r="FV13" s="121"/>
      <c r="FW13" s="121"/>
      <c r="FX13" s="121"/>
      <c r="FY13" s="121"/>
      <c r="FZ13" s="121"/>
      <c r="GA13" s="121"/>
      <c r="GB13" s="121"/>
      <c r="GC13" s="121"/>
      <c r="GD13" s="121"/>
      <c r="GE13" s="121"/>
      <c r="GF13" s="121"/>
      <c r="GG13" s="121"/>
      <c r="GH13" s="121"/>
      <c r="GI13" s="121"/>
      <c r="GJ13" s="121"/>
      <c r="GK13" s="121"/>
      <c r="GL13" s="121"/>
      <c r="GM13" s="121"/>
      <c r="GN13" s="121"/>
      <c r="GO13" s="121"/>
      <c r="GP13" s="121"/>
      <c r="GQ13" s="121"/>
      <c r="GR13" s="121"/>
      <c r="GS13" s="121"/>
      <c r="GT13" s="121"/>
      <c r="GU13" s="121"/>
      <c r="GV13" s="121"/>
      <c r="GW13" s="121"/>
      <c r="GX13" s="121"/>
      <c r="GY13" s="121"/>
      <c r="GZ13" s="121"/>
      <c r="HA13" s="121"/>
      <c r="HB13" s="121"/>
      <c r="HC13" s="121"/>
      <c r="HD13" s="121"/>
      <c r="HE13" s="121"/>
      <c r="HF13" s="121"/>
      <c r="HG13" s="121"/>
      <c r="HH13" s="121"/>
      <c r="HI13" s="121"/>
      <c r="HJ13" s="121"/>
      <c r="HK13" s="121"/>
      <c r="HL13" s="121"/>
      <c r="HM13" s="121"/>
      <c r="HN13" s="121"/>
      <c r="HO13" s="121"/>
      <c r="HP13" s="121"/>
      <c r="HQ13" s="121"/>
      <c r="HR13" s="121"/>
      <c r="HS13" s="121"/>
      <c r="HT13" s="121"/>
      <c r="HU13" s="121"/>
      <c r="HV13" s="121"/>
      <c r="HW13" s="121"/>
      <c r="HX13" s="121"/>
      <c r="HY13" s="121"/>
      <c r="HZ13" s="121"/>
      <c r="IA13" s="121"/>
      <c r="IB13" s="121"/>
      <c r="IC13" s="121"/>
      <c r="ID13" s="121"/>
      <c r="IE13" s="121"/>
      <c r="IF13" s="121"/>
      <c r="IG13" s="121"/>
      <c r="IH13" s="121"/>
      <c r="II13" s="121"/>
      <c r="IJ13" s="121"/>
      <c r="IK13" s="121"/>
      <c r="IL13" s="121"/>
      <c r="IM13" s="121"/>
      <c r="IN13" s="121"/>
      <c r="IO13" s="121"/>
      <c r="IP13" s="121"/>
      <c r="IQ13" s="121"/>
      <c r="IR13" s="121"/>
      <c r="IS13" s="121"/>
      <c r="IT13" s="121"/>
      <c r="IU13" s="121"/>
      <c r="IV13" s="121"/>
      <c r="IW13" s="121"/>
    </row>
    <row r="14" spans="1:257" ht="14.25" customHeight="1">
      <c r="A14" s="95" t="str">
        <f>IF(OR(B14&lt;&gt;"",D14&lt;&gt;""),"["&amp;TEXT($B$2,"##")&amp;"-"&amp;TEXT(ROW()-10,"##")&amp;"]","")</f>
        <v>[Account Management Module-4]</v>
      </c>
      <c r="B14" s="95" t="s">
        <v>66</v>
      </c>
      <c r="C14" s="95" t="s">
        <v>98</v>
      </c>
      <c r="D14" s="95" t="s">
        <v>99</v>
      </c>
      <c r="E14" s="95" t="s">
        <v>61</v>
      </c>
      <c r="F14" s="95" t="s">
        <v>0</v>
      </c>
      <c r="G14" s="95" t="s">
        <v>0</v>
      </c>
      <c r="H14" s="90">
        <v>42317</v>
      </c>
      <c r="I14" s="78"/>
      <c r="J14" s="186"/>
      <c r="K14" s="186"/>
      <c r="L14" s="186"/>
      <c r="M14" s="187"/>
      <c r="N14" s="187"/>
      <c r="O14" s="187"/>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1"/>
      <c r="DV14" s="121"/>
      <c r="DW14" s="121"/>
      <c r="DX14" s="121"/>
      <c r="DY14" s="121"/>
      <c r="DZ14" s="121"/>
      <c r="EA14" s="121"/>
      <c r="EB14" s="121"/>
      <c r="EC14" s="121"/>
      <c r="ED14" s="121"/>
      <c r="EE14" s="121"/>
      <c r="EF14" s="121"/>
      <c r="EG14" s="121"/>
      <c r="EH14" s="121"/>
      <c r="EI14" s="121"/>
      <c r="EJ14" s="121"/>
      <c r="EK14" s="121"/>
      <c r="EL14" s="121"/>
      <c r="EM14" s="121"/>
      <c r="EN14" s="121"/>
      <c r="EO14" s="121"/>
      <c r="EP14" s="121"/>
      <c r="EQ14" s="121"/>
      <c r="ER14" s="121"/>
      <c r="ES14" s="121"/>
      <c r="ET14" s="121"/>
      <c r="EU14" s="121"/>
      <c r="EV14" s="121"/>
      <c r="EW14" s="121"/>
      <c r="EX14" s="121"/>
      <c r="EY14" s="121"/>
      <c r="EZ14" s="121"/>
      <c r="FA14" s="121"/>
      <c r="FB14" s="121"/>
      <c r="FC14" s="121"/>
      <c r="FD14" s="121"/>
      <c r="FE14" s="121"/>
      <c r="FF14" s="121"/>
      <c r="FG14" s="121"/>
      <c r="FH14" s="121"/>
      <c r="FI14" s="121"/>
      <c r="FJ14" s="121"/>
      <c r="FK14" s="121"/>
      <c r="FL14" s="121"/>
      <c r="FM14" s="121"/>
      <c r="FN14" s="121"/>
      <c r="FO14" s="121"/>
      <c r="FP14" s="121"/>
      <c r="FQ14" s="121"/>
      <c r="FR14" s="121"/>
      <c r="FS14" s="121"/>
      <c r="FT14" s="121"/>
      <c r="FU14" s="121"/>
      <c r="FV14" s="121"/>
      <c r="FW14" s="121"/>
      <c r="FX14" s="121"/>
      <c r="FY14" s="121"/>
      <c r="FZ14" s="121"/>
      <c r="GA14" s="121"/>
      <c r="GB14" s="121"/>
      <c r="GC14" s="121"/>
      <c r="GD14" s="121"/>
      <c r="GE14" s="121"/>
      <c r="GF14" s="121"/>
      <c r="GG14" s="121"/>
      <c r="GH14" s="121"/>
      <c r="GI14" s="121"/>
      <c r="GJ14" s="121"/>
      <c r="GK14" s="121"/>
      <c r="GL14" s="121"/>
      <c r="GM14" s="121"/>
      <c r="GN14" s="121"/>
      <c r="GO14" s="121"/>
      <c r="GP14" s="121"/>
      <c r="GQ14" s="121"/>
      <c r="GR14" s="121"/>
      <c r="GS14" s="121"/>
      <c r="GT14" s="121"/>
      <c r="GU14" s="121"/>
      <c r="GV14" s="121"/>
      <c r="GW14" s="121"/>
      <c r="GX14" s="121"/>
      <c r="GY14" s="121"/>
      <c r="GZ14" s="121"/>
      <c r="HA14" s="121"/>
      <c r="HB14" s="121"/>
      <c r="HC14" s="121"/>
      <c r="HD14" s="121"/>
      <c r="HE14" s="121"/>
      <c r="HF14" s="121"/>
      <c r="HG14" s="121"/>
      <c r="HH14" s="121"/>
      <c r="HI14" s="121"/>
      <c r="HJ14" s="121"/>
      <c r="HK14" s="121"/>
      <c r="HL14" s="121"/>
      <c r="HM14" s="121"/>
      <c r="HN14" s="121"/>
      <c r="HO14" s="121"/>
      <c r="HP14" s="121"/>
      <c r="HQ14" s="121"/>
      <c r="HR14" s="121"/>
      <c r="HS14" s="121"/>
      <c r="HT14" s="121"/>
      <c r="HU14" s="121"/>
      <c r="HV14" s="121"/>
      <c r="HW14" s="121"/>
      <c r="HX14" s="121"/>
      <c r="HY14" s="121"/>
      <c r="HZ14" s="121"/>
      <c r="IA14" s="121"/>
      <c r="IB14" s="121"/>
      <c r="IC14" s="121"/>
      <c r="ID14" s="121"/>
      <c r="IE14" s="121"/>
      <c r="IF14" s="121"/>
      <c r="IG14" s="121"/>
      <c r="IH14" s="121"/>
      <c r="II14" s="121"/>
      <c r="IJ14" s="121"/>
      <c r="IK14" s="121"/>
      <c r="IL14" s="121"/>
      <c r="IM14" s="121"/>
      <c r="IN14" s="121"/>
      <c r="IO14" s="121"/>
      <c r="IP14" s="121"/>
      <c r="IQ14" s="121"/>
      <c r="IR14" s="121"/>
      <c r="IS14" s="121"/>
      <c r="IT14" s="121"/>
      <c r="IU14" s="121"/>
      <c r="IV14" s="121"/>
      <c r="IW14" s="121"/>
    </row>
    <row r="15" spans="1:257" ht="14.25" customHeight="1">
      <c r="A15" s="95" t="str">
        <f t="shared" ref="A15:A70" si="2">IF(OR(B15&lt;&gt;"",D15&lt;&gt;""),"["&amp;TEXT($B$2,"##")&amp;"-"&amp;TEXT(ROW()-10,"##")&amp;"]","")</f>
        <v>[Account Management Module-5]</v>
      </c>
      <c r="B15" s="95" t="s">
        <v>1036</v>
      </c>
      <c r="C15" s="95" t="s">
        <v>95</v>
      </c>
      <c r="D15" s="95" t="s">
        <v>201</v>
      </c>
      <c r="E15" s="95" t="s">
        <v>61</v>
      </c>
      <c r="F15" s="95" t="s">
        <v>0</v>
      </c>
      <c r="G15" s="95" t="s">
        <v>0</v>
      </c>
      <c r="H15" s="90">
        <v>42317</v>
      </c>
      <c r="I15" s="78"/>
      <c r="J15" s="186"/>
      <c r="K15" s="186"/>
      <c r="L15" s="186"/>
      <c r="M15" s="187"/>
      <c r="N15" s="187"/>
      <c r="O15" s="187"/>
      <c r="P15" s="68"/>
    </row>
    <row r="16" spans="1:257" ht="14.25" customHeight="1">
      <c r="A16" s="95" t="str">
        <f t="shared" si="2"/>
        <v>[Account Management Module-6]</v>
      </c>
      <c r="B16" s="95" t="s">
        <v>62</v>
      </c>
      <c r="C16" s="95" t="s">
        <v>1037</v>
      </c>
      <c r="D16" s="95" t="s">
        <v>96</v>
      </c>
      <c r="E16" s="95" t="s">
        <v>61</v>
      </c>
      <c r="F16" s="95" t="s">
        <v>0</v>
      </c>
      <c r="G16" s="95" t="s">
        <v>0</v>
      </c>
      <c r="H16" s="90">
        <v>42317</v>
      </c>
      <c r="I16" s="78"/>
      <c r="J16" s="186"/>
      <c r="K16" s="186"/>
      <c r="L16" s="186"/>
      <c r="M16" s="187"/>
      <c r="N16" s="187"/>
      <c r="O16" s="187"/>
      <c r="P16" s="121"/>
    </row>
    <row r="17" spans="1:257" ht="14.25" customHeight="1">
      <c r="A17" s="95" t="str">
        <f t="shared" si="2"/>
        <v>[Account Management Module-7]</v>
      </c>
      <c r="B17" s="95" t="s">
        <v>191</v>
      </c>
      <c r="C17" s="95" t="s">
        <v>193</v>
      </c>
      <c r="D17" s="95" t="s">
        <v>1039</v>
      </c>
      <c r="E17" s="95" t="s">
        <v>61</v>
      </c>
      <c r="F17" s="95" t="s">
        <v>0</v>
      </c>
      <c r="G17" s="95" t="s">
        <v>0</v>
      </c>
      <c r="H17" s="90">
        <v>42317</v>
      </c>
      <c r="I17" s="78"/>
      <c r="J17" s="186"/>
      <c r="K17" s="186"/>
      <c r="L17" s="186"/>
      <c r="M17" s="187"/>
      <c r="N17" s="187"/>
      <c r="O17" s="187"/>
      <c r="P17" s="68"/>
    </row>
    <row r="18" spans="1:257" ht="14.25" customHeight="1">
      <c r="A18" s="95" t="str">
        <f t="shared" ref="A18" si="3">IF(OR(B18&lt;&gt;"",D18&lt;&gt;""),"["&amp;TEXT($B$2,"##")&amp;"-"&amp;TEXT(ROW()-10,"##")&amp;"]","")</f>
        <v>[Account Management Module-8]</v>
      </c>
      <c r="B18" s="95" t="s">
        <v>192</v>
      </c>
      <c r="C18" s="95" t="s">
        <v>194</v>
      </c>
      <c r="D18" s="95" t="s">
        <v>1038</v>
      </c>
      <c r="E18" s="95" t="s">
        <v>61</v>
      </c>
      <c r="F18" s="95" t="s">
        <v>0</v>
      </c>
      <c r="G18" s="95" t="s">
        <v>0</v>
      </c>
      <c r="H18" s="90">
        <v>42317</v>
      </c>
      <c r="I18" s="78"/>
      <c r="J18" s="186"/>
      <c r="K18" s="186"/>
      <c r="L18" s="186"/>
      <c r="M18" s="187"/>
      <c r="N18" s="187"/>
      <c r="O18" s="187"/>
      <c r="P18" s="121"/>
    </row>
    <row r="19" spans="1:257" ht="14.25" customHeight="1">
      <c r="A19" s="95" t="str">
        <f t="shared" si="2"/>
        <v>[Account Management Module-9]</v>
      </c>
      <c r="B19" s="95" t="s">
        <v>188</v>
      </c>
      <c r="C19" s="95" t="s">
        <v>189</v>
      </c>
      <c r="D19" s="95" t="s">
        <v>190</v>
      </c>
      <c r="E19" s="95" t="s">
        <v>61</v>
      </c>
      <c r="F19" s="95" t="s">
        <v>0</v>
      </c>
      <c r="G19" s="95" t="s">
        <v>0</v>
      </c>
      <c r="H19" s="90">
        <v>42317</v>
      </c>
      <c r="I19" s="78"/>
      <c r="J19" s="186"/>
      <c r="K19" s="186"/>
      <c r="L19" s="186"/>
      <c r="M19" s="187"/>
      <c r="N19" s="187"/>
      <c r="O19" s="187"/>
      <c r="P19" s="68"/>
    </row>
    <row r="20" spans="1:257" ht="14.25" customHeight="1">
      <c r="A20" s="95" t="str">
        <f t="shared" si="2"/>
        <v>[Account Management Module-10]</v>
      </c>
      <c r="B20" s="95" t="s">
        <v>63</v>
      </c>
      <c r="C20" s="95" t="s">
        <v>97</v>
      </c>
      <c r="D20" s="95" t="s">
        <v>196</v>
      </c>
      <c r="E20" s="95" t="s">
        <v>61</v>
      </c>
      <c r="F20" s="95" t="s">
        <v>0</v>
      </c>
      <c r="G20" s="95" t="s">
        <v>0</v>
      </c>
      <c r="H20" s="90">
        <v>42317</v>
      </c>
      <c r="I20" s="78"/>
      <c r="J20" s="186"/>
      <c r="K20" s="186"/>
      <c r="L20" s="186"/>
      <c r="M20" s="187"/>
      <c r="N20" s="187"/>
      <c r="O20" s="187"/>
      <c r="P20" s="121"/>
    </row>
    <row r="21" spans="1:257" ht="14.25" customHeight="1">
      <c r="A21" s="95" t="str">
        <f t="shared" si="2"/>
        <v>[Account Management Module-11]</v>
      </c>
      <c r="B21" s="95" t="s">
        <v>64</v>
      </c>
      <c r="C21" s="95" t="s">
        <v>198</v>
      </c>
      <c r="D21" s="95" t="s">
        <v>197</v>
      </c>
      <c r="E21" s="95" t="s">
        <v>61</v>
      </c>
      <c r="F21" s="95" t="s">
        <v>0</v>
      </c>
      <c r="G21" s="95" t="s">
        <v>0</v>
      </c>
      <c r="H21" s="90">
        <v>42317</v>
      </c>
      <c r="I21" s="78"/>
      <c r="J21" s="186"/>
      <c r="K21" s="186"/>
      <c r="L21" s="186"/>
      <c r="M21" s="187"/>
      <c r="N21" s="187"/>
      <c r="O21" s="187"/>
      <c r="P21" s="68"/>
    </row>
    <row r="22" spans="1:257" ht="14.25" customHeight="1">
      <c r="A22" s="95" t="str">
        <f>IF(OR(B22&lt;&gt;"",D22&lt;&gt;""),"["&amp;TEXT($B$2,"##")&amp;"-"&amp;TEXT(ROW()-10,"##")&amp;"]","")</f>
        <v>[Account Management Module-12]</v>
      </c>
      <c r="B22" s="95" t="s">
        <v>65</v>
      </c>
      <c r="C22" s="95" t="s">
        <v>199</v>
      </c>
      <c r="D22" s="95" t="s">
        <v>197</v>
      </c>
      <c r="E22" s="95" t="s">
        <v>61</v>
      </c>
      <c r="F22" s="95" t="s">
        <v>0</v>
      </c>
      <c r="G22" s="95" t="s">
        <v>0</v>
      </c>
      <c r="H22" s="90">
        <v>42317</v>
      </c>
      <c r="I22" s="78"/>
      <c r="J22" s="186"/>
      <c r="K22" s="186"/>
      <c r="L22" s="186"/>
      <c r="M22" s="187"/>
      <c r="N22" s="187"/>
      <c r="O22" s="187"/>
      <c r="P22" s="121"/>
    </row>
    <row r="23" spans="1:257" ht="14.25" customHeight="1">
      <c r="A23" s="95" t="str">
        <f>IF(OR(B23&lt;&gt;"",D23&lt;&gt;""),"["&amp;TEXT($B$2,"##")&amp;"-"&amp;TEXT(ROW()-10,"##")&amp;"]","")</f>
        <v>[Account Management Module-13]</v>
      </c>
      <c r="B23" s="95" t="s">
        <v>67</v>
      </c>
      <c r="C23" s="95" t="s">
        <v>100</v>
      </c>
      <c r="D23" s="95" t="s">
        <v>1040</v>
      </c>
      <c r="E23" s="95" t="s">
        <v>61</v>
      </c>
      <c r="F23" s="95" t="s">
        <v>0</v>
      </c>
      <c r="G23" s="95" t="s">
        <v>0</v>
      </c>
      <c r="H23" s="90">
        <v>42317</v>
      </c>
      <c r="I23" s="78"/>
      <c r="J23" s="186"/>
      <c r="K23" s="186"/>
      <c r="L23" s="186"/>
      <c r="M23" s="187"/>
      <c r="N23" s="187"/>
      <c r="O23" s="187"/>
      <c r="P23" s="68"/>
    </row>
    <row r="24" spans="1:257" ht="14.25" customHeight="1">
      <c r="A24" s="43"/>
      <c r="B24" s="43" t="s">
        <v>68</v>
      </c>
      <c r="C24" s="44"/>
      <c r="D24" s="44"/>
      <c r="E24" s="44"/>
      <c r="F24" s="44"/>
      <c r="G24" s="44"/>
      <c r="H24" s="44"/>
      <c r="I24" s="45"/>
      <c r="J24" s="142"/>
      <c r="K24" s="142"/>
      <c r="L24" s="142"/>
      <c r="M24" s="142"/>
      <c r="N24" s="142"/>
      <c r="O24" s="142"/>
      <c r="P24" s="121"/>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68"/>
      <c r="EJ24" s="68"/>
      <c r="EK24" s="68"/>
      <c r="EL24" s="68"/>
      <c r="EM24" s="68"/>
      <c r="EN24" s="68"/>
      <c r="EO24" s="68"/>
      <c r="EP24" s="68"/>
      <c r="EQ24" s="68"/>
      <c r="ER24" s="68"/>
      <c r="ES24" s="68"/>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c r="GM24" s="68"/>
      <c r="GN24" s="68"/>
      <c r="GO24" s="68"/>
      <c r="GP24" s="68"/>
      <c r="GQ24" s="68"/>
      <c r="GR24" s="68"/>
      <c r="GS24" s="68"/>
      <c r="GT24" s="68"/>
      <c r="GU24" s="68"/>
      <c r="GV24" s="68"/>
      <c r="GW24" s="68"/>
      <c r="GX24" s="68"/>
      <c r="GY24" s="68"/>
      <c r="GZ24" s="68"/>
      <c r="HA24" s="68"/>
      <c r="HB24" s="68"/>
      <c r="HC24" s="68"/>
      <c r="HD24" s="68"/>
      <c r="HE24" s="68"/>
      <c r="HF24" s="68"/>
      <c r="HG24" s="68"/>
      <c r="HH24" s="68"/>
      <c r="HI24" s="68"/>
      <c r="HJ24" s="68"/>
      <c r="HK24" s="68"/>
      <c r="HL24" s="68"/>
      <c r="HM24" s="68"/>
      <c r="HN24" s="68"/>
      <c r="HO24" s="68"/>
      <c r="HP24" s="68"/>
      <c r="HQ24" s="68"/>
      <c r="HR24" s="68"/>
      <c r="HS24" s="68"/>
      <c r="HT24" s="68"/>
      <c r="HU24" s="68"/>
      <c r="HV24" s="68"/>
      <c r="HW24" s="68"/>
      <c r="HX24" s="68"/>
      <c r="HY24" s="68"/>
      <c r="HZ24" s="68"/>
      <c r="IA24" s="68"/>
      <c r="IB24" s="68"/>
      <c r="IC24" s="68"/>
      <c r="ID24" s="68"/>
      <c r="IE24" s="68"/>
      <c r="IF24" s="68"/>
      <c r="IG24" s="68"/>
      <c r="IH24" s="68"/>
      <c r="II24" s="68"/>
      <c r="IJ24" s="68"/>
      <c r="IK24" s="68"/>
      <c r="IL24" s="68"/>
      <c r="IM24" s="68"/>
      <c r="IN24" s="68"/>
      <c r="IO24" s="68"/>
      <c r="IP24" s="68"/>
      <c r="IQ24" s="68"/>
      <c r="IR24" s="68"/>
      <c r="IS24" s="68"/>
      <c r="IT24" s="68"/>
      <c r="IU24" s="68"/>
      <c r="IV24" s="68"/>
      <c r="IW24" s="68"/>
    </row>
    <row r="25" spans="1:257" ht="14.25" customHeight="1">
      <c r="A25" s="95" t="str">
        <f t="shared" si="2"/>
        <v>[Account Management Module-15]</v>
      </c>
      <c r="B25" s="95" t="s">
        <v>69</v>
      </c>
      <c r="C25" s="95" t="s">
        <v>101</v>
      </c>
      <c r="D25" s="95" t="s">
        <v>200</v>
      </c>
      <c r="E25" s="95" t="s">
        <v>70</v>
      </c>
      <c r="F25" s="95" t="s">
        <v>0</v>
      </c>
      <c r="G25" s="95" t="s">
        <v>0</v>
      </c>
      <c r="H25" s="120">
        <v>42317</v>
      </c>
      <c r="I25" s="78"/>
      <c r="J25" s="186"/>
      <c r="K25" s="186"/>
      <c r="L25" s="186"/>
      <c r="M25" s="187"/>
      <c r="N25" s="187"/>
      <c r="O25" s="187"/>
      <c r="P25" s="68"/>
    </row>
    <row r="26" spans="1:257" ht="14.25" customHeight="1">
      <c r="A26" s="95" t="str">
        <f>IF(OR(B26&lt;&gt;"",D26&lt;&gt;""),"["&amp;TEXT($B$2,"##")&amp;"-"&amp;TEXT(ROW()-10,"##")&amp;"]","")</f>
        <v>[Account Management Module-16]</v>
      </c>
      <c r="B26" s="95" t="s">
        <v>71</v>
      </c>
      <c r="C26" s="95" t="s">
        <v>101</v>
      </c>
      <c r="D26" s="95" t="s">
        <v>200</v>
      </c>
      <c r="E26" s="95" t="s">
        <v>70</v>
      </c>
      <c r="F26" s="95" t="s">
        <v>0</v>
      </c>
      <c r="G26" s="95" t="s">
        <v>0</v>
      </c>
      <c r="H26" s="120">
        <v>42317</v>
      </c>
      <c r="I26" s="78"/>
      <c r="J26" s="186"/>
      <c r="K26" s="186"/>
      <c r="L26" s="186"/>
      <c r="M26" s="187"/>
      <c r="N26" s="187"/>
      <c r="O26" s="187"/>
      <c r="P26" s="121"/>
    </row>
    <row r="27" spans="1:257" ht="14.25" customHeight="1">
      <c r="A27" s="95" t="str">
        <f t="shared" si="2"/>
        <v>[Account Management Module-17]</v>
      </c>
      <c r="B27" s="95" t="s">
        <v>72</v>
      </c>
      <c r="C27" s="95" t="s">
        <v>102</v>
      </c>
      <c r="D27" s="95" t="s">
        <v>103</v>
      </c>
      <c r="E27" s="95" t="s">
        <v>73</v>
      </c>
      <c r="F27" s="95" t="s">
        <v>0</v>
      </c>
      <c r="G27" s="95" t="s">
        <v>0</v>
      </c>
      <c r="H27" s="120">
        <v>42317</v>
      </c>
      <c r="I27" s="78"/>
      <c r="J27" s="186"/>
      <c r="K27" s="186"/>
      <c r="L27" s="186"/>
      <c r="M27" s="187"/>
      <c r="N27" s="187"/>
      <c r="O27" s="187"/>
      <c r="P27" s="68"/>
    </row>
    <row r="28" spans="1:257" ht="14.25" customHeight="1">
      <c r="A28" s="43"/>
      <c r="B28" s="43" t="s">
        <v>74</v>
      </c>
      <c r="C28" s="44"/>
      <c r="D28" s="44"/>
      <c r="E28" s="44"/>
      <c r="F28" s="44"/>
      <c r="G28" s="44"/>
      <c r="H28" s="44"/>
      <c r="I28" s="45"/>
      <c r="J28" s="142"/>
      <c r="K28" s="142"/>
      <c r="L28" s="142"/>
      <c r="M28" s="142"/>
      <c r="N28" s="142"/>
      <c r="O28" s="142"/>
      <c r="P28" s="121"/>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c r="EQ28" s="68"/>
      <c r="ER28" s="68"/>
      <c r="ES28" s="68"/>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c r="GM28" s="68"/>
      <c r="GN28" s="68"/>
      <c r="GO28" s="68"/>
      <c r="GP28" s="68"/>
      <c r="GQ28" s="68"/>
      <c r="GR28" s="68"/>
      <c r="GS28" s="68"/>
      <c r="GT28" s="68"/>
      <c r="GU28" s="68"/>
      <c r="GV28" s="68"/>
      <c r="GW28" s="68"/>
      <c r="GX28" s="68"/>
      <c r="GY28" s="68"/>
      <c r="GZ28" s="68"/>
      <c r="HA28" s="68"/>
      <c r="HB28" s="68"/>
      <c r="HC28" s="68"/>
      <c r="HD28" s="68"/>
      <c r="HE28" s="68"/>
      <c r="HF28" s="68"/>
      <c r="HG28" s="68"/>
      <c r="HH28" s="68"/>
      <c r="HI28" s="68"/>
      <c r="HJ28" s="68"/>
      <c r="HK28" s="68"/>
      <c r="HL28" s="68"/>
      <c r="HM28" s="68"/>
      <c r="HN28" s="68"/>
      <c r="HO28" s="68"/>
      <c r="HP28" s="68"/>
      <c r="HQ28" s="68"/>
      <c r="HR28" s="68"/>
      <c r="HS28" s="68"/>
      <c r="HT28" s="68"/>
      <c r="HU28" s="68"/>
      <c r="HV28" s="68"/>
      <c r="HW28" s="68"/>
      <c r="HX28" s="68"/>
      <c r="HY28" s="68"/>
      <c r="HZ28" s="68"/>
      <c r="IA28" s="68"/>
      <c r="IB28" s="68"/>
      <c r="IC28" s="68"/>
      <c r="ID28" s="68"/>
      <c r="IE28" s="68"/>
      <c r="IF28" s="68"/>
      <c r="IG28" s="68"/>
      <c r="IH28" s="68"/>
      <c r="II28" s="68"/>
      <c r="IJ28" s="68"/>
      <c r="IK28" s="68"/>
      <c r="IL28" s="68"/>
      <c r="IM28" s="68"/>
      <c r="IN28" s="68"/>
      <c r="IO28" s="68"/>
      <c r="IP28" s="68"/>
      <c r="IQ28" s="68"/>
      <c r="IR28" s="68"/>
      <c r="IS28" s="68"/>
      <c r="IT28" s="68"/>
      <c r="IU28" s="68"/>
      <c r="IV28" s="68"/>
      <c r="IW28" s="68"/>
    </row>
    <row r="29" spans="1:257" ht="14.25" customHeight="1">
      <c r="A29" s="95" t="str">
        <f>IF(OR(B29&lt;&gt;"",D29&lt;&gt;""),"["&amp;TEXT($B$2,"##")&amp;"-"&amp;TEXT(ROW()-10,"##")&amp;"]","")</f>
        <v>[Account Management Module-19]</v>
      </c>
      <c r="B29" s="95" t="s">
        <v>75</v>
      </c>
      <c r="C29" s="95" t="s">
        <v>104</v>
      </c>
      <c r="D29" s="95" t="s">
        <v>186</v>
      </c>
      <c r="E29" s="95" t="s">
        <v>61</v>
      </c>
      <c r="F29" s="95" t="s">
        <v>0</v>
      </c>
      <c r="G29" s="95" t="s">
        <v>0</v>
      </c>
      <c r="H29" s="90">
        <v>42317</v>
      </c>
      <c r="I29" s="78"/>
      <c r="J29" s="186"/>
      <c r="K29" s="186"/>
      <c r="L29" s="186"/>
      <c r="M29" s="187"/>
      <c r="N29" s="187"/>
      <c r="O29" s="187"/>
      <c r="P29" s="68"/>
    </row>
    <row r="30" spans="1:257" ht="14.25" customHeight="1">
      <c r="A30" s="95" t="str">
        <f>IF(OR(B30&lt;&gt;"",D30&lt;&gt;""),"["&amp;TEXT($B$2,"##")&amp;"-"&amp;TEXT(ROW()-10,"##")&amp;"]","")</f>
        <v>[Account Management Module-20]</v>
      </c>
      <c r="B30" s="95" t="s">
        <v>76</v>
      </c>
      <c r="C30" s="95" t="s">
        <v>104</v>
      </c>
      <c r="D30" s="95" t="s">
        <v>186</v>
      </c>
      <c r="E30" s="95" t="s">
        <v>61</v>
      </c>
      <c r="F30" s="95" t="s">
        <v>0</v>
      </c>
      <c r="G30" s="95" t="s">
        <v>0</v>
      </c>
      <c r="H30" s="90">
        <v>42319</v>
      </c>
      <c r="I30" s="78"/>
      <c r="J30" s="186"/>
      <c r="K30" s="186"/>
      <c r="L30" s="186"/>
      <c r="M30" s="187"/>
      <c r="N30" s="187"/>
      <c r="O30" s="187"/>
      <c r="P30" s="121"/>
    </row>
    <row r="31" spans="1:257" ht="14.25" customHeight="1">
      <c r="A31" s="95" t="str">
        <f>IF(OR(B31&lt;&gt;"",D31&lt;&gt;""),"["&amp;TEXT($B$2,"##")&amp;"-"&amp;TEXT(ROW()-10,"##")&amp;"]","")</f>
        <v>[Account Management Module-21]</v>
      </c>
      <c r="B31" s="95" t="s">
        <v>66</v>
      </c>
      <c r="C31" s="95" t="s">
        <v>207</v>
      </c>
      <c r="D31" s="95" t="s">
        <v>1041</v>
      </c>
      <c r="E31" s="95" t="s">
        <v>61</v>
      </c>
      <c r="F31" s="95" t="s">
        <v>0</v>
      </c>
      <c r="G31" s="95" t="s">
        <v>0</v>
      </c>
      <c r="H31" s="90">
        <v>42319</v>
      </c>
      <c r="I31" s="78"/>
      <c r="J31" s="186"/>
      <c r="K31" s="186"/>
      <c r="L31" s="186"/>
      <c r="M31" s="187"/>
      <c r="N31" s="187"/>
      <c r="O31" s="187"/>
      <c r="P31" s="68"/>
    </row>
    <row r="32" spans="1:257" ht="14.25" customHeight="1">
      <c r="A32" s="95" t="str">
        <f>IF(OR(B32&lt;&gt;"",D32&lt;&gt;""),"["&amp;TEXT($B$2,"##")&amp;"-"&amp;TEXT(ROW()-10,"##")&amp;"]","")</f>
        <v>[Account Management Module-22]</v>
      </c>
      <c r="B32" s="95" t="s">
        <v>218</v>
      </c>
      <c r="C32" s="95" t="s">
        <v>1042</v>
      </c>
      <c r="D32" s="95" t="s">
        <v>202</v>
      </c>
      <c r="E32" s="95" t="s">
        <v>77</v>
      </c>
      <c r="F32" s="95" t="s">
        <v>0</v>
      </c>
      <c r="G32" s="95" t="s">
        <v>0</v>
      </c>
      <c r="H32" s="90">
        <v>42319</v>
      </c>
      <c r="I32" s="78"/>
      <c r="J32" s="186"/>
      <c r="K32" s="186"/>
      <c r="L32" s="186"/>
      <c r="M32" s="187"/>
      <c r="N32" s="187"/>
      <c r="O32" s="187"/>
      <c r="P32" s="121"/>
    </row>
    <row r="33" spans="1:16" ht="14.25" customHeight="1">
      <c r="A33" s="95" t="str">
        <f t="shared" si="2"/>
        <v>[Account Management Module-23]</v>
      </c>
      <c r="B33" s="95" t="s">
        <v>203</v>
      </c>
      <c r="C33" s="95" t="s">
        <v>1043</v>
      </c>
      <c r="D33" s="95" t="s">
        <v>1044</v>
      </c>
      <c r="E33" s="95" t="s">
        <v>77</v>
      </c>
      <c r="F33" s="95" t="s">
        <v>0</v>
      </c>
      <c r="G33" s="95" t="s">
        <v>0</v>
      </c>
      <c r="H33" s="90">
        <v>42319</v>
      </c>
      <c r="I33" s="78"/>
      <c r="J33" s="186"/>
      <c r="K33" s="186"/>
      <c r="L33" s="186"/>
      <c r="M33" s="187"/>
      <c r="N33" s="187"/>
      <c r="O33" s="187"/>
      <c r="P33" s="68"/>
    </row>
    <row r="34" spans="1:16" ht="76.5">
      <c r="A34" s="95" t="str">
        <f t="shared" ref="A34" si="4">IF(OR(B34&lt;&gt;"",D34&lt;&gt;""),"["&amp;TEXT($B$2,"##")&amp;"-"&amp;TEXT(ROW()-10,"##")&amp;"]","")</f>
        <v>[Account Management Module-24]</v>
      </c>
      <c r="B34" s="95" t="s">
        <v>205</v>
      </c>
      <c r="C34" s="95" t="s">
        <v>206</v>
      </c>
      <c r="D34" s="95" t="s">
        <v>204</v>
      </c>
      <c r="E34" s="95" t="s">
        <v>77</v>
      </c>
      <c r="F34" s="95" t="s">
        <v>0</v>
      </c>
      <c r="G34" s="95" t="s">
        <v>0</v>
      </c>
      <c r="H34" s="90">
        <v>42319</v>
      </c>
      <c r="I34" s="78"/>
      <c r="J34" s="186" t="s">
        <v>1019</v>
      </c>
      <c r="K34" s="186" t="s">
        <v>1017</v>
      </c>
      <c r="L34" s="186" t="s">
        <v>1014</v>
      </c>
      <c r="M34" s="187">
        <v>42319</v>
      </c>
      <c r="N34" s="187">
        <v>42323</v>
      </c>
      <c r="O34" s="201" t="s">
        <v>1046</v>
      </c>
      <c r="P34" s="121"/>
    </row>
    <row r="35" spans="1:16" ht="14.25" customHeight="1">
      <c r="A35" s="95" t="str">
        <f t="shared" si="2"/>
        <v>[Account Management Module-25]</v>
      </c>
      <c r="B35" s="95" t="s">
        <v>208</v>
      </c>
      <c r="C35" s="95" t="s">
        <v>1047</v>
      </c>
      <c r="D35" s="95" t="s">
        <v>1048</v>
      </c>
      <c r="E35" s="95"/>
      <c r="F35" s="95" t="s">
        <v>0</v>
      </c>
      <c r="G35" s="95" t="s">
        <v>0</v>
      </c>
      <c r="H35" s="90">
        <v>42319</v>
      </c>
      <c r="I35" s="78"/>
      <c r="J35" s="186"/>
      <c r="K35" s="186"/>
      <c r="L35" s="186"/>
      <c r="M35" s="187"/>
      <c r="N35" s="187"/>
      <c r="O35" s="187"/>
      <c r="P35" s="68"/>
    </row>
    <row r="36" spans="1:16" ht="14.25" customHeight="1">
      <c r="A36" s="95" t="str">
        <f t="shared" ref="A36" si="5">IF(OR(B36&lt;&gt;"",D36&lt;&gt;""),"["&amp;TEXT($B$2,"##")&amp;"-"&amp;TEXT(ROW()-10,"##")&amp;"]","")</f>
        <v>[Account Management Module-26]</v>
      </c>
      <c r="B36" s="95" t="s">
        <v>209</v>
      </c>
      <c r="C36" s="95" t="s">
        <v>1050</v>
      </c>
      <c r="D36" s="95" t="s">
        <v>1049</v>
      </c>
      <c r="E36" s="46" t="s">
        <v>59</v>
      </c>
      <c r="F36" s="95" t="s">
        <v>0</v>
      </c>
      <c r="G36" s="95" t="s">
        <v>0</v>
      </c>
      <c r="H36" s="90">
        <v>42319</v>
      </c>
      <c r="I36" s="78"/>
      <c r="J36" s="186"/>
      <c r="K36" s="186"/>
      <c r="L36" s="186"/>
      <c r="M36" s="187"/>
      <c r="N36" s="187"/>
      <c r="O36" s="187"/>
      <c r="P36" s="121"/>
    </row>
    <row r="37" spans="1:16" ht="76.5">
      <c r="A37" s="95" t="str">
        <f t="shared" ref="A37" si="6">IF(OR(B37&lt;&gt;"",D37&lt;&gt;""),"["&amp;TEXT($B$2,"##")&amp;"-"&amp;TEXT(ROW()-10,"##")&amp;"]","")</f>
        <v>[Account Management Module-27]</v>
      </c>
      <c r="B37" s="95" t="s">
        <v>210</v>
      </c>
      <c r="C37" s="95" t="s">
        <v>211</v>
      </c>
      <c r="D37" s="95" t="s">
        <v>1158</v>
      </c>
      <c r="E37" s="46" t="s">
        <v>59</v>
      </c>
      <c r="F37" s="95" t="s">
        <v>0</v>
      </c>
      <c r="G37" s="95" t="s">
        <v>0</v>
      </c>
      <c r="H37" s="90">
        <v>42319</v>
      </c>
      <c r="I37" s="78"/>
      <c r="J37" s="186" t="s">
        <v>1019</v>
      </c>
      <c r="K37" s="186" t="s">
        <v>1017</v>
      </c>
      <c r="L37" s="186" t="s">
        <v>1014</v>
      </c>
      <c r="M37" s="187">
        <v>42319</v>
      </c>
      <c r="N37" s="187">
        <v>42323</v>
      </c>
      <c r="O37" s="201" t="s">
        <v>1051</v>
      </c>
      <c r="P37" s="68"/>
    </row>
    <row r="38" spans="1:16" ht="63.75">
      <c r="A38" s="95" t="str">
        <f t="shared" ref="A38" si="7">IF(OR(B38&lt;&gt;"",D38&lt;&gt;""),"["&amp;TEXT($B$2,"##")&amp;"-"&amp;TEXT(ROW()-10,"##")&amp;"]","")</f>
        <v>[Account Management Module-28]</v>
      </c>
      <c r="B38" s="95" t="s">
        <v>1054</v>
      </c>
      <c r="C38" s="95" t="s">
        <v>1055</v>
      </c>
      <c r="D38" s="95" t="s">
        <v>1056</v>
      </c>
      <c r="E38" s="46"/>
      <c r="F38" s="95" t="s">
        <v>0</v>
      </c>
      <c r="G38" s="95" t="s">
        <v>0</v>
      </c>
      <c r="H38" s="90">
        <v>42319</v>
      </c>
      <c r="I38" s="78"/>
      <c r="J38" s="186" t="s">
        <v>1019</v>
      </c>
      <c r="K38" s="186" t="s">
        <v>1017</v>
      </c>
      <c r="L38" s="186" t="s">
        <v>1014</v>
      </c>
      <c r="M38" s="187">
        <v>42319</v>
      </c>
      <c r="N38" s="187">
        <v>42323</v>
      </c>
      <c r="O38" s="201" t="s">
        <v>1053</v>
      </c>
      <c r="P38" s="121"/>
    </row>
    <row r="39" spans="1:16" ht="14.25" customHeight="1">
      <c r="A39" s="95" t="str">
        <f t="shared" ref="A39" si="8">IF(OR(B39&lt;&gt;"",D39&lt;&gt;""),"["&amp;TEXT($B$2,"##")&amp;"-"&amp;TEXT(ROW()-10,"##")&amp;"]","")</f>
        <v>[Account Management Module-29]</v>
      </c>
      <c r="B39" s="95" t="s">
        <v>216</v>
      </c>
      <c r="C39" s="95" t="s">
        <v>1052</v>
      </c>
      <c r="D39" s="95" t="s">
        <v>215</v>
      </c>
      <c r="E39" s="95" t="s">
        <v>77</v>
      </c>
      <c r="F39" s="95" t="s">
        <v>0</v>
      </c>
      <c r="G39" s="95" t="s">
        <v>0</v>
      </c>
      <c r="H39" s="90">
        <v>42319</v>
      </c>
      <c r="I39" s="78"/>
      <c r="J39" s="186"/>
      <c r="K39" s="186"/>
      <c r="L39" s="186"/>
      <c r="M39" s="187"/>
      <c r="N39" s="187"/>
      <c r="O39" s="187"/>
      <c r="P39" s="68"/>
    </row>
    <row r="40" spans="1:16" ht="89.25">
      <c r="A40" s="95" t="str">
        <f t="shared" si="2"/>
        <v>[Account Management Module-30]</v>
      </c>
      <c r="B40" s="95" t="s">
        <v>214</v>
      </c>
      <c r="C40" s="95" t="s">
        <v>212</v>
      </c>
      <c r="D40" s="95" t="s">
        <v>213</v>
      </c>
      <c r="E40" s="95" t="s">
        <v>77</v>
      </c>
      <c r="F40" s="95" t="s">
        <v>0</v>
      </c>
      <c r="G40" s="95" t="s">
        <v>0</v>
      </c>
      <c r="H40" s="90">
        <v>42319</v>
      </c>
      <c r="I40" s="78"/>
      <c r="J40" s="186" t="s">
        <v>1019</v>
      </c>
      <c r="K40" s="186" t="s">
        <v>1017</v>
      </c>
      <c r="L40" s="186" t="s">
        <v>1014</v>
      </c>
      <c r="M40" s="187">
        <v>42319</v>
      </c>
      <c r="N40" s="187">
        <v>42323</v>
      </c>
      <c r="O40" s="201" t="s">
        <v>1053</v>
      </c>
      <c r="P40" s="121"/>
    </row>
    <row r="41" spans="1:16" ht="14.25" customHeight="1">
      <c r="A41" s="95" t="str">
        <f>IF(OR(B41&lt;&gt;"",D41&lt;&gt;""),"["&amp;TEXT($B$2,"##")&amp;"-"&amp;TEXT(ROW()-10,"##")&amp;"]","")</f>
        <v>[Account Management Module-31]</v>
      </c>
      <c r="B41" s="95" t="s">
        <v>219</v>
      </c>
      <c r="C41" s="95" t="s">
        <v>1058</v>
      </c>
      <c r="D41" s="122" t="s">
        <v>1059</v>
      </c>
      <c r="E41" s="95" t="s">
        <v>77</v>
      </c>
      <c r="F41" s="95" t="s">
        <v>0</v>
      </c>
      <c r="G41" s="95" t="s">
        <v>0</v>
      </c>
      <c r="H41" s="90">
        <v>42319</v>
      </c>
      <c r="I41" s="78"/>
      <c r="J41" s="186"/>
      <c r="K41" s="186"/>
      <c r="L41" s="186"/>
      <c r="M41" s="187"/>
      <c r="N41" s="187"/>
      <c r="O41" s="187"/>
      <c r="P41" s="68"/>
    </row>
    <row r="42" spans="1:16" ht="76.5">
      <c r="A42" s="95" t="str">
        <f>IF(OR(B42&lt;&gt;"",D42&lt;&gt;""),"["&amp;TEXT($B$2,"##")&amp;"-"&amp;TEXT(ROW()-10,"##")&amp;"]","")</f>
        <v>[Account Management Module-32]</v>
      </c>
      <c r="B42" s="95" t="s">
        <v>78</v>
      </c>
      <c r="C42" s="95" t="s">
        <v>105</v>
      </c>
      <c r="D42" s="122" t="s">
        <v>217</v>
      </c>
      <c r="E42" s="95" t="s">
        <v>77</v>
      </c>
      <c r="F42" s="95" t="s">
        <v>0</v>
      </c>
      <c r="G42" s="95" t="s">
        <v>0</v>
      </c>
      <c r="H42" s="90">
        <v>42319</v>
      </c>
      <c r="I42" s="78"/>
      <c r="J42" s="186" t="s">
        <v>1019</v>
      </c>
      <c r="K42" s="186" t="s">
        <v>1017</v>
      </c>
      <c r="L42" s="186" t="s">
        <v>1014</v>
      </c>
      <c r="M42" s="187">
        <v>42319</v>
      </c>
      <c r="N42" s="187" t="s">
        <v>1159</v>
      </c>
      <c r="O42" s="201" t="s">
        <v>1060</v>
      </c>
      <c r="P42" s="121"/>
    </row>
    <row r="43" spans="1:16" ht="14.25" customHeight="1">
      <c r="A43" s="95" t="str">
        <f>IF(OR(B43&lt;&gt;"",D43&lt;&gt;""),"["&amp;TEXT($B$2,"##")&amp;"-"&amp;TEXT(ROW()-10,"##")&amp;"]","")</f>
        <v>[Account Management Module-33]</v>
      </c>
      <c r="B43" s="95" t="s">
        <v>106</v>
      </c>
      <c r="C43" s="95" t="s">
        <v>107</v>
      </c>
      <c r="D43" s="122" t="s">
        <v>1062</v>
      </c>
      <c r="E43" s="95" t="s">
        <v>77</v>
      </c>
      <c r="F43" s="95" t="s">
        <v>0</v>
      </c>
      <c r="G43" s="95" t="s">
        <v>0</v>
      </c>
      <c r="H43" s="90">
        <v>42319</v>
      </c>
      <c r="I43" s="78"/>
      <c r="J43" s="186"/>
      <c r="K43" s="186"/>
      <c r="L43" s="186"/>
      <c r="M43" s="187"/>
      <c r="N43" s="187"/>
      <c r="O43" s="187"/>
      <c r="P43" s="68"/>
    </row>
    <row r="44" spans="1:16" ht="14.25" customHeight="1">
      <c r="A44" s="95" t="str">
        <f t="shared" ref="A44" si="9">IF(OR(B44&lt;&gt;"",D44&lt;&gt;""),"["&amp;TEXT($B$2,"##")&amp;"-"&amp;TEXT(ROW()-10,"##")&amp;"]","")</f>
        <v>[Account Management Module-34]</v>
      </c>
      <c r="B44" s="95" t="s">
        <v>1063</v>
      </c>
      <c r="C44" s="95" t="s">
        <v>1064</v>
      </c>
      <c r="D44" s="122" t="s">
        <v>221</v>
      </c>
      <c r="E44" s="95" t="s">
        <v>77</v>
      </c>
      <c r="F44" s="95" t="s">
        <v>0</v>
      </c>
      <c r="G44" s="95" t="s">
        <v>0</v>
      </c>
      <c r="H44" s="90">
        <v>42319</v>
      </c>
      <c r="I44" s="78"/>
      <c r="J44" s="186"/>
      <c r="K44" s="186"/>
      <c r="L44" s="186"/>
      <c r="M44" s="187"/>
      <c r="N44" s="187"/>
      <c r="O44" s="187"/>
      <c r="P44" s="121"/>
    </row>
    <row r="45" spans="1:16" ht="14.25" customHeight="1">
      <c r="A45" s="95" t="str">
        <f t="shared" si="2"/>
        <v>[Account Management Module-35]</v>
      </c>
      <c r="B45" s="95" t="s">
        <v>220</v>
      </c>
      <c r="C45" s="95" t="s">
        <v>1065</v>
      </c>
      <c r="D45" s="122" t="s">
        <v>108</v>
      </c>
      <c r="E45" s="95" t="s">
        <v>77</v>
      </c>
      <c r="F45" s="95" t="s">
        <v>0</v>
      </c>
      <c r="G45" s="95" t="s">
        <v>0</v>
      </c>
      <c r="H45" s="90">
        <v>42319</v>
      </c>
      <c r="I45" s="78"/>
      <c r="J45" s="186"/>
      <c r="K45" s="186"/>
      <c r="L45" s="186"/>
      <c r="M45" s="187"/>
      <c r="N45" s="187"/>
      <c r="O45" s="187"/>
      <c r="P45" s="68"/>
    </row>
    <row r="46" spans="1:16" ht="14.25" customHeight="1">
      <c r="A46" s="43"/>
      <c r="B46" s="43" t="s">
        <v>110</v>
      </c>
      <c r="C46" s="44"/>
      <c r="D46" s="44"/>
      <c r="E46" s="142"/>
      <c r="F46" s="142"/>
      <c r="G46" s="142"/>
      <c r="H46" s="142"/>
      <c r="I46" s="142"/>
      <c r="J46" s="142"/>
      <c r="K46" s="142"/>
      <c r="L46" s="142"/>
      <c r="M46" s="142"/>
      <c r="N46" s="142"/>
      <c r="O46" s="142"/>
      <c r="P46" s="121"/>
    </row>
    <row r="47" spans="1:16" ht="14.25" customHeight="1">
      <c r="A47" s="95" t="str">
        <f t="shared" ref="A47" si="10">IF(OR(B47&lt;&gt;"",D47&lt;&gt;""),"["&amp;TEXT($B$2,"##")&amp;"-"&amp;TEXT(ROW()-10,"##")&amp;"]","")</f>
        <v>[Account Management Module-37]</v>
      </c>
      <c r="B47" s="95" t="s">
        <v>111</v>
      </c>
      <c r="C47" s="95" t="s">
        <v>112</v>
      </c>
      <c r="D47" s="95" t="s">
        <v>113</v>
      </c>
      <c r="E47" s="95" t="s">
        <v>81</v>
      </c>
      <c r="F47" s="95" t="s">
        <v>0</v>
      </c>
      <c r="G47" s="95" t="s">
        <v>0</v>
      </c>
      <c r="H47" s="90">
        <v>42319</v>
      </c>
      <c r="I47" s="78"/>
      <c r="J47" s="186"/>
      <c r="K47" s="186"/>
      <c r="L47" s="186"/>
      <c r="M47" s="187"/>
      <c r="N47" s="187"/>
      <c r="O47" s="187"/>
      <c r="P47" s="68"/>
    </row>
    <row r="48" spans="1:16" ht="14.25" customHeight="1">
      <c r="A48" s="95" t="str">
        <f>IF(OR(B48&lt;&gt;"",D48&lt;&gt;""),"["&amp;TEXT($B$2,"##")&amp;"-"&amp;TEXT(ROW()-10,"##")&amp;"]","")</f>
        <v>[Account Management Module-38]</v>
      </c>
      <c r="B48" s="95" t="s">
        <v>114</v>
      </c>
      <c r="C48" s="95" t="s">
        <v>112</v>
      </c>
      <c r="D48" s="95" t="s">
        <v>1066</v>
      </c>
      <c r="E48" s="95" t="s">
        <v>81</v>
      </c>
      <c r="F48" s="95" t="s">
        <v>0</v>
      </c>
      <c r="G48" s="95" t="s">
        <v>0</v>
      </c>
      <c r="H48" s="90">
        <v>42319</v>
      </c>
      <c r="I48" s="78"/>
      <c r="J48" s="186"/>
      <c r="K48" s="186"/>
      <c r="L48" s="186"/>
      <c r="M48" s="187"/>
      <c r="N48" s="187"/>
      <c r="O48" s="187"/>
      <c r="P48" s="121"/>
    </row>
    <row r="49" spans="1:257" ht="14.25" customHeight="1">
      <c r="A49" s="95" t="str">
        <f>IF(OR(B49&lt;&gt;"",D49&lt;&gt;""),"["&amp;TEXT($B$2,"##")&amp;"-"&amp;TEXT(ROW()-10,"##")&amp;"]","")</f>
        <v>[Account Management Module-39]</v>
      </c>
      <c r="B49" s="95" t="s">
        <v>127</v>
      </c>
      <c r="C49" s="95" t="s">
        <v>128</v>
      </c>
      <c r="D49" s="95" t="s">
        <v>129</v>
      </c>
      <c r="E49" s="95" t="s">
        <v>81</v>
      </c>
      <c r="F49" s="95" t="s">
        <v>0</v>
      </c>
      <c r="G49" s="95" t="s">
        <v>0</v>
      </c>
      <c r="H49" s="90">
        <v>42319</v>
      </c>
      <c r="I49" s="78"/>
      <c r="J49" s="186"/>
      <c r="K49" s="186"/>
      <c r="L49" s="186"/>
      <c r="M49" s="187"/>
      <c r="N49" s="187"/>
      <c r="O49" s="187"/>
      <c r="P49" s="68"/>
    </row>
    <row r="50" spans="1:257" ht="14.25" customHeight="1">
      <c r="A50" s="95" t="str">
        <f>IF(OR(B50&lt;&gt;"",D50&lt;&gt;""),"["&amp;TEXT($B$2,"##")&amp;"-"&amp;TEXT(ROW()-10,"##")&amp;"]","")</f>
        <v>[Account Management Module-40]</v>
      </c>
      <c r="B50" s="95" t="s">
        <v>118</v>
      </c>
      <c r="C50" s="95" t="s">
        <v>115</v>
      </c>
      <c r="D50" s="95" t="s">
        <v>1067</v>
      </c>
      <c r="E50" s="95" t="s">
        <v>81</v>
      </c>
      <c r="F50" s="95" t="s">
        <v>0</v>
      </c>
      <c r="G50" s="95" t="s">
        <v>0</v>
      </c>
      <c r="H50" s="90">
        <v>42319</v>
      </c>
      <c r="I50" s="78"/>
      <c r="J50" s="186"/>
      <c r="K50" s="186"/>
      <c r="L50" s="186"/>
      <c r="M50" s="187"/>
      <c r="N50" s="187"/>
      <c r="O50" s="187"/>
      <c r="P50" s="121"/>
    </row>
    <row r="51" spans="1:257" ht="14.25" customHeight="1">
      <c r="A51" s="95" t="str">
        <f>IF(OR(B51&lt;&gt;"",D51&lt;&gt;""),"["&amp;TEXT($B$2,"##")&amp;"-"&amp;TEXT(ROW()-10,"##")&amp;"]","")</f>
        <v>[Account Management Module-41]</v>
      </c>
      <c r="B51" s="95" t="s">
        <v>117</v>
      </c>
      <c r="C51" s="95" t="s">
        <v>116</v>
      </c>
      <c r="D51" s="95" t="s">
        <v>1068</v>
      </c>
      <c r="E51" s="95" t="s">
        <v>81</v>
      </c>
      <c r="F51" s="95" t="s">
        <v>0</v>
      </c>
      <c r="G51" s="95" t="s">
        <v>0</v>
      </c>
      <c r="H51" s="90">
        <v>42319</v>
      </c>
      <c r="I51" s="78"/>
      <c r="J51" s="186"/>
      <c r="K51" s="186"/>
      <c r="L51" s="186"/>
      <c r="M51" s="187"/>
      <c r="N51" s="187"/>
      <c r="O51" s="187"/>
      <c r="P51" s="68"/>
    </row>
    <row r="52" spans="1:257" ht="14.25" customHeight="1">
      <c r="A52" s="95" t="str">
        <f t="shared" ref="A52" si="11">IF(OR(B52&lt;&gt;"",D52&lt;&gt;""),"["&amp;TEXT($B$2,"##")&amp;"-"&amp;TEXT(ROW()-10,"##")&amp;"]","")</f>
        <v>[Account Management Module-42]</v>
      </c>
      <c r="B52" s="95" t="s">
        <v>83</v>
      </c>
      <c r="C52" s="46" t="s">
        <v>119</v>
      </c>
      <c r="D52" s="95" t="s">
        <v>1069</v>
      </c>
      <c r="E52" s="95" t="s">
        <v>81</v>
      </c>
      <c r="F52" s="95" t="s">
        <v>0</v>
      </c>
      <c r="G52" s="95" t="s">
        <v>0</v>
      </c>
      <c r="H52" s="90">
        <v>42319</v>
      </c>
      <c r="I52" s="95"/>
      <c r="J52" s="186"/>
      <c r="K52" s="186"/>
      <c r="L52" s="186"/>
      <c r="M52" s="187"/>
      <c r="N52" s="187"/>
      <c r="O52" s="187"/>
      <c r="P52" s="121"/>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68"/>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c r="EQ52" s="68"/>
      <c r="ER52" s="68"/>
      <c r="ES52" s="68"/>
      <c r="ET52" s="68"/>
      <c r="EU52" s="68"/>
      <c r="EV52" s="68"/>
      <c r="EW52" s="68"/>
      <c r="EX52" s="68"/>
      <c r="EY52" s="68"/>
      <c r="EZ52" s="68"/>
      <c r="FA52" s="68"/>
      <c r="FB52" s="68"/>
      <c r="FC52" s="68"/>
      <c r="FD52" s="68"/>
      <c r="FE52" s="68"/>
      <c r="FF52" s="68"/>
      <c r="FG52" s="68"/>
      <c r="FH52" s="68"/>
      <c r="FI52" s="68"/>
      <c r="FJ52" s="68"/>
      <c r="FK52" s="68"/>
      <c r="FL52" s="68"/>
      <c r="FM52" s="68"/>
      <c r="FN52" s="68"/>
      <c r="FO52" s="68"/>
      <c r="FP52" s="68"/>
      <c r="FQ52" s="68"/>
      <c r="FR52" s="68"/>
      <c r="FS52" s="68"/>
      <c r="FT52" s="68"/>
      <c r="FU52" s="68"/>
      <c r="FV52" s="68"/>
      <c r="FW52" s="68"/>
      <c r="FX52" s="68"/>
      <c r="FY52" s="68"/>
      <c r="FZ52" s="68"/>
      <c r="GA52" s="68"/>
      <c r="GB52" s="68"/>
      <c r="GC52" s="68"/>
      <c r="GD52" s="68"/>
      <c r="GE52" s="68"/>
      <c r="GF52" s="68"/>
      <c r="GG52" s="68"/>
      <c r="GH52" s="68"/>
      <c r="GI52" s="68"/>
      <c r="GJ52" s="68"/>
      <c r="GK52" s="68"/>
      <c r="GL52" s="68"/>
      <c r="GM52" s="68"/>
      <c r="GN52" s="68"/>
      <c r="GO52" s="68"/>
      <c r="GP52" s="68"/>
      <c r="GQ52" s="68"/>
      <c r="GR52" s="68"/>
      <c r="GS52" s="68"/>
      <c r="GT52" s="68"/>
      <c r="GU52" s="68"/>
      <c r="GV52" s="68"/>
      <c r="GW52" s="68"/>
      <c r="GX52" s="68"/>
      <c r="GY52" s="68"/>
      <c r="GZ52" s="68"/>
      <c r="HA52" s="68"/>
      <c r="HB52" s="68"/>
      <c r="HC52" s="68"/>
      <c r="HD52" s="68"/>
      <c r="HE52" s="68"/>
      <c r="HF52" s="68"/>
      <c r="HG52" s="68"/>
      <c r="HH52" s="68"/>
      <c r="HI52" s="68"/>
      <c r="HJ52" s="68"/>
      <c r="HK52" s="68"/>
      <c r="HL52" s="68"/>
      <c r="HM52" s="68"/>
      <c r="HN52" s="68"/>
      <c r="HO52" s="68"/>
      <c r="HP52" s="68"/>
      <c r="HQ52" s="68"/>
      <c r="HR52" s="68"/>
      <c r="HS52" s="68"/>
      <c r="HT52" s="68"/>
      <c r="HU52" s="68"/>
      <c r="HV52" s="68"/>
      <c r="HW52" s="68"/>
      <c r="HX52" s="68"/>
      <c r="HY52" s="68"/>
      <c r="HZ52" s="68"/>
      <c r="IA52" s="68"/>
      <c r="IB52" s="68"/>
      <c r="IC52" s="68"/>
      <c r="ID52" s="68"/>
      <c r="IE52" s="68"/>
      <c r="IF52" s="68"/>
      <c r="IG52" s="68"/>
      <c r="IH52" s="68"/>
      <c r="II52" s="68"/>
      <c r="IJ52" s="68"/>
      <c r="IK52" s="68"/>
      <c r="IL52" s="68"/>
      <c r="IM52" s="68"/>
      <c r="IN52" s="68"/>
      <c r="IO52" s="68"/>
      <c r="IP52" s="68"/>
      <c r="IQ52" s="68"/>
      <c r="IR52" s="68"/>
      <c r="IS52" s="68"/>
      <c r="IT52" s="68"/>
      <c r="IU52" s="68"/>
      <c r="IV52" s="68"/>
      <c r="IW52" s="68"/>
    </row>
    <row r="53" spans="1:257" ht="89.25">
      <c r="A53" s="95" t="str">
        <f t="shared" ref="A53:A58" si="12">IF(OR(B53&lt;&gt;"",D53&lt;&gt;""),"["&amp;TEXT($B$2,"##")&amp;"-"&amp;TEXT(ROW()-10,"##")&amp;"]","")</f>
        <v>[Account Management Module-43]</v>
      </c>
      <c r="B53" s="95" t="s">
        <v>1197</v>
      </c>
      <c r="C53" s="95" t="s">
        <v>122</v>
      </c>
      <c r="D53" s="95" t="s">
        <v>1070</v>
      </c>
      <c r="E53" s="95" t="s">
        <v>77</v>
      </c>
      <c r="F53" s="95" t="s">
        <v>0</v>
      </c>
      <c r="G53" s="95" t="s">
        <v>0</v>
      </c>
      <c r="H53" s="90">
        <v>42319</v>
      </c>
      <c r="I53" s="123"/>
      <c r="J53" s="186" t="s">
        <v>1022</v>
      </c>
      <c r="K53" s="186" t="s">
        <v>1017</v>
      </c>
      <c r="L53" s="186" t="s">
        <v>1014</v>
      </c>
      <c r="M53" s="187">
        <v>42319</v>
      </c>
      <c r="N53" s="187" t="s">
        <v>1262</v>
      </c>
      <c r="O53" s="187"/>
      <c r="P53" s="68"/>
    </row>
    <row r="54" spans="1:257" ht="114.75">
      <c r="A54" s="46" t="str">
        <f t="shared" si="12"/>
        <v>[Account Management Module-44]</v>
      </c>
      <c r="B54" s="95" t="s">
        <v>121</v>
      </c>
      <c r="C54" s="95" t="s">
        <v>123</v>
      </c>
      <c r="D54" s="95" t="s">
        <v>222</v>
      </c>
      <c r="E54" s="95" t="s">
        <v>77</v>
      </c>
      <c r="F54" s="95" t="s">
        <v>0</v>
      </c>
      <c r="G54" s="95" t="s">
        <v>0</v>
      </c>
      <c r="H54" s="90">
        <v>42319</v>
      </c>
      <c r="I54" s="78"/>
      <c r="J54" s="186" t="s">
        <v>1022</v>
      </c>
      <c r="K54" s="186" t="s">
        <v>1017</v>
      </c>
      <c r="L54" s="186" t="s">
        <v>1014</v>
      </c>
      <c r="M54" s="187">
        <v>42319</v>
      </c>
      <c r="N54" s="187" t="s">
        <v>1262</v>
      </c>
      <c r="O54" s="187"/>
      <c r="P54" s="121"/>
    </row>
    <row r="55" spans="1:257" ht="14.25" customHeight="1">
      <c r="A55" s="95" t="str">
        <f t="shared" si="12"/>
        <v>[Account Management Module-45]</v>
      </c>
      <c r="B55" s="95" t="s">
        <v>124</v>
      </c>
      <c r="C55" s="95" t="s">
        <v>125</v>
      </c>
      <c r="D55" s="95" t="s">
        <v>223</v>
      </c>
      <c r="E55" s="95" t="s">
        <v>77</v>
      </c>
      <c r="F55" s="95" t="s">
        <v>0</v>
      </c>
      <c r="G55" s="95" t="s">
        <v>0</v>
      </c>
      <c r="H55" s="90">
        <v>42319</v>
      </c>
      <c r="I55" s="78"/>
      <c r="J55" s="186"/>
      <c r="K55" s="186"/>
      <c r="L55" s="186"/>
      <c r="M55" s="187"/>
      <c r="N55" s="187"/>
      <c r="O55" s="187"/>
      <c r="P55" s="68"/>
    </row>
    <row r="56" spans="1:257" s="8" customFormat="1" ht="14.25" customHeight="1">
      <c r="A56" s="95" t="str">
        <f t="shared" si="12"/>
        <v>[Account Management Module-46]</v>
      </c>
      <c r="B56" s="95" t="s">
        <v>84</v>
      </c>
      <c r="C56" s="46" t="s">
        <v>126</v>
      </c>
      <c r="D56" s="95" t="s">
        <v>120</v>
      </c>
      <c r="E56" s="95" t="s">
        <v>81</v>
      </c>
      <c r="F56" s="95" t="s">
        <v>0</v>
      </c>
      <c r="G56" s="95" t="s">
        <v>0</v>
      </c>
      <c r="H56" s="90">
        <v>42319</v>
      </c>
      <c r="I56" s="78"/>
      <c r="J56" s="186"/>
      <c r="K56" s="186"/>
      <c r="L56" s="186"/>
      <c r="M56" s="187"/>
      <c r="N56" s="187"/>
      <c r="O56" s="187"/>
      <c r="P56" s="121"/>
    </row>
    <row r="57" spans="1:257" s="8" customFormat="1" ht="14.25" customHeight="1">
      <c r="A57" s="95" t="str">
        <f t="shared" si="12"/>
        <v>[Account Management Module-47]</v>
      </c>
      <c r="B57" s="95" t="s">
        <v>85</v>
      </c>
      <c r="C57" s="46" t="s">
        <v>134</v>
      </c>
      <c r="D57" s="124" t="s">
        <v>1072</v>
      </c>
      <c r="E57" s="95" t="s">
        <v>81</v>
      </c>
      <c r="F57" s="95" t="s">
        <v>0</v>
      </c>
      <c r="G57" s="95" t="s">
        <v>0</v>
      </c>
      <c r="H57" s="90">
        <v>42319</v>
      </c>
      <c r="I57" s="78"/>
      <c r="J57" s="186"/>
      <c r="K57" s="186"/>
      <c r="L57" s="186"/>
      <c r="M57" s="187"/>
      <c r="N57" s="187"/>
      <c r="O57" s="187"/>
      <c r="P57" s="68"/>
    </row>
    <row r="58" spans="1:257" s="8" customFormat="1" ht="14.25" customHeight="1">
      <c r="A58" s="95" t="str">
        <f t="shared" si="12"/>
        <v>[Account Management Module-48]</v>
      </c>
      <c r="B58" s="46" t="s">
        <v>86</v>
      </c>
      <c r="C58" s="46" t="s">
        <v>135</v>
      </c>
      <c r="D58" s="124" t="s">
        <v>1071</v>
      </c>
      <c r="E58" s="95" t="s">
        <v>81</v>
      </c>
      <c r="F58" s="95" t="s">
        <v>0</v>
      </c>
      <c r="G58" s="95" t="s">
        <v>0</v>
      </c>
      <c r="H58" s="90">
        <v>42319</v>
      </c>
      <c r="I58" s="78"/>
      <c r="J58" s="186"/>
      <c r="K58" s="186"/>
      <c r="L58" s="186"/>
      <c r="M58" s="187"/>
      <c r="N58" s="187"/>
      <c r="O58" s="187"/>
      <c r="P58" s="121"/>
    </row>
    <row r="59" spans="1:257" s="8" customFormat="1" ht="14.25" customHeight="1">
      <c r="A59" s="95" t="str">
        <f t="shared" ref="A59" si="13">IF(OR(B59&lt;&gt;"",D59&lt;&gt;""),"["&amp;TEXT($B$2,"##")&amp;"-"&amp;TEXT(ROW()-10,"##")&amp;"]","")</f>
        <v>[Account Management Module-49]</v>
      </c>
      <c r="B59" s="95" t="s">
        <v>133</v>
      </c>
      <c r="C59" s="46" t="s">
        <v>132</v>
      </c>
      <c r="D59" s="124" t="s">
        <v>224</v>
      </c>
      <c r="E59" s="95" t="s">
        <v>81</v>
      </c>
      <c r="F59" s="95" t="s">
        <v>0</v>
      </c>
      <c r="G59" s="95" t="s">
        <v>0</v>
      </c>
      <c r="H59" s="90">
        <v>42319</v>
      </c>
      <c r="I59" s="78"/>
      <c r="J59" s="186"/>
      <c r="K59" s="186"/>
      <c r="L59" s="186"/>
      <c r="M59" s="187"/>
      <c r="N59" s="187"/>
      <c r="O59" s="187"/>
      <c r="P59" s="68"/>
    </row>
    <row r="60" spans="1:257" ht="14.25" customHeight="1">
      <c r="A60" s="43"/>
      <c r="B60" s="43" t="s">
        <v>79</v>
      </c>
      <c r="C60" s="44"/>
      <c r="D60" s="44"/>
      <c r="E60" s="44"/>
      <c r="F60" s="44"/>
      <c r="G60" s="44"/>
      <c r="H60" s="44"/>
      <c r="I60" s="44"/>
      <c r="J60" s="44"/>
      <c r="K60" s="44"/>
      <c r="L60" s="44"/>
      <c r="M60" s="44"/>
      <c r="N60" s="44"/>
      <c r="O60" s="44"/>
      <c r="P60" s="121"/>
    </row>
    <row r="61" spans="1:257" ht="293.25">
      <c r="A61" s="95" t="str">
        <f t="shared" si="2"/>
        <v>[Account Management Module-51]</v>
      </c>
      <c r="B61" s="95" t="s">
        <v>80</v>
      </c>
      <c r="C61" s="95" t="s">
        <v>109</v>
      </c>
      <c r="D61" s="95" t="s">
        <v>1077</v>
      </c>
      <c r="E61" s="95" t="s">
        <v>81</v>
      </c>
      <c r="F61" s="95" t="s">
        <v>0</v>
      </c>
      <c r="G61" s="95" t="s">
        <v>0</v>
      </c>
      <c r="H61" s="90">
        <v>42319</v>
      </c>
      <c r="I61" s="78"/>
      <c r="J61" s="186"/>
      <c r="K61" s="186"/>
      <c r="L61" s="186"/>
      <c r="M61" s="187"/>
      <c r="N61" s="187"/>
      <c r="O61" s="187"/>
      <c r="P61" s="68"/>
    </row>
    <row r="62" spans="1:257" ht="280.5">
      <c r="A62" s="95" t="str">
        <f t="shared" ref="A62:A69" si="14">IF(OR(B62&lt;&gt;"",D62&lt;&gt;""),"["&amp;TEXT($B$2,"##")&amp;"-"&amp;TEXT(ROW()-10,"##")&amp;"]","")</f>
        <v>[Account Management Module-52]</v>
      </c>
      <c r="B62" s="95" t="s">
        <v>82</v>
      </c>
      <c r="C62" s="95" t="s">
        <v>109</v>
      </c>
      <c r="D62" s="95" t="s">
        <v>1076</v>
      </c>
      <c r="E62" s="95" t="s">
        <v>81</v>
      </c>
      <c r="F62" s="95" t="s">
        <v>0</v>
      </c>
      <c r="G62" s="95" t="s">
        <v>0</v>
      </c>
      <c r="H62" s="90">
        <v>42319</v>
      </c>
      <c r="I62" s="78"/>
      <c r="J62" s="186"/>
      <c r="K62" s="186"/>
      <c r="L62" s="186"/>
      <c r="M62" s="187"/>
      <c r="N62" s="187"/>
      <c r="O62" s="187"/>
      <c r="P62" s="121"/>
    </row>
    <row r="63" spans="1:257" ht="51">
      <c r="A63" s="95" t="str">
        <f t="shared" si="14"/>
        <v>[Account Management Module-53]</v>
      </c>
      <c r="B63" s="95" t="s">
        <v>130</v>
      </c>
      <c r="C63" s="95" t="s">
        <v>131</v>
      </c>
      <c r="D63" s="95" t="s">
        <v>1073</v>
      </c>
      <c r="E63" s="95" t="s">
        <v>81</v>
      </c>
      <c r="F63" s="95" t="s">
        <v>0</v>
      </c>
      <c r="G63" s="95" t="s">
        <v>0</v>
      </c>
      <c r="H63" s="90">
        <v>42319</v>
      </c>
      <c r="I63" s="78"/>
      <c r="J63" s="186"/>
      <c r="K63" s="186"/>
      <c r="L63" s="186"/>
      <c r="M63" s="187"/>
      <c r="N63" s="187"/>
      <c r="O63" s="187"/>
      <c r="P63" s="68"/>
    </row>
    <row r="64" spans="1:257" ht="63.75">
      <c r="A64" s="95" t="str">
        <f t="shared" si="14"/>
        <v>[Account Management Module-54]</v>
      </c>
      <c r="B64" s="95" t="s">
        <v>1075</v>
      </c>
      <c r="C64" s="95" t="s">
        <v>1074</v>
      </c>
      <c r="D64" s="95" t="s">
        <v>225</v>
      </c>
      <c r="E64" s="95"/>
      <c r="F64" s="95" t="s">
        <v>0</v>
      </c>
      <c r="G64" s="95" t="s">
        <v>0</v>
      </c>
      <c r="H64" s="90">
        <v>42319</v>
      </c>
      <c r="I64" s="78"/>
      <c r="J64" s="186"/>
      <c r="K64" s="186"/>
      <c r="L64" s="186"/>
      <c r="M64" s="187"/>
      <c r="N64" s="187"/>
      <c r="O64" s="187"/>
      <c r="P64" s="121"/>
    </row>
    <row r="65" spans="1:16" ht="51">
      <c r="A65" s="95" t="str">
        <f t="shared" si="14"/>
        <v>[Account Management Module-55]</v>
      </c>
      <c r="B65" s="95" t="s">
        <v>226</v>
      </c>
      <c r="C65" s="95" t="s">
        <v>227</v>
      </c>
      <c r="D65" s="95" t="s">
        <v>1080</v>
      </c>
      <c r="E65" s="95" t="s">
        <v>81</v>
      </c>
      <c r="F65" s="95" t="s">
        <v>0</v>
      </c>
      <c r="G65" s="95" t="s">
        <v>0</v>
      </c>
      <c r="H65" s="90">
        <v>42319</v>
      </c>
      <c r="I65" s="95"/>
      <c r="J65" s="186"/>
      <c r="K65" s="186"/>
      <c r="L65" s="186"/>
      <c r="M65" s="187"/>
      <c r="N65" s="187"/>
      <c r="O65" s="187"/>
      <c r="P65" s="68"/>
    </row>
    <row r="66" spans="1:16" ht="63.75">
      <c r="A66" s="95" t="str">
        <f t="shared" ref="A66" si="15">IF(OR(B66&lt;&gt;"",D66&lt;&gt;""),"["&amp;TEXT($B$2,"##")&amp;"-"&amp;TEXT(ROW()-10,"##")&amp;"]","")</f>
        <v>[Account Management Module-56]</v>
      </c>
      <c r="B66" s="95" t="s">
        <v>1257</v>
      </c>
      <c r="C66" s="95" t="s">
        <v>1259</v>
      </c>
      <c r="D66" s="95" t="s">
        <v>1258</v>
      </c>
      <c r="E66" s="95" t="s">
        <v>81</v>
      </c>
      <c r="F66" s="95" t="s">
        <v>0</v>
      </c>
      <c r="G66" s="95" t="s">
        <v>0</v>
      </c>
      <c r="H66" s="90">
        <v>42319</v>
      </c>
      <c r="I66" s="95" t="s">
        <v>1260</v>
      </c>
      <c r="J66" s="186" t="s">
        <v>1022</v>
      </c>
      <c r="K66" s="186" t="s">
        <v>1016</v>
      </c>
      <c r="L66" s="186" t="s">
        <v>1014</v>
      </c>
      <c r="M66" s="187" t="s">
        <v>1261</v>
      </c>
      <c r="N66" s="187">
        <v>42136</v>
      </c>
      <c r="O66" s="187"/>
      <c r="P66" s="68"/>
    </row>
    <row r="67" spans="1:16" ht="38.25">
      <c r="A67" s="95" t="str">
        <f t="shared" si="14"/>
        <v>[Account Management Module-57]</v>
      </c>
      <c r="B67" s="95" t="s">
        <v>136</v>
      </c>
      <c r="C67" s="95" t="s">
        <v>137</v>
      </c>
      <c r="D67" s="95" t="s">
        <v>138</v>
      </c>
      <c r="E67" s="95" t="s">
        <v>81</v>
      </c>
      <c r="F67" s="95" t="s">
        <v>0</v>
      </c>
      <c r="G67" s="95" t="s">
        <v>0</v>
      </c>
      <c r="H67" s="90">
        <v>42319</v>
      </c>
      <c r="I67" s="95"/>
      <c r="J67" s="186"/>
      <c r="K67" s="186"/>
      <c r="L67" s="186"/>
      <c r="M67" s="187"/>
      <c r="N67" s="187"/>
      <c r="O67" s="187"/>
      <c r="P67" s="121"/>
    </row>
    <row r="68" spans="1:16" ht="89.25">
      <c r="A68" s="95" t="str">
        <f t="shared" si="14"/>
        <v>[Account Management Module-58]</v>
      </c>
      <c r="B68" s="95" t="s">
        <v>139</v>
      </c>
      <c r="C68" s="95" t="s">
        <v>141</v>
      </c>
      <c r="D68" s="95" t="s">
        <v>228</v>
      </c>
      <c r="E68" s="95" t="s">
        <v>81</v>
      </c>
      <c r="F68" s="95" t="s">
        <v>0</v>
      </c>
      <c r="G68" s="95" t="s">
        <v>0</v>
      </c>
      <c r="H68" s="90">
        <v>42319</v>
      </c>
      <c r="I68" s="95"/>
      <c r="J68" s="186"/>
      <c r="K68" s="186"/>
      <c r="L68" s="186"/>
      <c r="M68" s="187"/>
      <c r="N68" s="187"/>
      <c r="O68" s="187"/>
      <c r="P68" s="68"/>
    </row>
    <row r="69" spans="1:16" ht="89.25">
      <c r="A69" s="95" t="str">
        <f t="shared" si="14"/>
        <v>[Account Management Module-59]</v>
      </c>
      <c r="B69" s="95" t="s">
        <v>140</v>
      </c>
      <c r="C69" s="95" t="s">
        <v>142</v>
      </c>
      <c r="D69" s="95" t="s">
        <v>228</v>
      </c>
      <c r="E69" s="95" t="s">
        <v>81</v>
      </c>
      <c r="F69" s="95" t="s">
        <v>0</v>
      </c>
      <c r="G69" s="95" t="s">
        <v>0</v>
      </c>
      <c r="H69" s="90">
        <v>42319</v>
      </c>
      <c r="I69" s="95"/>
      <c r="J69" s="186"/>
      <c r="K69" s="186"/>
      <c r="L69" s="186"/>
      <c r="M69" s="187"/>
      <c r="N69" s="187"/>
      <c r="O69" s="187"/>
      <c r="P69" s="121"/>
    </row>
    <row r="70" spans="1:16" ht="51">
      <c r="A70" s="95" t="str">
        <f t="shared" si="2"/>
        <v>[Account Management Module-60]</v>
      </c>
      <c r="B70" s="95" t="s">
        <v>133</v>
      </c>
      <c r="C70" s="46" t="s">
        <v>132</v>
      </c>
      <c r="D70" s="124" t="s">
        <v>224</v>
      </c>
      <c r="E70" s="95" t="s">
        <v>81</v>
      </c>
      <c r="F70" s="95" t="s">
        <v>0</v>
      </c>
      <c r="G70" s="95" t="s">
        <v>0</v>
      </c>
      <c r="H70" s="90">
        <v>42319</v>
      </c>
      <c r="I70" s="78"/>
      <c r="J70" s="186"/>
      <c r="K70" s="186"/>
      <c r="L70" s="186"/>
      <c r="M70" s="187"/>
      <c r="N70" s="187"/>
      <c r="O70" s="187"/>
      <c r="P70" s="121"/>
    </row>
    <row r="71" spans="1:16" ht="14.25" customHeight="1">
      <c r="A71" s="43"/>
      <c r="B71" s="43" t="s">
        <v>87</v>
      </c>
      <c r="C71" s="44"/>
      <c r="D71" s="44"/>
      <c r="E71" s="44"/>
      <c r="F71" s="44"/>
      <c r="G71" s="44"/>
      <c r="H71" s="44"/>
      <c r="I71" s="44"/>
      <c r="J71" s="44"/>
      <c r="K71" s="44"/>
      <c r="L71" s="44"/>
      <c r="M71" s="44"/>
      <c r="N71" s="44"/>
      <c r="O71" s="44"/>
      <c r="P71" s="68"/>
    </row>
    <row r="72" spans="1:16" ht="14.25" customHeight="1">
      <c r="A72" s="95" t="str">
        <f t="shared" ref="A72:A77" si="16">IF(OR(B72&lt;&gt;"",D72&lt;&gt;""),"["&amp;TEXT($B$2,"##")&amp;"-"&amp;TEXT(ROW()-10,"##")&amp;"]","")</f>
        <v>[Account Management Module-62]</v>
      </c>
      <c r="B72" s="95" t="s">
        <v>88</v>
      </c>
      <c r="C72" s="95" t="s">
        <v>144</v>
      </c>
      <c r="D72" s="95" t="s">
        <v>230</v>
      </c>
      <c r="E72" s="95" t="s">
        <v>89</v>
      </c>
      <c r="F72" s="95" t="s">
        <v>0</v>
      </c>
      <c r="G72" s="95" t="s">
        <v>0</v>
      </c>
      <c r="H72" s="90">
        <v>42319</v>
      </c>
      <c r="I72" s="78"/>
      <c r="J72" s="186"/>
      <c r="K72" s="186"/>
      <c r="L72" s="186"/>
      <c r="M72" s="187"/>
      <c r="N72" s="187"/>
      <c r="O72" s="187"/>
      <c r="P72" s="121"/>
    </row>
    <row r="73" spans="1:16" ht="14.25" customHeight="1">
      <c r="A73" s="95" t="str">
        <f t="shared" si="16"/>
        <v>[Account Management Module-63]</v>
      </c>
      <c r="B73" s="95" t="s">
        <v>90</v>
      </c>
      <c r="C73" s="95" t="s">
        <v>144</v>
      </c>
      <c r="D73" s="95" t="s">
        <v>230</v>
      </c>
      <c r="E73" s="95" t="s">
        <v>89</v>
      </c>
      <c r="F73" s="95" t="s">
        <v>0</v>
      </c>
      <c r="G73" s="95" t="s">
        <v>0</v>
      </c>
      <c r="H73" s="90">
        <v>42319</v>
      </c>
      <c r="I73" s="78"/>
      <c r="J73" s="186"/>
      <c r="K73" s="186"/>
      <c r="L73" s="186"/>
      <c r="M73" s="187"/>
      <c r="N73" s="187"/>
      <c r="O73" s="187"/>
      <c r="P73" s="68"/>
    </row>
    <row r="74" spans="1:16" ht="14.25" customHeight="1">
      <c r="A74" s="95" t="str">
        <f t="shared" si="16"/>
        <v>[Account Management Module-64]</v>
      </c>
      <c r="B74" s="95" t="s">
        <v>143</v>
      </c>
      <c r="C74" s="95" t="s">
        <v>145</v>
      </c>
      <c r="D74" s="95" t="s">
        <v>229</v>
      </c>
      <c r="E74" s="95" t="s">
        <v>91</v>
      </c>
      <c r="F74" s="95" t="s">
        <v>0</v>
      </c>
      <c r="G74" s="95" t="s">
        <v>0</v>
      </c>
      <c r="H74" s="90">
        <v>42319</v>
      </c>
      <c r="I74" s="78"/>
      <c r="J74" s="186"/>
      <c r="K74" s="186"/>
      <c r="L74" s="186"/>
      <c r="M74" s="187"/>
      <c r="N74" s="187"/>
      <c r="O74" s="187"/>
      <c r="P74" s="121"/>
    </row>
    <row r="75" spans="1:16" ht="14.25" customHeight="1">
      <c r="A75" s="95" t="str">
        <f t="shared" si="16"/>
        <v>[Account Management Module-65]</v>
      </c>
      <c r="B75" s="125" t="s">
        <v>231</v>
      </c>
      <c r="C75" s="95" t="s">
        <v>146</v>
      </c>
      <c r="D75" s="124" t="s">
        <v>232</v>
      </c>
      <c r="E75" s="95" t="s">
        <v>91</v>
      </c>
      <c r="F75" s="95" t="s">
        <v>0</v>
      </c>
      <c r="G75" s="95" t="s">
        <v>0</v>
      </c>
      <c r="H75" s="90">
        <v>42319</v>
      </c>
      <c r="I75" s="78"/>
      <c r="J75" s="186"/>
      <c r="K75" s="186"/>
      <c r="L75" s="186"/>
      <c r="M75" s="187"/>
      <c r="N75" s="187"/>
      <c r="O75" s="187"/>
      <c r="P75" s="68"/>
    </row>
    <row r="76" spans="1:16" ht="14.25" customHeight="1">
      <c r="A76" s="95" t="str">
        <f t="shared" si="16"/>
        <v>[Account Management Module-66]</v>
      </c>
      <c r="B76" s="125" t="s">
        <v>234</v>
      </c>
      <c r="C76" s="95" t="s">
        <v>1081</v>
      </c>
      <c r="D76" s="124" t="s">
        <v>233</v>
      </c>
      <c r="E76" s="95" t="s">
        <v>91</v>
      </c>
      <c r="F76" s="95" t="s">
        <v>0</v>
      </c>
      <c r="G76" s="95" t="s">
        <v>0</v>
      </c>
      <c r="H76" s="90">
        <v>42319</v>
      </c>
      <c r="I76" s="78"/>
      <c r="J76" s="186"/>
      <c r="K76" s="186"/>
      <c r="L76" s="186"/>
      <c r="M76" s="187"/>
      <c r="N76" s="187"/>
      <c r="O76" s="187"/>
      <c r="P76" s="121"/>
    </row>
    <row r="77" spans="1:16" ht="14.25" customHeight="1">
      <c r="A77" s="95" t="str">
        <f t="shared" si="16"/>
        <v>[Account Management Module-67]</v>
      </c>
      <c r="B77" s="95" t="s">
        <v>92</v>
      </c>
      <c r="C77" s="95" t="s">
        <v>147</v>
      </c>
      <c r="D77" s="95" t="s">
        <v>1083</v>
      </c>
      <c r="E77" s="95" t="s">
        <v>91</v>
      </c>
      <c r="F77" s="95" t="s">
        <v>0</v>
      </c>
      <c r="G77" s="95" t="s">
        <v>0</v>
      </c>
      <c r="H77" s="90">
        <v>42319</v>
      </c>
      <c r="I77" s="78"/>
      <c r="J77" s="186"/>
      <c r="K77" s="186"/>
      <c r="L77" s="186"/>
      <c r="M77" s="187"/>
      <c r="N77" s="187"/>
      <c r="O77" s="187"/>
      <c r="P77" s="68"/>
    </row>
    <row r="78" spans="1:16" ht="59.25" customHeight="1">
      <c r="H78" s="77"/>
      <c r="J78" s="77"/>
    </row>
    <row r="79" spans="1:16">
      <c r="H79" s="77"/>
      <c r="J79" s="77"/>
    </row>
    <row r="80" spans="1:16">
      <c r="H80" s="77"/>
      <c r="J80" s="77"/>
    </row>
    <row r="81" spans="8:10">
      <c r="H81" s="77"/>
      <c r="J81" s="77"/>
    </row>
    <row r="82" spans="8:10">
      <c r="H82" s="77"/>
      <c r="J82" s="77"/>
    </row>
    <row r="83" spans="8:10">
      <c r="H83" s="77"/>
      <c r="J83" s="77"/>
    </row>
    <row r="84" spans="8:10">
      <c r="H84" s="77"/>
      <c r="J84" s="77"/>
    </row>
    <row r="85" spans="8:10">
      <c r="H85" s="77"/>
      <c r="J85" s="77"/>
    </row>
  </sheetData>
  <autoFilter ref="J10:O77"/>
  <mergeCells count="5">
    <mergeCell ref="B2:G2"/>
    <mergeCell ref="B3:G3"/>
    <mergeCell ref="B4:G4"/>
    <mergeCell ref="E5:G5"/>
    <mergeCell ref="E6:G6"/>
  </mergeCells>
  <dataValidations count="1">
    <dataValidation type="list" allowBlank="1" showErrorMessage="1" sqref="F25:G27 F29:G45 F72:G77 F12:G23 F47:G59 F61:G70">
      <formula1>$Q$2:$Q$6</formula1>
      <formula2>0</formula2>
    </dataValidation>
  </dataValidations>
  <hyperlinks>
    <hyperlink ref="O34" r:id="rId1"/>
    <hyperlink ref="O37" r:id="rId2"/>
    <hyperlink ref="O40" r:id="rId3"/>
    <hyperlink ref="O38" r:id="rId4"/>
    <hyperlink ref="O42" r:id="rId5"/>
    <hyperlink ref="A1" location="テスト報告!A1" display="Back to Test Report"/>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5">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J43:J45 J53:J59 J29:J41 J72:J77 J61:J70</xm:sqref>
        </x14:dataValidation>
        <x14:dataValidation type="list" allowBlank="1" showInputMessage="1" showErrorMessage="1">
          <x14:formula1>
            <xm:f>Calculate!$A$11:$A$12</xm:f>
          </x14:formula1>
          <xm:sqref>K43:K59 K34:K41 K72:K77 K61:K70</xm:sqref>
        </x14:dataValidation>
        <x14:dataValidation type="list" allowBlank="1" showInputMessage="1" showErrorMessage="1">
          <x14:formula1>
            <xm:f>Calculate!$B$4:$B$7</xm:f>
          </x14:formula1>
          <xm:sqref>L43:L45 L61:L70 L34:L41 L72:L77 L53:L59</xm:sqref>
        </x14:dataValidation>
        <x14:dataValidation type="list" allowBlank="1" showInputMessage="1" showErrorMessage="1">
          <x14:formula1>
            <xm:f>[4]Calculate!#REF!</xm:f>
          </x14:formula1>
          <xm:sqref>J42:L42</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I1" zoomScale="85" zoomScaleNormal="85" workbookViewId="0">
      <selection activeCell="I1" sqref="I1:O1"/>
    </sheetView>
  </sheetViews>
  <sheetFormatPr defaultRowHeight="12.75"/>
  <cols>
    <col min="1" max="1" width="21" style="77" customWidth="1"/>
    <col min="2" max="2" width="34.25" style="77" customWidth="1"/>
    <col min="3" max="3" width="34.375" style="77" customWidth="1"/>
    <col min="4" max="4" width="42.25" style="77" customWidth="1"/>
    <col min="5" max="5" width="16.5" style="77" customWidth="1"/>
    <col min="6" max="7" width="11.25" style="77" customWidth="1"/>
    <col min="8" max="8" width="9" style="80"/>
    <col min="9" max="9" width="16.25" style="77" customWidth="1"/>
    <col min="10" max="10" width="9.375" style="79" customWidth="1"/>
    <col min="11" max="11" width="9" style="77" customWidth="1"/>
    <col min="12" max="16" width="9" style="77"/>
    <col min="17" max="17" width="0" style="77" hidden="1" customWidth="1"/>
    <col min="18" max="16384" width="9" style="77"/>
  </cols>
  <sheetData>
    <row r="1" spans="1:257" ht="26.25" thickBot="1">
      <c r="A1" s="271" t="s">
        <v>10</v>
      </c>
      <c r="B1" s="66"/>
      <c r="C1" s="66"/>
      <c r="D1" s="66"/>
      <c r="E1" s="66"/>
      <c r="F1" s="66"/>
      <c r="G1" s="66"/>
      <c r="H1" s="67"/>
      <c r="I1" s="183" t="s">
        <v>1311</v>
      </c>
      <c r="J1" s="183" t="s">
        <v>1312</v>
      </c>
      <c r="K1" s="183" t="s">
        <v>1313</v>
      </c>
      <c r="L1" s="183" t="s">
        <v>1314</v>
      </c>
      <c r="M1" s="183" t="s">
        <v>1315</v>
      </c>
      <c r="N1" s="183" t="s">
        <v>1322</v>
      </c>
      <c r="O1" s="183" t="s">
        <v>1316</v>
      </c>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68"/>
      <c r="IT1" s="68"/>
      <c r="IU1" s="68"/>
      <c r="IV1" s="68"/>
      <c r="IW1" s="68"/>
    </row>
    <row r="2" spans="1:257" ht="14.25" customHeight="1">
      <c r="A2" s="272" t="s">
        <v>1299</v>
      </c>
      <c r="B2" s="237" t="s">
        <v>238</v>
      </c>
      <c r="C2" s="238"/>
      <c r="D2" s="238"/>
      <c r="E2" s="238"/>
      <c r="F2" s="238"/>
      <c r="G2" s="239"/>
      <c r="H2" s="69"/>
      <c r="I2" s="190" t="s">
        <v>1019</v>
      </c>
      <c r="J2" s="178">
        <f>COUNTIFS(J12:J207,"ManhNL",L12:L207,"Open")</f>
        <v>0</v>
      </c>
      <c r="K2" s="178">
        <f>COUNTIFS(J12:J207,"ManhNL",L12:L207,"Accepted")</f>
        <v>0</v>
      </c>
      <c r="L2" s="178">
        <f>COUNTIFS(J12:J207,"ManhNL",L12:L207,"Ready for test")</f>
        <v>0</v>
      </c>
      <c r="M2" s="178">
        <f>COUNTIFS(J12:J207,"ManhNL",L12:L207,"Closed")</f>
        <v>0</v>
      </c>
      <c r="N2" s="178">
        <f>COUNTIFS(J12:J207,"ManhNL",L12:L207,"")</f>
        <v>0</v>
      </c>
      <c r="O2" s="199">
        <f t="shared" ref="O2:O7" si="0">SUM(J2:N2)</f>
        <v>0</v>
      </c>
      <c r="P2" s="68"/>
      <c r="Q2" s="68" t="s">
        <v>0</v>
      </c>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8"/>
      <c r="FD2" s="68"/>
      <c r="FE2" s="68"/>
      <c r="FF2" s="68"/>
      <c r="FG2" s="68"/>
      <c r="FH2" s="68"/>
      <c r="FI2" s="68"/>
      <c r="FJ2" s="68"/>
      <c r="FK2" s="68"/>
      <c r="FL2" s="68"/>
      <c r="FM2" s="68"/>
      <c r="FN2" s="68"/>
      <c r="FO2" s="68"/>
      <c r="FP2" s="68"/>
      <c r="FQ2" s="68"/>
      <c r="FR2" s="68"/>
      <c r="FS2" s="68"/>
      <c r="FT2" s="68"/>
      <c r="FU2" s="68"/>
      <c r="FV2" s="68"/>
      <c r="FW2" s="68"/>
      <c r="FX2" s="68"/>
      <c r="FY2" s="68"/>
      <c r="FZ2" s="68"/>
      <c r="GA2" s="68"/>
      <c r="GB2" s="68"/>
      <c r="GC2" s="68"/>
      <c r="GD2" s="68"/>
      <c r="GE2" s="68"/>
      <c r="GF2" s="68"/>
      <c r="GG2" s="68"/>
      <c r="GH2" s="68"/>
      <c r="GI2" s="68"/>
      <c r="GJ2" s="68"/>
      <c r="GK2" s="68"/>
      <c r="GL2" s="68"/>
      <c r="GM2" s="68"/>
      <c r="GN2" s="68"/>
      <c r="GO2" s="68"/>
      <c r="GP2" s="68"/>
      <c r="GQ2" s="68"/>
      <c r="GR2" s="68"/>
      <c r="GS2" s="68"/>
      <c r="GT2" s="68"/>
      <c r="GU2" s="68"/>
      <c r="GV2" s="68"/>
      <c r="GW2" s="68"/>
      <c r="GX2" s="68"/>
      <c r="GY2" s="68"/>
      <c r="GZ2" s="68"/>
      <c r="HA2" s="68"/>
      <c r="HB2" s="68"/>
      <c r="HC2" s="68"/>
      <c r="HD2" s="68"/>
      <c r="HE2" s="68"/>
      <c r="HF2" s="68"/>
      <c r="HG2" s="68"/>
      <c r="HH2" s="68"/>
      <c r="HI2" s="68"/>
      <c r="HJ2" s="68"/>
      <c r="HK2" s="68"/>
      <c r="HL2" s="68"/>
      <c r="HM2" s="68"/>
      <c r="HN2" s="68"/>
      <c r="HO2" s="68"/>
      <c r="HP2" s="68"/>
      <c r="HQ2" s="68"/>
      <c r="HR2" s="68"/>
      <c r="HS2" s="68"/>
      <c r="HT2" s="68"/>
      <c r="HU2" s="68"/>
      <c r="HV2" s="68"/>
      <c r="HW2" s="68"/>
      <c r="HX2" s="68"/>
      <c r="HY2" s="68"/>
      <c r="HZ2" s="68"/>
      <c r="IA2" s="68"/>
      <c r="IB2" s="68"/>
      <c r="IC2" s="68"/>
      <c r="ID2" s="68"/>
      <c r="IE2" s="68"/>
      <c r="IF2" s="68"/>
      <c r="IG2" s="68"/>
      <c r="IH2" s="68"/>
      <c r="II2" s="68"/>
      <c r="IJ2" s="68"/>
      <c r="IK2" s="68"/>
      <c r="IL2" s="68"/>
      <c r="IM2" s="68"/>
      <c r="IN2" s="68"/>
      <c r="IO2" s="68"/>
      <c r="IP2" s="68"/>
      <c r="IQ2" s="68"/>
      <c r="IR2" s="68"/>
      <c r="IS2" s="68"/>
      <c r="IT2" s="68"/>
      <c r="IU2" s="68"/>
      <c r="IV2" s="68"/>
      <c r="IW2" s="68"/>
    </row>
    <row r="3" spans="1:257" ht="14.25" customHeight="1">
      <c r="A3" s="272" t="s">
        <v>1300</v>
      </c>
      <c r="B3" s="240" t="s">
        <v>36</v>
      </c>
      <c r="C3" s="241"/>
      <c r="D3" s="241"/>
      <c r="E3" s="241"/>
      <c r="F3" s="241"/>
      <c r="G3" s="242"/>
      <c r="H3" s="69"/>
      <c r="I3" s="190" t="s">
        <v>1020</v>
      </c>
      <c r="J3" s="178">
        <f>COUNTIFS(J12:J207,"HuyNM",L12:L207,"Open")</f>
        <v>0</v>
      </c>
      <c r="K3" s="178">
        <f>COUNTIFS(J12:J207,"HuyNM",L12:L207,"Accepted")</f>
        <v>0</v>
      </c>
      <c r="L3" s="178">
        <f>COUNTIFS(J12:J207,"HuyNM",L12:L207,"Ready for test")</f>
        <v>0</v>
      </c>
      <c r="M3" s="178">
        <f>COUNTIFS(J12:J207,"HuyNM",L12:L207,"Closed")</f>
        <v>12</v>
      </c>
      <c r="N3" s="178">
        <f>COUNTIFS(J12:J207,"HuyNM",L12:L207,"")</f>
        <v>0</v>
      </c>
      <c r="O3" s="200">
        <f t="shared" si="0"/>
        <v>12</v>
      </c>
      <c r="P3" s="68"/>
      <c r="Q3" s="68" t="s">
        <v>1</v>
      </c>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8"/>
      <c r="DU3" s="68"/>
      <c r="DV3" s="68"/>
      <c r="DW3" s="68"/>
      <c r="DX3" s="68"/>
      <c r="DY3" s="68"/>
      <c r="DZ3" s="68"/>
      <c r="EA3" s="68"/>
      <c r="EB3" s="68"/>
      <c r="EC3" s="68"/>
      <c r="ED3" s="68"/>
      <c r="EE3" s="68"/>
      <c r="EF3" s="68"/>
      <c r="EG3" s="68"/>
      <c r="EH3" s="68"/>
      <c r="EI3" s="68"/>
      <c r="EJ3" s="68"/>
      <c r="EK3" s="68"/>
      <c r="EL3" s="68"/>
      <c r="EM3" s="68"/>
      <c r="EN3" s="68"/>
      <c r="EO3" s="68"/>
      <c r="EP3" s="68"/>
      <c r="EQ3" s="68"/>
      <c r="ER3" s="68"/>
      <c r="ES3" s="68"/>
      <c r="ET3" s="68"/>
      <c r="EU3" s="68"/>
      <c r="EV3" s="68"/>
      <c r="EW3" s="68"/>
      <c r="EX3" s="68"/>
      <c r="EY3" s="68"/>
      <c r="EZ3" s="68"/>
      <c r="FA3" s="68"/>
      <c r="FB3" s="68"/>
      <c r="FC3" s="68"/>
      <c r="FD3" s="68"/>
      <c r="FE3" s="68"/>
      <c r="FF3" s="68"/>
      <c r="FG3" s="68"/>
      <c r="FH3" s="68"/>
      <c r="FI3" s="68"/>
      <c r="FJ3" s="68"/>
      <c r="FK3" s="68"/>
      <c r="FL3" s="68"/>
      <c r="FM3" s="68"/>
      <c r="FN3" s="68"/>
      <c r="FO3" s="68"/>
      <c r="FP3" s="68"/>
      <c r="FQ3" s="68"/>
      <c r="FR3" s="68"/>
      <c r="FS3" s="68"/>
      <c r="FT3" s="68"/>
      <c r="FU3" s="68"/>
      <c r="FV3" s="68"/>
      <c r="FW3" s="68"/>
      <c r="FX3" s="68"/>
      <c r="FY3" s="68"/>
      <c r="FZ3" s="68"/>
      <c r="GA3" s="68"/>
      <c r="GB3" s="68"/>
      <c r="GC3" s="68"/>
      <c r="GD3" s="68"/>
      <c r="GE3" s="68"/>
      <c r="GF3" s="68"/>
      <c r="GG3" s="68"/>
      <c r="GH3" s="68"/>
      <c r="GI3" s="68"/>
      <c r="GJ3" s="68"/>
      <c r="GK3" s="68"/>
      <c r="GL3" s="68"/>
      <c r="GM3" s="68"/>
      <c r="GN3" s="68"/>
      <c r="GO3" s="68"/>
      <c r="GP3" s="68"/>
      <c r="GQ3" s="68"/>
      <c r="GR3" s="68"/>
      <c r="GS3" s="68"/>
      <c r="GT3" s="68"/>
      <c r="GU3" s="68"/>
      <c r="GV3" s="68"/>
      <c r="GW3" s="68"/>
      <c r="GX3" s="68"/>
      <c r="GY3" s="68"/>
      <c r="GZ3" s="68"/>
      <c r="HA3" s="68"/>
      <c r="HB3" s="68"/>
      <c r="HC3" s="68"/>
      <c r="HD3" s="68"/>
      <c r="HE3" s="68"/>
      <c r="HF3" s="68"/>
      <c r="HG3" s="68"/>
      <c r="HH3" s="68"/>
      <c r="HI3" s="68"/>
      <c r="HJ3" s="68"/>
      <c r="HK3" s="68"/>
      <c r="HL3" s="68"/>
      <c r="HM3" s="68"/>
      <c r="HN3" s="68"/>
      <c r="HO3" s="68"/>
      <c r="HP3" s="68"/>
      <c r="HQ3" s="68"/>
      <c r="HR3" s="68"/>
      <c r="HS3" s="68"/>
      <c r="HT3" s="68"/>
      <c r="HU3" s="68"/>
      <c r="HV3" s="68"/>
      <c r="HW3" s="68"/>
      <c r="HX3" s="68"/>
      <c r="HY3" s="68"/>
      <c r="HZ3" s="68"/>
      <c r="IA3" s="68"/>
      <c r="IB3" s="68"/>
      <c r="IC3" s="68"/>
      <c r="ID3" s="68"/>
      <c r="IE3" s="68"/>
      <c r="IF3" s="68"/>
      <c r="IG3" s="68"/>
      <c r="IH3" s="68"/>
      <c r="II3" s="68"/>
      <c r="IJ3" s="68"/>
      <c r="IK3" s="68"/>
      <c r="IL3" s="68"/>
      <c r="IM3" s="68"/>
      <c r="IN3" s="68"/>
      <c r="IO3" s="68"/>
      <c r="IP3" s="68"/>
      <c r="IQ3" s="68"/>
      <c r="IR3" s="68"/>
      <c r="IS3" s="68"/>
      <c r="IT3" s="68"/>
      <c r="IU3" s="68"/>
      <c r="IV3" s="68"/>
      <c r="IW3" s="68"/>
    </row>
    <row r="4" spans="1:257" ht="14.25" customHeight="1">
      <c r="A4" s="272" t="s">
        <v>1301</v>
      </c>
      <c r="B4" s="240" t="s">
        <v>32</v>
      </c>
      <c r="C4" s="241"/>
      <c r="D4" s="241"/>
      <c r="E4" s="241"/>
      <c r="F4" s="241"/>
      <c r="G4" s="242"/>
      <c r="H4" s="69"/>
      <c r="I4" s="190" t="s">
        <v>1022</v>
      </c>
      <c r="J4" s="178">
        <f>COUNTIFS(J12:J207,"AnhDD",L12:L207,"Open")</f>
        <v>0</v>
      </c>
      <c r="K4" s="178">
        <f>COUNTIFS(J12:J207,"AnhDD",L12:L207,"Accepted")</f>
        <v>0</v>
      </c>
      <c r="L4" s="178">
        <f>COUNTIFS(J12:J207,"AnhDD",L12:L207,"Ready for test")</f>
        <v>0</v>
      </c>
      <c r="M4" s="178">
        <f>COUNTIFS(J12:J207,"AnhDD",L12:L207,"Closed")</f>
        <v>0</v>
      </c>
      <c r="N4" s="178">
        <f>COUNTIFS(J12:J207,"AnhDD",L12:L207,"")</f>
        <v>0</v>
      </c>
      <c r="O4" s="200">
        <f t="shared" si="0"/>
        <v>0</v>
      </c>
      <c r="P4" s="68"/>
      <c r="Q4" s="70"/>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68"/>
      <c r="CE4" s="68"/>
      <c r="CF4" s="68"/>
      <c r="CG4" s="68"/>
      <c r="CH4" s="68"/>
      <c r="CI4" s="68"/>
      <c r="CJ4" s="68"/>
      <c r="CK4" s="68"/>
      <c r="CL4" s="68"/>
      <c r="CM4" s="68"/>
      <c r="CN4" s="68"/>
      <c r="CO4" s="68"/>
      <c r="CP4" s="68"/>
      <c r="CQ4" s="68"/>
      <c r="CR4" s="68"/>
      <c r="CS4" s="68"/>
      <c r="CT4" s="68"/>
      <c r="CU4" s="68"/>
      <c r="CV4" s="68"/>
      <c r="CW4" s="68"/>
      <c r="CX4" s="68"/>
      <c r="CY4" s="68"/>
      <c r="CZ4" s="68"/>
      <c r="DA4" s="68"/>
      <c r="DB4" s="68"/>
      <c r="DC4" s="68"/>
      <c r="DD4" s="68"/>
      <c r="DE4" s="68"/>
      <c r="DF4" s="68"/>
      <c r="DG4" s="68"/>
      <c r="DH4" s="68"/>
      <c r="DI4" s="68"/>
      <c r="DJ4" s="68"/>
      <c r="DK4" s="68"/>
      <c r="DL4" s="68"/>
      <c r="DM4" s="68"/>
      <c r="DN4" s="68"/>
      <c r="DO4" s="68"/>
      <c r="DP4" s="68"/>
      <c r="DQ4" s="68"/>
      <c r="DR4" s="68"/>
      <c r="DS4" s="68"/>
      <c r="DT4" s="68"/>
      <c r="DU4" s="68"/>
      <c r="DV4" s="68"/>
      <c r="DW4" s="68"/>
      <c r="DX4" s="68"/>
      <c r="DY4" s="68"/>
      <c r="DZ4" s="68"/>
      <c r="EA4" s="68"/>
      <c r="EB4" s="68"/>
      <c r="EC4" s="68"/>
      <c r="ED4" s="68"/>
      <c r="EE4" s="68"/>
      <c r="EF4" s="68"/>
      <c r="EG4" s="68"/>
      <c r="EH4" s="68"/>
      <c r="EI4" s="68"/>
      <c r="EJ4" s="68"/>
      <c r="EK4" s="68"/>
      <c r="EL4" s="68"/>
      <c r="EM4" s="68"/>
      <c r="EN4" s="68"/>
      <c r="EO4" s="68"/>
      <c r="EP4" s="68"/>
      <c r="EQ4" s="68"/>
      <c r="ER4" s="68"/>
      <c r="ES4" s="68"/>
      <c r="ET4" s="68"/>
      <c r="EU4" s="68"/>
      <c r="EV4" s="68"/>
      <c r="EW4" s="68"/>
      <c r="EX4" s="68"/>
      <c r="EY4" s="68"/>
      <c r="EZ4" s="68"/>
      <c r="FA4" s="68"/>
      <c r="FB4" s="68"/>
      <c r="FC4" s="68"/>
      <c r="FD4" s="68"/>
      <c r="FE4" s="68"/>
      <c r="FF4" s="68"/>
      <c r="FG4" s="68"/>
      <c r="FH4" s="68"/>
      <c r="FI4" s="68"/>
      <c r="FJ4" s="68"/>
      <c r="FK4" s="68"/>
      <c r="FL4" s="68"/>
      <c r="FM4" s="68"/>
      <c r="FN4" s="68"/>
      <c r="FO4" s="68"/>
      <c r="FP4" s="68"/>
      <c r="FQ4" s="68"/>
      <c r="FR4" s="68"/>
      <c r="FS4" s="68"/>
      <c r="FT4" s="68"/>
      <c r="FU4" s="68"/>
      <c r="FV4" s="68"/>
      <c r="FW4" s="68"/>
      <c r="FX4" s="68"/>
      <c r="FY4" s="68"/>
      <c r="FZ4" s="68"/>
      <c r="GA4" s="68"/>
      <c r="GB4" s="68"/>
      <c r="GC4" s="68"/>
      <c r="GD4" s="68"/>
      <c r="GE4" s="68"/>
      <c r="GF4" s="68"/>
      <c r="GG4" s="68"/>
      <c r="GH4" s="68"/>
      <c r="GI4" s="68"/>
      <c r="GJ4" s="68"/>
      <c r="GK4" s="68"/>
      <c r="GL4" s="68"/>
      <c r="GM4" s="68"/>
      <c r="GN4" s="68"/>
      <c r="GO4" s="68"/>
      <c r="GP4" s="68"/>
      <c r="GQ4" s="68"/>
      <c r="GR4" s="68"/>
      <c r="GS4" s="68"/>
      <c r="GT4" s="68"/>
      <c r="GU4" s="68"/>
      <c r="GV4" s="68"/>
      <c r="GW4" s="68"/>
      <c r="GX4" s="68"/>
      <c r="GY4" s="68"/>
      <c r="GZ4" s="68"/>
      <c r="HA4" s="68"/>
      <c r="HB4" s="68"/>
      <c r="HC4" s="68"/>
      <c r="HD4" s="68"/>
      <c r="HE4" s="68"/>
      <c r="HF4" s="68"/>
      <c r="HG4" s="68"/>
      <c r="HH4" s="68"/>
      <c r="HI4" s="68"/>
      <c r="HJ4" s="68"/>
      <c r="HK4" s="68"/>
      <c r="HL4" s="68"/>
      <c r="HM4" s="68"/>
      <c r="HN4" s="68"/>
      <c r="HO4" s="68"/>
      <c r="HP4" s="68"/>
      <c r="HQ4" s="68"/>
      <c r="HR4" s="68"/>
      <c r="HS4" s="68"/>
      <c r="HT4" s="68"/>
      <c r="HU4" s="68"/>
      <c r="HV4" s="68"/>
      <c r="HW4" s="68"/>
      <c r="HX4" s="68"/>
      <c r="HY4" s="68"/>
      <c r="HZ4" s="68"/>
      <c r="IA4" s="68"/>
      <c r="IB4" s="68"/>
      <c r="IC4" s="68"/>
      <c r="ID4" s="68"/>
      <c r="IE4" s="68"/>
      <c r="IF4" s="68"/>
      <c r="IG4" s="68"/>
      <c r="IH4" s="68"/>
      <c r="II4" s="68"/>
      <c r="IJ4" s="68"/>
      <c r="IK4" s="68"/>
      <c r="IL4" s="68"/>
      <c r="IM4" s="68"/>
      <c r="IN4" s="68"/>
      <c r="IO4" s="68"/>
      <c r="IP4" s="68"/>
      <c r="IQ4" s="68"/>
      <c r="IR4" s="68"/>
      <c r="IS4" s="68"/>
      <c r="IT4" s="68"/>
      <c r="IU4" s="68"/>
      <c r="IV4" s="68"/>
      <c r="IW4" s="68"/>
    </row>
    <row r="5" spans="1:257" ht="14.25" customHeight="1">
      <c r="A5" s="272" t="s">
        <v>1302</v>
      </c>
      <c r="B5" s="274" t="s">
        <v>1285</v>
      </c>
      <c r="C5" s="274" t="s">
        <v>1303</v>
      </c>
      <c r="D5" s="275" t="s">
        <v>4</v>
      </c>
      <c r="E5" s="276" t="s">
        <v>1304</v>
      </c>
      <c r="F5" s="243"/>
      <c r="G5" s="244"/>
      <c r="H5" s="71"/>
      <c r="I5" s="190" t="s">
        <v>1021</v>
      </c>
      <c r="J5" s="178">
        <f>COUNTIFS(J12:J207,"TrungVN",L12:L207,"Open")</f>
        <v>0</v>
      </c>
      <c r="K5" s="178">
        <f>COUNTIFS(J12:J207,"TrungVN",L12:L207,"Accepted")</f>
        <v>0</v>
      </c>
      <c r="L5" s="178">
        <f>COUNTIFS(J12:J207,"TrungVN",L12:L207,"Ready for test")</f>
        <v>0</v>
      </c>
      <c r="M5" s="178">
        <f>COUNTIFS(J12:J207,"TrungVN",L12:L207,"Closed")</f>
        <v>0</v>
      </c>
      <c r="N5" s="178">
        <f>COUNTIFS(J12:J207,"TrungVN",L12:L207,"")</f>
        <v>0</v>
      </c>
      <c r="O5" s="200">
        <f t="shared" si="0"/>
        <v>0</v>
      </c>
      <c r="P5" s="68"/>
      <c r="Q5" s="68" t="s">
        <v>5</v>
      </c>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68"/>
      <c r="BN5" s="68"/>
      <c r="BO5" s="68"/>
      <c r="BP5" s="68"/>
      <c r="BQ5" s="68"/>
      <c r="BR5" s="68"/>
      <c r="BS5" s="68"/>
      <c r="BT5" s="68"/>
      <c r="BU5" s="68"/>
      <c r="BV5" s="68"/>
      <c r="BW5" s="68"/>
      <c r="BX5" s="68"/>
      <c r="BY5" s="68"/>
      <c r="BZ5" s="68"/>
      <c r="CA5" s="68"/>
      <c r="CB5" s="68"/>
      <c r="CC5" s="68"/>
      <c r="CD5" s="68"/>
      <c r="CE5" s="68"/>
      <c r="CF5" s="68"/>
      <c r="CG5" s="68"/>
      <c r="CH5" s="68"/>
      <c r="CI5" s="68"/>
      <c r="CJ5" s="68"/>
      <c r="CK5" s="68"/>
      <c r="CL5" s="68"/>
      <c r="CM5" s="68"/>
      <c r="CN5" s="68"/>
      <c r="CO5" s="68"/>
      <c r="CP5" s="68"/>
      <c r="CQ5" s="68"/>
      <c r="CR5" s="68"/>
      <c r="CS5" s="68"/>
      <c r="CT5" s="68"/>
      <c r="CU5" s="68"/>
      <c r="CV5" s="68"/>
      <c r="CW5" s="68"/>
      <c r="CX5" s="68"/>
      <c r="CY5" s="68"/>
      <c r="CZ5" s="68"/>
      <c r="DA5" s="68"/>
      <c r="DB5" s="68"/>
      <c r="DC5" s="68"/>
      <c r="DD5" s="68"/>
      <c r="DE5" s="68"/>
      <c r="DF5" s="68"/>
      <c r="DG5" s="68"/>
      <c r="DH5" s="68"/>
      <c r="DI5" s="68"/>
      <c r="DJ5" s="68"/>
      <c r="DK5" s="68"/>
      <c r="DL5" s="68"/>
      <c r="DM5" s="68"/>
      <c r="DN5" s="68"/>
      <c r="DO5" s="68"/>
      <c r="DP5" s="68"/>
      <c r="DQ5" s="68"/>
      <c r="DR5" s="68"/>
      <c r="DS5" s="68"/>
      <c r="DT5" s="68"/>
      <c r="DU5" s="68"/>
      <c r="DV5" s="68"/>
      <c r="DW5" s="68"/>
      <c r="DX5" s="68"/>
      <c r="DY5" s="68"/>
      <c r="DZ5" s="68"/>
      <c r="EA5" s="68"/>
      <c r="EB5" s="68"/>
      <c r="EC5" s="68"/>
      <c r="ED5" s="68"/>
      <c r="EE5" s="68"/>
      <c r="EF5" s="68"/>
      <c r="EG5" s="68"/>
      <c r="EH5" s="68"/>
      <c r="EI5" s="68"/>
      <c r="EJ5" s="68"/>
      <c r="EK5" s="68"/>
      <c r="EL5" s="68"/>
      <c r="EM5" s="68"/>
      <c r="EN5" s="68"/>
      <c r="EO5" s="68"/>
      <c r="EP5" s="68"/>
      <c r="EQ5" s="68"/>
      <c r="ER5" s="68"/>
      <c r="ES5" s="68"/>
      <c r="ET5" s="68"/>
      <c r="EU5" s="68"/>
      <c r="EV5" s="68"/>
      <c r="EW5" s="68"/>
      <c r="EX5" s="68"/>
      <c r="EY5" s="68"/>
      <c r="EZ5" s="68"/>
      <c r="FA5" s="68"/>
      <c r="FB5" s="68"/>
      <c r="FC5" s="68"/>
      <c r="FD5" s="68"/>
      <c r="FE5" s="68"/>
      <c r="FF5" s="68"/>
      <c r="FG5" s="68"/>
      <c r="FH5" s="68"/>
      <c r="FI5" s="68"/>
      <c r="FJ5" s="68"/>
      <c r="FK5" s="68"/>
      <c r="FL5" s="68"/>
      <c r="FM5" s="68"/>
      <c r="FN5" s="68"/>
      <c r="FO5" s="68"/>
      <c r="FP5" s="68"/>
      <c r="FQ5" s="68"/>
      <c r="FR5" s="68"/>
      <c r="FS5" s="68"/>
      <c r="FT5" s="68"/>
      <c r="FU5" s="68"/>
      <c r="FV5" s="68"/>
      <c r="FW5" s="68"/>
      <c r="FX5" s="68"/>
      <c r="FY5" s="68"/>
      <c r="FZ5" s="68"/>
      <c r="GA5" s="68"/>
      <c r="GB5" s="68"/>
      <c r="GC5" s="68"/>
      <c r="GD5" s="68"/>
      <c r="GE5" s="68"/>
      <c r="GF5" s="68"/>
      <c r="GG5" s="68"/>
      <c r="GH5" s="68"/>
      <c r="GI5" s="68"/>
      <c r="GJ5" s="68"/>
      <c r="GK5" s="68"/>
      <c r="GL5" s="68"/>
      <c r="GM5" s="68"/>
      <c r="GN5" s="68"/>
      <c r="GO5" s="68"/>
      <c r="GP5" s="68"/>
      <c r="GQ5" s="68"/>
      <c r="GR5" s="68"/>
      <c r="GS5" s="68"/>
      <c r="GT5" s="68"/>
      <c r="GU5" s="68"/>
      <c r="GV5" s="68"/>
      <c r="GW5" s="68"/>
      <c r="GX5" s="68"/>
      <c r="GY5" s="68"/>
      <c r="GZ5" s="68"/>
      <c r="HA5" s="68"/>
      <c r="HB5" s="68"/>
      <c r="HC5" s="68"/>
      <c r="HD5" s="68"/>
      <c r="HE5" s="68"/>
      <c r="HF5" s="68"/>
      <c r="HG5" s="68"/>
      <c r="HH5" s="68"/>
      <c r="HI5" s="68"/>
      <c r="HJ5" s="68"/>
      <c r="HK5" s="68"/>
      <c r="HL5" s="68"/>
      <c r="HM5" s="68"/>
      <c r="HN5" s="68"/>
      <c r="HO5" s="68"/>
      <c r="HP5" s="68"/>
      <c r="HQ5" s="68"/>
      <c r="HR5" s="68"/>
      <c r="HS5" s="68"/>
      <c r="HT5" s="68"/>
      <c r="HU5" s="68"/>
      <c r="HV5" s="68"/>
      <c r="HW5" s="68"/>
      <c r="HX5" s="68"/>
      <c r="HY5" s="68"/>
      <c r="HZ5" s="68"/>
      <c r="IA5" s="68"/>
      <c r="IB5" s="68"/>
      <c r="IC5" s="68"/>
      <c r="ID5" s="68"/>
      <c r="IE5" s="68"/>
      <c r="IF5" s="68"/>
      <c r="IG5" s="68"/>
      <c r="IH5" s="68"/>
      <c r="II5" s="68"/>
      <c r="IJ5" s="68"/>
      <c r="IK5" s="68"/>
      <c r="IL5" s="68"/>
      <c r="IM5" s="68"/>
      <c r="IN5" s="68"/>
      <c r="IO5" s="68"/>
      <c r="IP5" s="68"/>
      <c r="IQ5" s="68"/>
      <c r="IR5" s="68"/>
      <c r="IS5" s="68"/>
      <c r="IT5" s="68"/>
      <c r="IU5" s="68"/>
      <c r="IV5" s="68"/>
      <c r="IW5" s="68"/>
    </row>
    <row r="6" spans="1:257" ht="14.25" customHeight="1" thickBot="1">
      <c r="A6" s="73">
        <f>COUNTIF(F12:G159,"Pass")</f>
        <v>228</v>
      </c>
      <c r="B6" s="74">
        <f>COUNTIF(F12:G159,"Fail")</f>
        <v>0</v>
      </c>
      <c r="C6" s="74">
        <f>E6-D6-B6-A6</f>
        <v>0</v>
      </c>
      <c r="D6" s="75">
        <f>COUNTIF(F12:G159,"N/A")</f>
        <v>0</v>
      </c>
      <c r="E6" s="245">
        <f>COUNTA(A12:A159)*2</f>
        <v>228</v>
      </c>
      <c r="F6" s="246"/>
      <c r="G6" s="247"/>
      <c r="H6" s="71"/>
      <c r="I6" s="190" t="s">
        <v>1017</v>
      </c>
      <c r="J6" s="178">
        <f>COUNTIFS(J12:J207,"MaiCTP",L12:L207,"Open")</f>
        <v>0</v>
      </c>
      <c r="K6" s="178">
        <f>COUNTIFS(J12:J207,"MaiCTP",L12:L207,"Accepted")</f>
        <v>0</v>
      </c>
      <c r="L6" s="178">
        <f>COUNTIFS(J12:J207,"MaiCTP",L12:L207,"Ready for test")</f>
        <v>0</v>
      </c>
      <c r="M6" s="178">
        <f>COUNTIFS(J12:J207,"MaiCTP",L12:L207,"Closed")</f>
        <v>0</v>
      </c>
      <c r="N6" s="178">
        <f>COUNTIFS(J12:J207,"MaiCTP",L12:L207,"")</f>
        <v>0</v>
      </c>
      <c r="O6" s="200">
        <f t="shared" si="0"/>
        <v>0</v>
      </c>
      <c r="P6" s="68"/>
      <c r="Q6" s="68" t="s">
        <v>4</v>
      </c>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c r="IW6" s="68"/>
    </row>
    <row r="7" spans="1:257" ht="14.25" customHeight="1">
      <c r="A7" s="193"/>
      <c r="B7" s="193"/>
      <c r="C7" s="193"/>
      <c r="D7" s="193"/>
      <c r="E7" s="194"/>
      <c r="F7" s="194"/>
      <c r="G7" s="194"/>
      <c r="H7" s="71"/>
      <c r="I7" s="190" t="s">
        <v>1016</v>
      </c>
      <c r="J7" s="178">
        <f>COUNTIFS(J12:J207,"ChinhVC",L12:L207,"Open")</f>
        <v>0</v>
      </c>
      <c r="K7" s="178">
        <f>COUNTIFS(J12:J207,"ChinhVC",L12:L207,"Accepted")</f>
        <v>0</v>
      </c>
      <c r="L7" s="178">
        <f>COUNTIFS(J12:J207,"ChinhVC",L12:L207,"Ready for test")</f>
        <v>0</v>
      </c>
      <c r="M7" s="178">
        <f>COUNTIFS(J12:J207,"ChinhVC",L12:L207,"Closed")</f>
        <v>0</v>
      </c>
      <c r="N7" s="178">
        <f>COUNTIFS(J12:J207,"ChinhVC",L12:L207,"")</f>
        <v>0</v>
      </c>
      <c r="O7" s="200">
        <f t="shared" si="0"/>
        <v>0</v>
      </c>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c r="IW7" s="68"/>
    </row>
    <row r="8" spans="1:257" ht="14.25" customHeight="1" thickBot="1">
      <c r="A8" s="193"/>
      <c r="B8" s="193"/>
      <c r="C8" s="193"/>
      <c r="D8" s="193"/>
      <c r="E8" s="194"/>
      <c r="F8" s="194"/>
      <c r="G8" s="194"/>
      <c r="H8" s="71"/>
      <c r="I8" s="191" t="s">
        <v>1015</v>
      </c>
      <c r="J8" s="198">
        <f>SUM(J2:J7)</f>
        <v>0</v>
      </c>
      <c r="K8" s="198">
        <f t="shared" ref="K8:O8" si="1">SUM(K2:K7)</f>
        <v>0</v>
      </c>
      <c r="L8" s="198">
        <f t="shared" si="1"/>
        <v>0</v>
      </c>
      <c r="M8" s="198">
        <f t="shared" si="1"/>
        <v>12</v>
      </c>
      <c r="N8" s="198">
        <f t="shared" si="1"/>
        <v>0</v>
      </c>
      <c r="O8" s="198">
        <f t="shared" si="1"/>
        <v>12</v>
      </c>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c r="IW8" s="68"/>
    </row>
    <row r="9" spans="1:257" ht="14.25" customHeight="1" thickTop="1">
      <c r="A9" s="68"/>
      <c r="B9" s="68"/>
      <c r="C9" s="68"/>
      <c r="D9" s="76"/>
      <c r="E9" s="76"/>
      <c r="F9" s="76"/>
      <c r="G9" s="76"/>
      <c r="H9" s="71"/>
      <c r="I9" s="71"/>
      <c r="J9" s="72"/>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row>
    <row r="10" spans="1:257" ht="27.75" customHeight="1">
      <c r="A10" s="41" t="s">
        <v>6</v>
      </c>
      <c r="B10" s="277" t="s">
        <v>1305</v>
      </c>
      <c r="C10" s="277" t="s">
        <v>1306</v>
      </c>
      <c r="D10" s="277" t="s">
        <v>1307</v>
      </c>
      <c r="E10" s="42" t="s">
        <v>1308</v>
      </c>
      <c r="F10" s="42" t="s">
        <v>529</v>
      </c>
      <c r="G10" s="42" t="s">
        <v>528</v>
      </c>
      <c r="H10" s="278" t="s">
        <v>1309</v>
      </c>
      <c r="I10" s="277" t="s">
        <v>1310</v>
      </c>
      <c r="J10" s="183" t="s">
        <v>1317</v>
      </c>
      <c r="K10" s="184" t="s">
        <v>1318</v>
      </c>
      <c r="L10" s="185" t="s">
        <v>1319</v>
      </c>
      <c r="M10" s="185" t="s">
        <v>1320</v>
      </c>
      <c r="N10" s="183" t="s">
        <v>1007</v>
      </c>
      <c r="O10" s="185" t="s">
        <v>1321</v>
      </c>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c r="DE10" s="68"/>
      <c r="DF10" s="68"/>
      <c r="DG10" s="68"/>
      <c r="DH10" s="68"/>
      <c r="DI10" s="68"/>
      <c r="DJ10" s="68"/>
      <c r="DK10" s="68"/>
      <c r="DL10" s="68"/>
      <c r="DM10" s="68"/>
      <c r="DN10" s="68"/>
      <c r="DO10" s="68"/>
      <c r="DP10" s="68"/>
      <c r="DQ10" s="68"/>
      <c r="DR10" s="68"/>
      <c r="DS10" s="68"/>
      <c r="DT10" s="68"/>
      <c r="DU10" s="68"/>
      <c r="DV10" s="68"/>
      <c r="DW10" s="68"/>
      <c r="DX10" s="68"/>
      <c r="DY10" s="68"/>
      <c r="DZ10" s="68"/>
      <c r="EA10" s="68"/>
      <c r="EB10" s="68"/>
      <c r="EC10" s="68"/>
      <c r="ED10" s="68"/>
      <c r="EE10" s="68"/>
      <c r="EF10" s="68"/>
      <c r="EG10" s="68"/>
      <c r="EH10" s="68"/>
      <c r="EI10" s="68"/>
      <c r="EJ10" s="68"/>
      <c r="EK10" s="68"/>
      <c r="EL10" s="68"/>
      <c r="EM10" s="68"/>
      <c r="EN10" s="68"/>
      <c r="EO10" s="68"/>
      <c r="EP10" s="68"/>
      <c r="EQ10" s="68"/>
      <c r="ER10" s="68"/>
      <c r="ES10" s="68"/>
      <c r="ET10" s="68"/>
      <c r="EU10" s="68"/>
      <c r="EV10" s="68"/>
      <c r="EW10" s="68"/>
      <c r="EX10" s="68"/>
      <c r="EY10" s="68"/>
      <c r="EZ10" s="68"/>
      <c r="FA10" s="68"/>
      <c r="FB10" s="68"/>
      <c r="FC10" s="68"/>
      <c r="FD10" s="68"/>
      <c r="FE10" s="68"/>
      <c r="FF10" s="68"/>
      <c r="FG10" s="68"/>
      <c r="FH10" s="68"/>
      <c r="FI10" s="68"/>
      <c r="FJ10" s="68"/>
      <c r="FK10" s="68"/>
      <c r="FL10" s="68"/>
      <c r="FM10" s="68"/>
      <c r="FN10" s="68"/>
      <c r="FO10" s="68"/>
      <c r="FP10" s="68"/>
      <c r="FQ10" s="68"/>
      <c r="FR10" s="68"/>
      <c r="FS10" s="68"/>
      <c r="FT10" s="68"/>
      <c r="FU10" s="68"/>
      <c r="FV10" s="68"/>
      <c r="FW10" s="68"/>
      <c r="FX10" s="68"/>
      <c r="FY10" s="68"/>
      <c r="FZ10" s="68"/>
      <c r="GA10" s="68"/>
      <c r="GB10" s="68"/>
      <c r="GC10" s="68"/>
      <c r="GD10" s="68"/>
      <c r="GE10" s="68"/>
      <c r="GF10" s="68"/>
      <c r="GG10" s="68"/>
      <c r="GH10" s="68"/>
      <c r="GI10" s="68"/>
      <c r="GJ10" s="68"/>
      <c r="GK10" s="68"/>
      <c r="GL10" s="68"/>
      <c r="GM10" s="68"/>
      <c r="GN10" s="68"/>
      <c r="GO10" s="68"/>
      <c r="GP10" s="68"/>
      <c r="GQ10" s="68"/>
      <c r="GR10" s="68"/>
      <c r="GS10" s="68"/>
      <c r="GT10" s="68"/>
      <c r="GU10" s="68"/>
      <c r="GV10" s="68"/>
      <c r="GW10" s="68"/>
      <c r="GX10" s="68"/>
      <c r="GY10" s="68"/>
      <c r="GZ10" s="68"/>
      <c r="HA10" s="68"/>
      <c r="HB10" s="68"/>
      <c r="HC10" s="68"/>
      <c r="HD10" s="68"/>
      <c r="HE10" s="68"/>
      <c r="HF10" s="68"/>
      <c r="HG10" s="68"/>
      <c r="HH10" s="68"/>
      <c r="HI10" s="68"/>
      <c r="HJ10" s="68"/>
      <c r="HK10" s="68"/>
      <c r="HL10" s="68"/>
      <c r="HM10" s="68"/>
      <c r="HN10" s="68"/>
      <c r="HO10" s="68"/>
      <c r="HP10" s="68"/>
      <c r="HQ10" s="68"/>
      <c r="HR10" s="68"/>
      <c r="HS10" s="68"/>
      <c r="HT10" s="68"/>
      <c r="HU10" s="68"/>
      <c r="HV10" s="68"/>
      <c r="HW10" s="68"/>
      <c r="HX10" s="68"/>
      <c r="HY10" s="68"/>
      <c r="HZ10" s="68"/>
      <c r="IA10" s="68"/>
      <c r="IB10" s="68"/>
      <c r="IC10" s="68"/>
      <c r="ID10" s="68"/>
      <c r="IE10" s="68"/>
      <c r="IF10" s="68"/>
      <c r="IG10" s="68"/>
      <c r="IH10" s="68"/>
      <c r="II10" s="68"/>
      <c r="IJ10" s="68"/>
      <c r="IK10" s="68"/>
      <c r="IL10" s="68"/>
      <c r="IM10" s="68"/>
      <c r="IN10" s="68"/>
      <c r="IO10" s="68"/>
      <c r="IP10" s="68"/>
      <c r="IQ10" s="68"/>
      <c r="IR10" s="68"/>
      <c r="IS10" s="68"/>
      <c r="IT10" s="68"/>
      <c r="IU10" s="68"/>
      <c r="IV10" s="68"/>
      <c r="IW10" s="68"/>
    </row>
    <row r="11" spans="1:257" ht="14.25" customHeight="1">
      <c r="A11" s="43"/>
      <c r="B11" s="43" t="s">
        <v>239</v>
      </c>
      <c r="C11" s="44"/>
      <c r="D11" s="44"/>
      <c r="E11" s="44"/>
      <c r="F11" s="44"/>
      <c r="G11" s="44"/>
      <c r="H11" s="44"/>
      <c r="I11" s="45"/>
      <c r="J11" s="131"/>
      <c r="K11" s="131"/>
      <c r="L11" s="131"/>
      <c r="M11" s="131"/>
      <c r="N11" s="131"/>
      <c r="O11" s="162"/>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68"/>
      <c r="EA11" s="68"/>
      <c r="EB11" s="68"/>
      <c r="EC11" s="68"/>
      <c r="ED11" s="68"/>
      <c r="EE11" s="68"/>
      <c r="EF11" s="68"/>
      <c r="EG11" s="68"/>
      <c r="EH11" s="68"/>
      <c r="EI11" s="68"/>
      <c r="EJ11" s="68"/>
      <c r="EK11" s="68"/>
      <c r="EL11" s="68"/>
      <c r="EM11" s="68"/>
      <c r="EN11" s="68"/>
      <c r="EO11" s="68"/>
      <c r="EP11" s="68"/>
      <c r="EQ11" s="68"/>
      <c r="ER11" s="68"/>
      <c r="ES11" s="68"/>
      <c r="ET11" s="68"/>
      <c r="EU11" s="68"/>
      <c r="EV11" s="68"/>
      <c r="EW11" s="68"/>
      <c r="EX11" s="68"/>
      <c r="EY11" s="68"/>
      <c r="EZ11" s="68"/>
      <c r="FA11" s="68"/>
      <c r="FB11" s="68"/>
      <c r="FC11" s="68"/>
      <c r="FD11" s="68"/>
      <c r="FE11" s="68"/>
      <c r="FF11" s="68"/>
      <c r="FG11" s="68"/>
      <c r="FH11" s="68"/>
      <c r="FI11" s="68"/>
      <c r="FJ11" s="68"/>
      <c r="FK11" s="68"/>
      <c r="FL11" s="68"/>
      <c r="FM11" s="68"/>
      <c r="FN11" s="68"/>
      <c r="FO11" s="68"/>
      <c r="FP11" s="68"/>
      <c r="FQ11" s="68"/>
      <c r="FR11" s="68"/>
      <c r="FS11" s="68"/>
      <c r="FT11" s="68"/>
      <c r="FU11" s="68"/>
      <c r="FV11" s="68"/>
      <c r="FW11" s="68"/>
      <c r="FX11" s="68"/>
      <c r="FY11" s="68"/>
      <c r="FZ11" s="68"/>
      <c r="GA11" s="68"/>
      <c r="GB11" s="68"/>
      <c r="GC11" s="68"/>
      <c r="GD11" s="68"/>
      <c r="GE11" s="68"/>
      <c r="GF11" s="68"/>
      <c r="GG11" s="68"/>
      <c r="GH11" s="68"/>
      <c r="GI11" s="68"/>
      <c r="GJ11" s="68"/>
      <c r="GK11" s="68"/>
      <c r="GL11" s="68"/>
      <c r="GM11" s="68"/>
      <c r="GN11" s="68"/>
      <c r="GO11" s="68"/>
      <c r="GP11" s="68"/>
      <c r="GQ11" s="68"/>
      <c r="GR11" s="68"/>
      <c r="GS11" s="68"/>
      <c r="GT11" s="68"/>
      <c r="GU11" s="68"/>
      <c r="GV11" s="68"/>
      <c r="GW11" s="68"/>
      <c r="GX11" s="68"/>
      <c r="GY11" s="68"/>
      <c r="GZ11" s="68"/>
      <c r="HA11" s="68"/>
      <c r="HB11" s="68"/>
      <c r="HC11" s="68"/>
      <c r="HD11" s="68"/>
      <c r="HE11" s="68"/>
      <c r="HF11" s="68"/>
      <c r="HG11" s="68"/>
      <c r="HH11" s="68"/>
      <c r="HI11" s="68"/>
      <c r="HJ11" s="68"/>
      <c r="HK11" s="68"/>
      <c r="HL11" s="68"/>
      <c r="HM11" s="68"/>
      <c r="HN11" s="68"/>
      <c r="HO11" s="68"/>
      <c r="HP11" s="68"/>
      <c r="HQ11" s="68"/>
      <c r="HR11" s="68"/>
      <c r="HS11" s="68"/>
      <c r="HT11" s="68"/>
      <c r="HU11" s="68"/>
      <c r="HV11" s="68"/>
      <c r="HW11" s="68"/>
      <c r="HX11" s="68"/>
      <c r="HY11" s="68"/>
      <c r="HZ11" s="68"/>
      <c r="IA11" s="68"/>
      <c r="IB11" s="68"/>
      <c r="IC11" s="68"/>
      <c r="ID11" s="68"/>
      <c r="IE11" s="68"/>
      <c r="IF11" s="68"/>
      <c r="IG11" s="68"/>
      <c r="IH11" s="68"/>
      <c r="II11" s="68"/>
      <c r="IJ11" s="68"/>
      <c r="IK11" s="68"/>
      <c r="IL11" s="68"/>
      <c r="IM11" s="68"/>
      <c r="IN11" s="68"/>
      <c r="IO11" s="68"/>
      <c r="IP11" s="68"/>
      <c r="IQ11" s="68"/>
      <c r="IR11" s="68"/>
      <c r="IS11" s="68"/>
      <c r="IT11" s="68"/>
      <c r="IU11" s="68"/>
      <c r="IV11" s="68"/>
      <c r="IW11" s="68"/>
    </row>
    <row r="12" spans="1:257" ht="14.25" customHeight="1">
      <c r="A12" s="46" t="str">
        <f>IF(OR(B12&lt;&gt;"",D12&lt;E11&gt;""),"["&amp;TEXT($B$2,"##")&amp;"-"&amp;TEXT(ROW()-10,"##")&amp;"]","")</f>
        <v>[Create Edit Project-2]</v>
      </c>
      <c r="B12" s="84" t="s">
        <v>241</v>
      </c>
      <c r="C12" s="95" t="s">
        <v>258</v>
      </c>
      <c r="D12" s="82" t="s">
        <v>242</v>
      </c>
      <c r="E12" s="86"/>
      <c r="F12" s="82" t="s">
        <v>0</v>
      </c>
      <c r="G12" s="82" t="s">
        <v>0</v>
      </c>
      <c r="H12" s="87">
        <v>42317</v>
      </c>
      <c r="I12" s="88"/>
      <c r="J12" s="186"/>
      <c r="K12" s="186"/>
      <c r="L12" s="186"/>
      <c r="M12" s="187"/>
      <c r="N12" s="187"/>
      <c r="O12" s="187"/>
    </row>
    <row r="13" spans="1:257" ht="14.25" customHeight="1">
      <c r="A13" s="135" t="str">
        <f t="shared" ref="A13:A23" si="2">IF(OR(B13&lt;&gt;"",D13&lt;E12&gt;""),"["&amp;TEXT($B$2,"##")&amp;"-"&amp;TEXT(ROW()-10,"##")&amp;"]","")</f>
        <v>[Create Edit Project-3]</v>
      </c>
      <c r="B13" s="136" t="s">
        <v>243</v>
      </c>
      <c r="C13" s="139" t="s">
        <v>258</v>
      </c>
      <c r="D13" s="84" t="s">
        <v>242</v>
      </c>
      <c r="E13" s="89"/>
      <c r="F13" s="82" t="s">
        <v>0</v>
      </c>
      <c r="G13" s="82" t="s">
        <v>0</v>
      </c>
      <c r="H13" s="87">
        <v>42317</v>
      </c>
      <c r="I13" s="88"/>
      <c r="J13" s="186"/>
      <c r="K13" s="186"/>
      <c r="L13" s="186"/>
      <c r="M13" s="187"/>
      <c r="N13" s="187"/>
      <c r="O13" s="187"/>
      <c r="P13" s="68"/>
    </row>
    <row r="14" spans="1:257" ht="14.25" customHeight="1">
      <c r="A14" s="83" t="str">
        <f t="shared" si="2"/>
        <v>[Create Edit Project-4]</v>
      </c>
      <c r="B14" s="84" t="s">
        <v>244</v>
      </c>
      <c r="C14" s="140" t="s">
        <v>259</v>
      </c>
      <c r="D14" s="84" t="s">
        <v>245</v>
      </c>
      <c r="E14" s="89"/>
      <c r="F14" s="82" t="s">
        <v>0</v>
      </c>
      <c r="G14" s="82" t="s">
        <v>0</v>
      </c>
      <c r="H14" s="87">
        <v>42317</v>
      </c>
      <c r="I14" s="91"/>
      <c r="J14" s="186"/>
      <c r="K14" s="186"/>
      <c r="L14" s="186"/>
      <c r="M14" s="187"/>
      <c r="N14" s="187"/>
      <c r="O14" s="187"/>
    </row>
    <row r="15" spans="1:257" ht="14.25" customHeight="1">
      <c r="A15" s="83" t="str">
        <f t="shared" si="2"/>
        <v>[Create Edit Project-5]</v>
      </c>
      <c r="B15" s="95" t="s">
        <v>293</v>
      </c>
      <c r="C15" s="140" t="s">
        <v>255</v>
      </c>
      <c r="D15" s="84" t="s">
        <v>266</v>
      </c>
      <c r="E15" s="89"/>
      <c r="F15" s="82" t="s">
        <v>0</v>
      </c>
      <c r="G15" s="82" t="s">
        <v>0</v>
      </c>
      <c r="H15" s="87">
        <v>42317</v>
      </c>
      <c r="I15" s="91"/>
      <c r="J15" s="186"/>
      <c r="K15" s="186"/>
      <c r="L15" s="186"/>
      <c r="M15" s="187"/>
      <c r="N15" s="187"/>
      <c r="O15" s="187"/>
      <c r="P15" s="68"/>
    </row>
    <row r="16" spans="1:257" ht="14.25" customHeight="1">
      <c r="A16" s="83" t="str">
        <f t="shared" si="2"/>
        <v>[Create Edit Project-6]</v>
      </c>
      <c r="B16" s="95" t="s">
        <v>292</v>
      </c>
      <c r="C16" s="140" t="s">
        <v>255</v>
      </c>
      <c r="D16" s="84" t="s">
        <v>266</v>
      </c>
      <c r="E16" s="89"/>
      <c r="F16" s="82" t="s">
        <v>0</v>
      </c>
      <c r="G16" s="82" t="s">
        <v>0</v>
      </c>
      <c r="H16" s="87">
        <v>42317</v>
      </c>
      <c r="I16" s="91" t="s">
        <v>1088</v>
      </c>
      <c r="J16" s="186" t="s">
        <v>1020</v>
      </c>
      <c r="K16" s="186" t="s">
        <v>1016</v>
      </c>
      <c r="L16" s="186" t="s">
        <v>1014</v>
      </c>
      <c r="M16" s="187">
        <v>42317</v>
      </c>
      <c r="N16" s="187">
        <v>42327</v>
      </c>
      <c r="O16" s="187"/>
    </row>
    <row r="17" spans="1:16" ht="14.25" customHeight="1">
      <c r="A17" s="83" t="str">
        <f t="shared" si="2"/>
        <v>[Create Edit Project-7]</v>
      </c>
      <c r="B17" s="95" t="s">
        <v>1089</v>
      </c>
      <c r="C17" s="140" t="s">
        <v>256</v>
      </c>
      <c r="D17" s="84" t="s">
        <v>434</v>
      </c>
      <c r="E17" s="89"/>
      <c r="F17" s="82" t="s">
        <v>0</v>
      </c>
      <c r="G17" s="82" t="s">
        <v>0</v>
      </c>
      <c r="H17" s="87">
        <v>42317</v>
      </c>
      <c r="I17" s="91" t="s">
        <v>1088</v>
      </c>
      <c r="J17" s="186" t="s">
        <v>1020</v>
      </c>
      <c r="K17" s="186" t="s">
        <v>1016</v>
      </c>
      <c r="L17" s="186" t="s">
        <v>1014</v>
      </c>
      <c r="M17" s="187">
        <v>42317</v>
      </c>
      <c r="N17" s="187">
        <v>42327</v>
      </c>
      <c r="O17" s="187"/>
      <c r="P17" s="68"/>
    </row>
    <row r="18" spans="1:16" ht="14.25" customHeight="1">
      <c r="A18" s="83" t="str">
        <f t="shared" si="2"/>
        <v>[Create Edit Project-8]</v>
      </c>
      <c r="B18" s="95" t="s">
        <v>285</v>
      </c>
      <c r="C18" s="140" t="s">
        <v>257</v>
      </c>
      <c r="D18" s="84" t="s">
        <v>254</v>
      </c>
      <c r="E18" s="89"/>
      <c r="F18" s="82" t="s">
        <v>0</v>
      </c>
      <c r="G18" s="82" t="s">
        <v>0</v>
      </c>
      <c r="H18" s="87">
        <v>42317</v>
      </c>
      <c r="I18" s="91"/>
      <c r="J18" s="186" t="s">
        <v>1020</v>
      </c>
      <c r="K18" s="186" t="s">
        <v>1016</v>
      </c>
      <c r="L18" s="186" t="s">
        <v>1014</v>
      </c>
      <c r="M18" s="187">
        <v>42317</v>
      </c>
      <c r="N18" s="187">
        <v>42327</v>
      </c>
      <c r="O18" s="187"/>
    </row>
    <row r="19" spans="1:16" ht="14.25" customHeight="1">
      <c r="A19" s="83" t="str">
        <f t="shared" si="2"/>
        <v>[Create Edit Project-9]</v>
      </c>
      <c r="B19" s="95" t="s">
        <v>286</v>
      </c>
      <c r="C19" s="140" t="s">
        <v>260</v>
      </c>
      <c r="D19" s="84" t="s">
        <v>1090</v>
      </c>
      <c r="E19" s="89"/>
      <c r="F19" s="82" t="s">
        <v>0</v>
      </c>
      <c r="G19" s="82" t="s">
        <v>0</v>
      </c>
      <c r="H19" s="87">
        <v>42317</v>
      </c>
      <c r="I19" s="91"/>
      <c r="J19" s="186" t="s">
        <v>1020</v>
      </c>
      <c r="K19" s="186" t="s">
        <v>1016</v>
      </c>
      <c r="L19" s="186" t="s">
        <v>1014</v>
      </c>
      <c r="M19" s="187">
        <v>42317</v>
      </c>
      <c r="N19" s="187">
        <v>42327</v>
      </c>
      <c r="O19" s="187"/>
      <c r="P19" s="68"/>
    </row>
    <row r="20" spans="1:16" ht="14.25" customHeight="1">
      <c r="A20" s="83" t="str">
        <f t="shared" si="2"/>
        <v>[Create Edit Project-10]</v>
      </c>
      <c r="B20" s="95" t="s">
        <v>249</v>
      </c>
      <c r="C20" s="140" t="s">
        <v>261</v>
      </c>
      <c r="D20" s="84" t="s">
        <v>265</v>
      </c>
      <c r="E20" s="89"/>
      <c r="F20" s="82" t="s">
        <v>0</v>
      </c>
      <c r="G20" s="82" t="s">
        <v>0</v>
      </c>
      <c r="H20" s="87">
        <v>42317</v>
      </c>
      <c r="I20" s="91"/>
      <c r="J20" s="186" t="s">
        <v>1020</v>
      </c>
      <c r="K20" s="186" t="s">
        <v>1016</v>
      </c>
      <c r="L20" s="186" t="s">
        <v>1014</v>
      </c>
      <c r="M20" s="187">
        <v>42317</v>
      </c>
      <c r="N20" s="187">
        <v>42327</v>
      </c>
      <c r="O20" s="187"/>
    </row>
    <row r="21" spans="1:16" ht="14.25" customHeight="1">
      <c r="A21" s="83" t="str">
        <f t="shared" si="2"/>
        <v>[Create Edit Project-11]</v>
      </c>
      <c r="B21" s="95" t="s">
        <v>252</v>
      </c>
      <c r="C21" s="140" t="s">
        <v>262</v>
      </c>
      <c r="D21" s="84" t="s">
        <v>264</v>
      </c>
      <c r="E21" s="89"/>
      <c r="F21" s="82" t="s">
        <v>0</v>
      </c>
      <c r="G21" s="82" t="s">
        <v>0</v>
      </c>
      <c r="H21" s="87">
        <v>42317</v>
      </c>
      <c r="I21" s="91"/>
      <c r="J21" s="186"/>
      <c r="K21" s="186"/>
      <c r="L21" s="186"/>
      <c r="M21" s="187"/>
      <c r="N21" s="187"/>
      <c r="O21" s="187"/>
      <c r="P21" s="68"/>
    </row>
    <row r="22" spans="1:16" ht="14.25" customHeight="1">
      <c r="A22" s="83" t="str">
        <f t="shared" si="2"/>
        <v>[Create Edit Project-12]</v>
      </c>
      <c r="B22" s="95" t="s">
        <v>253</v>
      </c>
      <c r="C22" s="140" t="s">
        <v>263</v>
      </c>
      <c r="D22" s="84" t="s">
        <v>1234</v>
      </c>
      <c r="E22" s="89"/>
      <c r="F22" s="82" t="s">
        <v>0</v>
      </c>
      <c r="G22" s="82" t="s">
        <v>0</v>
      </c>
      <c r="H22" s="87">
        <v>42317</v>
      </c>
      <c r="I22" s="91" t="s">
        <v>1091</v>
      </c>
      <c r="J22" s="186" t="s">
        <v>1020</v>
      </c>
      <c r="K22" s="186" t="s">
        <v>1016</v>
      </c>
      <c r="L22" s="186" t="s">
        <v>1014</v>
      </c>
      <c r="M22" s="187">
        <v>42317</v>
      </c>
      <c r="N22" s="187">
        <v>42327</v>
      </c>
      <c r="O22" s="187"/>
    </row>
    <row r="23" spans="1:16" ht="14.25" customHeight="1">
      <c r="A23" s="83" t="str">
        <f t="shared" si="2"/>
        <v>[Create Edit Project-13]</v>
      </c>
      <c r="B23" s="95" t="s">
        <v>267</v>
      </c>
      <c r="C23" s="140" t="s">
        <v>282</v>
      </c>
      <c r="D23" s="141" t="s">
        <v>269</v>
      </c>
      <c r="E23" s="89"/>
      <c r="F23" s="82" t="s">
        <v>0</v>
      </c>
      <c r="G23" s="82" t="s">
        <v>0</v>
      </c>
      <c r="H23" s="87">
        <v>42317</v>
      </c>
      <c r="I23" s="91"/>
      <c r="J23" s="186"/>
      <c r="K23" s="186"/>
      <c r="L23" s="186"/>
      <c r="M23" s="187"/>
      <c r="N23" s="187"/>
      <c r="O23" s="187"/>
      <c r="P23" s="68"/>
    </row>
    <row r="24" spans="1:16" ht="14.25" customHeight="1">
      <c r="A24" s="137"/>
      <c r="B24" s="137" t="s">
        <v>240</v>
      </c>
      <c r="C24" s="138"/>
      <c r="D24" s="142"/>
      <c r="E24" s="142"/>
      <c r="F24" s="142"/>
      <c r="G24" s="142"/>
      <c r="H24" s="142"/>
      <c r="I24" s="142"/>
      <c r="J24" s="142"/>
      <c r="K24" s="142"/>
      <c r="L24" s="142"/>
      <c r="M24" s="142"/>
      <c r="N24" s="142"/>
      <c r="O24" s="142"/>
    </row>
    <row r="25" spans="1:16" ht="14.25" customHeight="1">
      <c r="A25" s="46" t="str">
        <f>IF(OR(B25&lt;&gt;"",D25&lt;F24&gt;""),"["&amp;TEXT($B$2,"##")&amp;"-"&amp;TEXT(ROW()-10,"##")&amp;"]","")</f>
        <v>[Create Edit Project-15]</v>
      </c>
      <c r="B25" s="84" t="s">
        <v>270</v>
      </c>
      <c r="C25" s="140" t="s">
        <v>282</v>
      </c>
      <c r="D25" s="84" t="s">
        <v>1092</v>
      </c>
      <c r="E25" s="89"/>
      <c r="F25" s="82" t="s">
        <v>0</v>
      </c>
      <c r="G25" s="82" t="s">
        <v>0</v>
      </c>
      <c r="H25" s="202">
        <v>42318</v>
      </c>
      <c r="I25" s="143"/>
      <c r="J25" s="186"/>
      <c r="K25" s="186"/>
      <c r="L25" s="186"/>
      <c r="M25" s="187"/>
      <c r="N25" s="187"/>
      <c r="O25" s="187"/>
      <c r="P25" s="68"/>
    </row>
    <row r="26" spans="1:16" ht="14.25" customHeight="1">
      <c r="A26" s="135" t="str">
        <f t="shared" ref="A26" si="3">IF(OR(B26&lt;&gt;"",D26&lt;E25&gt;""),"["&amp;TEXT($B$2,"##")&amp;"-"&amp;TEXT(ROW()-10,"##")&amp;"]","")</f>
        <v>[Create Edit Project-16]</v>
      </c>
      <c r="B26" s="84" t="s">
        <v>271</v>
      </c>
      <c r="C26" s="140" t="s">
        <v>268</v>
      </c>
      <c r="D26" s="84" t="s">
        <v>1092</v>
      </c>
      <c r="E26" s="143"/>
      <c r="F26" s="82" t="s">
        <v>0</v>
      </c>
      <c r="G26" s="82" t="s">
        <v>0</v>
      </c>
      <c r="H26" s="202">
        <v>42318</v>
      </c>
      <c r="I26" s="143"/>
      <c r="J26" s="186"/>
      <c r="K26" s="186"/>
      <c r="L26" s="186"/>
      <c r="M26" s="187"/>
      <c r="N26" s="187"/>
      <c r="O26" s="187"/>
    </row>
    <row r="27" spans="1:16" ht="14.25" customHeight="1">
      <c r="A27" s="46" t="str">
        <f>IF(OR(B27&lt;&gt;"",D27&lt;F24&gt;""),"["&amp;TEXT($B$2,"##")&amp;"-"&amp;TEXT(ROW()-10,"##")&amp;"]","")</f>
        <v>[Create Edit Project-17]</v>
      </c>
      <c r="B27" s="84" t="s">
        <v>277</v>
      </c>
      <c r="C27" s="140" t="s">
        <v>279</v>
      </c>
      <c r="D27" s="84" t="s">
        <v>1093</v>
      </c>
      <c r="E27" s="143"/>
      <c r="F27" s="82" t="s">
        <v>0</v>
      </c>
      <c r="G27" s="82" t="s">
        <v>0</v>
      </c>
      <c r="H27" s="202">
        <v>42318</v>
      </c>
      <c r="I27" s="143"/>
      <c r="J27" s="186"/>
      <c r="K27" s="186"/>
      <c r="L27" s="186"/>
      <c r="M27" s="187"/>
      <c r="N27" s="187"/>
      <c r="O27" s="187"/>
      <c r="P27" s="68"/>
    </row>
    <row r="28" spans="1:16" ht="14.25" customHeight="1">
      <c r="A28" s="46" t="str">
        <f>IF(OR(B28&lt;&gt;"",D28&lt;E25&gt;""),"["&amp;TEXT($B$2,"##")&amp;"-"&amp;TEXT(ROW()-10,"##")&amp;"]","")</f>
        <v>[Create Edit Project-18]</v>
      </c>
      <c r="B28" s="84" t="s">
        <v>278</v>
      </c>
      <c r="C28" s="140" t="s">
        <v>280</v>
      </c>
      <c r="D28" s="84" t="s">
        <v>1093</v>
      </c>
      <c r="E28" s="143"/>
      <c r="F28" s="82" t="s">
        <v>0</v>
      </c>
      <c r="G28" s="82" t="s">
        <v>0</v>
      </c>
      <c r="H28" s="202">
        <v>42318</v>
      </c>
      <c r="I28" s="143"/>
      <c r="J28" s="186"/>
      <c r="K28" s="186"/>
      <c r="L28" s="186"/>
      <c r="M28" s="187"/>
      <c r="N28" s="187"/>
      <c r="O28" s="187"/>
    </row>
    <row r="29" spans="1:16" ht="14.25" customHeight="1">
      <c r="A29" s="46" t="str">
        <f>IF(OR(B29&lt;&gt;"",D29&lt;E26&gt;""),"["&amp;TEXT($B$2,"##")&amp;"-"&amp;TEXT(ROW()-10,"##")&amp;"]","")</f>
        <v>[Create Edit Project-19]</v>
      </c>
      <c r="B29" s="84" t="s">
        <v>272</v>
      </c>
      <c r="C29" s="140" t="s">
        <v>275</v>
      </c>
      <c r="D29" s="84" t="s">
        <v>276</v>
      </c>
      <c r="E29" s="143"/>
      <c r="F29" s="82" t="s">
        <v>0</v>
      </c>
      <c r="G29" s="82" t="s">
        <v>0</v>
      </c>
      <c r="H29" s="202">
        <v>42318</v>
      </c>
      <c r="I29" s="143"/>
      <c r="J29" s="186"/>
      <c r="K29" s="186"/>
      <c r="L29" s="186"/>
      <c r="M29" s="187"/>
      <c r="N29" s="187"/>
      <c r="O29" s="187"/>
      <c r="P29" s="68"/>
    </row>
    <row r="30" spans="1:16" ht="14.25" customHeight="1">
      <c r="A30" s="135" t="str">
        <f t="shared" ref="A30:A53" si="4">IF(OR(B30&lt;&gt;"",D30&lt;E29&gt;""),"["&amp;TEXT($B$2,"##")&amp;"-"&amp;TEXT(ROW()-10,"##")&amp;"]","")</f>
        <v>[Create Edit Project-20]</v>
      </c>
      <c r="B30" s="84" t="s">
        <v>274</v>
      </c>
      <c r="C30" s="140" t="s">
        <v>273</v>
      </c>
      <c r="D30" s="84" t="s">
        <v>276</v>
      </c>
      <c r="E30" s="143"/>
      <c r="F30" s="82" t="s">
        <v>0</v>
      </c>
      <c r="G30" s="84" t="s">
        <v>0</v>
      </c>
      <c r="H30" s="202">
        <v>42318</v>
      </c>
      <c r="I30" s="143"/>
      <c r="J30" s="186"/>
      <c r="K30" s="186"/>
      <c r="L30" s="186"/>
      <c r="M30" s="187"/>
      <c r="N30" s="187"/>
      <c r="O30" s="187"/>
    </row>
    <row r="31" spans="1:16" ht="14.25" customHeight="1">
      <c r="A31" s="135" t="str">
        <f t="shared" si="4"/>
        <v>[Create Edit Project-21]</v>
      </c>
      <c r="B31" s="84" t="s">
        <v>281</v>
      </c>
      <c r="C31" s="140" t="s">
        <v>283</v>
      </c>
      <c r="D31" s="84" t="s">
        <v>284</v>
      </c>
      <c r="E31" s="143"/>
      <c r="F31" s="82" t="s">
        <v>0</v>
      </c>
      <c r="G31" s="82" t="s">
        <v>0</v>
      </c>
      <c r="H31" s="202">
        <v>42318</v>
      </c>
      <c r="I31" s="143"/>
      <c r="J31" s="186"/>
      <c r="K31" s="186"/>
      <c r="L31" s="186"/>
      <c r="M31" s="187"/>
      <c r="N31" s="187"/>
      <c r="O31" s="187"/>
      <c r="P31" s="68"/>
    </row>
    <row r="32" spans="1:16" ht="14.25" customHeight="1">
      <c r="A32" s="135" t="str">
        <f t="shared" si="4"/>
        <v>[Create Edit Project-22]</v>
      </c>
      <c r="B32" s="84" t="s">
        <v>281</v>
      </c>
      <c r="C32" s="140" t="s">
        <v>283</v>
      </c>
      <c r="D32" s="84" t="s">
        <v>284</v>
      </c>
      <c r="E32" s="143"/>
      <c r="F32" s="82" t="s">
        <v>0</v>
      </c>
      <c r="G32" s="82" t="s">
        <v>0</v>
      </c>
      <c r="H32" s="202">
        <v>42318</v>
      </c>
      <c r="I32" s="143"/>
      <c r="J32" s="186"/>
      <c r="K32" s="186"/>
      <c r="L32" s="186"/>
      <c r="M32" s="187"/>
      <c r="N32" s="187"/>
      <c r="O32" s="187"/>
    </row>
    <row r="33" spans="1:16" ht="14.25" customHeight="1">
      <c r="A33" s="83" t="str">
        <f t="shared" si="4"/>
        <v>[Create Edit Project-23]</v>
      </c>
      <c r="B33" s="95" t="s">
        <v>287</v>
      </c>
      <c r="C33" s="140" t="s">
        <v>288</v>
      </c>
      <c r="D33" s="84" t="s">
        <v>300</v>
      </c>
      <c r="E33" s="143"/>
      <c r="F33" s="82" t="s">
        <v>0</v>
      </c>
      <c r="G33" s="82" t="s">
        <v>0</v>
      </c>
      <c r="H33" s="202">
        <v>42318</v>
      </c>
      <c r="I33" s="143"/>
      <c r="J33" s="186"/>
      <c r="K33" s="186"/>
      <c r="L33" s="186"/>
      <c r="M33" s="187"/>
      <c r="N33" s="187"/>
      <c r="O33" s="187"/>
      <c r="P33" s="68"/>
    </row>
    <row r="34" spans="1:16" ht="14.25" customHeight="1">
      <c r="A34" s="83" t="str">
        <f t="shared" si="4"/>
        <v>[Create Edit Project-24]</v>
      </c>
      <c r="B34" s="95" t="s">
        <v>291</v>
      </c>
      <c r="C34" s="140" t="s">
        <v>288</v>
      </c>
      <c r="D34" s="84" t="s">
        <v>300</v>
      </c>
      <c r="E34" s="143"/>
      <c r="F34" s="82" t="s">
        <v>0</v>
      </c>
      <c r="G34" s="82" t="s">
        <v>0</v>
      </c>
      <c r="H34" s="202">
        <v>42318</v>
      </c>
      <c r="I34" s="143"/>
      <c r="J34" s="186"/>
      <c r="K34" s="186"/>
      <c r="L34" s="186"/>
      <c r="M34" s="187"/>
      <c r="N34" s="187"/>
      <c r="O34" s="187"/>
    </row>
    <row r="35" spans="1:16" ht="14.25" customHeight="1">
      <c r="A35" s="135" t="str">
        <f t="shared" si="4"/>
        <v>[Create Edit Project-25]</v>
      </c>
      <c r="B35" s="95" t="s">
        <v>294</v>
      </c>
      <c r="C35" s="140" t="s">
        <v>295</v>
      </c>
      <c r="D35" s="84" t="s">
        <v>299</v>
      </c>
      <c r="E35" s="143"/>
      <c r="F35" s="82" t="s">
        <v>0</v>
      </c>
      <c r="G35" s="82" t="s">
        <v>0</v>
      </c>
      <c r="H35" s="202">
        <v>42318</v>
      </c>
      <c r="I35" s="143"/>
      <c r="J35" s="186"/>
      <c r="K35" s="186"/>
      <c r="L35" s="186"/>
      <c r="M35" s="187"/>
      <c r="N35" s="187"/>
      <c r="O35" s="187"/>
      <c r="P35" s="68"/>
    </row>
    <row r="36" spans="1:16" ht="14.25" customHeight="1">
      <c r="A36" s="135" t="str">
        <f t="shared" si="4"/>
        <v>[Create Edit Project-26]</v>
      </c>
      <c r="B36" s="82" t="s">
        <v>297</v>
      </c>
      <c r="C36" s="134" t="s">
        <v>298</v>
      </c>
      <c r="D36" s="84" t="s">
        <v>301</v>
      </c>
      <c r="E36" s="143"/>
      <c r="F36" s="82" t="s">
        <v>0</v>
      </c>
      <c r="G36" s="82" t="s">
        <v>0</v>
      </c>
      <c r="H36" s="202">
        <v>42318</v>
      </c>
      <c r="I36" s="143"/>
      <c r="J36" s="186"/>
      <c r="K36" s="186"/>
      <c r="L36" s="186"/>
      <c r="M36" s="187"/>
      <c r="N36" s="187"/>
      <c r="O36" s="187"/>
    </row>
    <row r="37" spans="1:16" ht="14.25" customHeight="1">
      <c r="A37" s="135" t="str">
        <f t="shared" si="4"/>
        <v>[Create Edit Project-27]</v>
      </c>
      <c r="B37" s="82" t="s">
        <v>297</v>
      </c>
      <c r="C37" s="134" t="s">
        <v>1094</v>
      </c>
      <c r="D37" s="84" t="s">
        <v>1095</v>
      </c>
      <c r="E37" s="143"/>
      <c r="F37" s="82" t="s">
        <v>0</v>
      </c>
      <c r="G37" s="84" t="s">
        <v>0</v>
      </c>
      <c r="H37" s="202">
        <v>42318</v>
      </c>
      <c r="I37" s="84" t="s">
        <v>1096</v>
      </c>
      <c r="J37" s="186" t="s">
        <v>1020</v>
      </c>
      <c r="K37" s="186" t="s">
        <v>1016</v>
      </c>
      <c r="L37" s="186" t="s">
        <v>1014</v>
      </c>
      <c r="M37" s="187">
        <v>42317</v>
      </c>
      <c r="N37" s="187">
        <v>42327</v>
      </c>
      <c r="O37" s="187"/>
      <c r="P37" s="68"/>
    </row>
    <row r="38" spans="1:16" ht="14.25" customHeight="1">
      <c r="A38" s="135" t="str">
        <f t="shared" si="4"/>
        <v>[Create Edit Project-28]</v>
      </c>
      <c r="B38" s="84" t="s">
        <v>303</v>
      </c>
      <c r="C38" s="134" t="s">
        <v>296</v>
      </c>
      <c r="D38" s="84" t="s">
        <v>313</v>
      </c>
      <c r="E38" s="143"/>
      <c r="F38" s="82" t="s">
        <v>0</v>
      </c>
      <c r="G38" s="84" t="s">
        <v>0</v>
      </c>
      <c r="H38" s="202">
        <v>42318</v>
      </c>
      <c r="I38" s="143"/>
      <c r="J38" s="186"/>
      <c r="K38" s="186"/>
      <c r="L38" s="186"/>
      <c r="M38" s="187"/>
      <c r="N38" s="187"/>
      <c r="O38" s="187"/>
    </row>
    <row r="39" spans="1:16" ht="14.25" customHeight="1">
      <c r="A39" s="135" t="str">
        <f t="shared" si="4"/>
        <v>[Create Edit Project-29]</v>
      </c>
      <c r="B39" s="84" t="s">
        <v>304</v>
      </c>
      <c r="C39" s="134" t="s">
        <v>364</v>
      </c>
      <c r="D39" s="84" t="s">
        <v>1097</v>
      </c>
      <c r="E39" s="143"/>
      <c r="F39" s="82" t="s">
        <v>0</v>
      </c>
      <c r="G39" s="84" t="s">
        <v>0</v>
      </c>
      <c r="H39" s="202">
        <v>42318</v>
      </c>
      <c r="I39" s="143"/>
      <c r="J39" s="186"/>
      <c r="K39" s="186"/>
      <c r="L39" s="186"/>
      <c r="M39" s="187"/>
      <c r="N39" s="187"/>
      <c r="O39" s="187"/>
      <c r="P39" s="68"/>
    </row>
    <row r="40" spans="1:16" ht="14.25" customHeight="1">
      <c r="A40" s="135" t="str">
        <f t="shared" si="4"/>
        <v>[Create Edit Project-30]</v>
      </c>
      <c r="B40" s="84" t="s">
        <v>305</v>
      </c>
      <c r="C40" s="134" t="s">
        <v>309</v>
      </c>
      <c r="D40" s="84" t="s">
        <v>314</v>
      </c>
      <c r="E40" s="143"/>
      <c r="F40" s="82" t="s">
        <v>0</v>
      </c>
      <c r="G40" s="84" t="s">
        <v>0</v>
      </c>
      <c r="H40" s="202">
        <v>42318</v>
      </c>
      <c r="I40" s="143"/>
      <c r="J40" s="186"/>
      <c r="K40" s="186"/>
      <c r="L40" s="186"/>
      <c r="M40" s="187"/>
      <c r="N40" s="187"/>
      <c r="O40" s="187"/>
    </row>
    <row r="41" spans="1:16" ht="14.25" customHeight="1">
      <c r="A41" s="135" t="str">
        <f t="shared" si="4"/>
        <v>[Create Edit Project-31]</v>
      </c>
      <c r="B41" s="84" t="s">
        <v>306</v>
      </c>
      <c r="C41" s="134" t="s">
        <v>310</v>
      </c>
      <c r="D41" s="84" t="s">
        <v>315</v>
      </c>
      <c r="E41" s="143"/>
      <c r="F41" s="82" t="s">
        <v>0</v>
      </c>
      <c r="G41" s="84" t="s">
        <v>0</v>
      </c>
      <c r="H41" s="202">
        <v>42318</v>
      </c>
      <c r="I41" s="143"/>
      <c r="J41" s="186"/>
      <c r="K41" s="186"/>
      <c r="L41" s="186"/>
      <c r="M41" s="187"/>
      <c r="N41" s="187"/>
      <c r="O41" s="187"/>
      <c r="P41" s="68"/>
    </row>
    <row r="42" spans="1:16" ht="14.25" customHeight="1">
      <c r="A42" s="135" t="str">
        <f t="shared" si="4"/>
        <v>[Create Edit Project-32]</v>
      </c>
      <c r="B42" s="84" t="s">
        <v>1098</v>
      </c>
      <c r="C42" s="134" t="s">
        <v>1099</v>
      </c>
      <c r="D42" s="84" t="s">
        <v>1100</v>
      </c>
      <c r="E42" s="143"/>
      <c r="F42" s="82" t="s">
        <v>0</v>
      </c>
      <c r="G42" s="84" t="s">
        <v>0</v>
      </c>
      <c r="H42" s="202">
        <v>42318</v>
      </c>
      <c r="I42" s="143"/>
      <c r="J42" s="186"/>
      <c r="K42" s="186"/>
      <c r="L42" s="186"/>
      <c r="M42" s="187"/>
      <c r="N42" s="187"/>
      <c r="O42" s="187"/>
    </row>
    <row r="43" spans="1:16" ht="14.25" customHeight="1">
      <c r="A43" s="135" t="str">
        <f t="shared" si="4"/>
        <v>[Create Edit Project-33]</v>
      </c>
      <c r="B43" s="84" t="s">
        <v>307</v>
      </c>
      <c r="C43" s="134" t="s">
        <v>312</v>
      </c>
      <c r="D43" s="84" t="s">
        <v>1101</v>
      </c>
      <c r="E43" s="143"/>
      <c r="F43" s="82" t="s">
        <v>0</v>
      </c>
      <c r="G43" s="84" t="s">
        <v>0</v>
      </c>
      <c r="H43" s="202">
        <v>42318</v>
      </c>
      <c r="I43" s="143"/>
      <c r="J43" s="186"/>
      <c r="K43" s="186"/>
      <c r="L43" s="186"/>
      <c r="M43" s="187"/>
      <c r="N43" s="187"/>
      <c r="O43" s="187"/>
      <c r="P43" s="68"/>
    </row>
    <row r="44" spans="1:16" ht="14.25" customHeight="1">
      <c r="A44" s="135" t="str">
        <f t="shared" si="4"/>
        <v>[Create Edit Project-34]</v>
      </c>
      <c r="B44" s="95" t="s">
        <v>302</v>
      </c>
      <c r="C44" s="134" t="s">
        <v>316</v>
      </c>
      <c r="D44" s="84" t="s">
        <v>1102</v>
      </c>
      <c r="E44" s="143"/>
      <c r="F44" s="82" t="s">
        <v>0</v>
      </c>
      <c r="G44" s="84" t="s">
        <v>0</v>
      </c>
      <c r="H44" s="202">
        <v>42318</v>
      </c>
      <c r="I44" s="143"/>
      <c r="J44" s="186"/>
      <c r="K44" s="186"/>
      <c r="L44" s="186"/>
      <c r="M44" s="187"/>
      <c r="N44" s="187"/>
      <c r="O44" s="187"/>
    </row>
    <row r="45" spans="1:16" ht="14.25" customHeight="1">
      <c r="A45" s="135" t="str">
        <f t="shared" si="4"/>
        <v>[Create Edit Project-35]</v>
      </c>
      <c r="B45" s="95" t="s">
        <v>317</v>
      </c>
      <c r="C45" s="134" t="s">
        <v>318</v>
      </c>
      <c r="D45" s="84" t="s">
        <v>319</v>
      </c>
      <c r="E45" s="143"/>
      <c r="F45" s="82" t="s">
        <v>0</v>
      </c>
      <c r="G45" s="84" t="s">
        <v>0</v>
      </c>
      <c r="H45" s="202">
        <v>42318</v>
      </c>
      <c r="I45" s="143"/>
      <c r="J45" s="186"/>
      <c r="K45" s="186"/>
      <c r="L45" s="186"/>
      <c r="M45" s="187"/>
      <c r="N45" s="187"/>
      <c r="O45" s="187"/>
      <c r="P45" s="68"/>
    </row>
    <row r="46" spans="1:16" ht="14.25" customHeight="1">
      <c r="A46" s="135" t="str">
        <f t="shared" si="4"/>
        <v>[Create Edit Project-36]</v>
      </c>
      <c r="B46" s="95" t="s">
        <v>1103</v>
      </c>
      <c r="C46" s="134" t="s">
        <v>1104</v>
      </c>
      <c r="D46" s="84" t="s">
        <v>1105</v>
      </c>
      <c r="E46" s="143"/>
      <c r="F46" s="82" t="s">
        <v>0</v>
      </c>
      <c r="G46" s="84" t="s">
        <v>0</v>
      </c>
      <c r="H46" s="202">
        <v>42318</v>
      </c>
      <c r="I46" s="143"/>
      <c r="J46" s="186"/>
      <c r="K46" s="186"/>
      <c r="L46" s="186"/>
      <c r="M46" s="187"/>
      <c r="N46" s="187"/>
      <c r="O46" s="187"/>
    </row>
    <row r="47" spans="1:16" ht="14.25" customHeight="1">
      <c r="A47" s="135" t="str">
        <f t="shared" si="4"/>
        <v>[Create Edit Project-37]</v>
      </c>
      <c r="B47" s="95" t="s">
        <v>320</v>
      </c>
      <c r="C47" s="140" t="s">
        <v>321</v>
      </c>
      <c r="D47" s="84" t="s">
        <v>322</v>
      </c>
      <c r="E47" s="143"/>
      <c r="F47" s="82" t="s">
        <v>0</v>
      </c>
      <c r="G47" s="84" t="s">
        <v>0</v>
      </c>
      <c r="H47" s="202">
        <v>42318</v>
      </c>
      <c r="I47" s="143"/>
      <c r="J47" s="186"/>
      <c r="K47" s="186"/>
      <c r="L47" s="186"/>
      <c r="M47" s="187"/>
      <c r="N47" s="187"/>
      <c r="O47" s="187"/>
      <c r="P47" s="68"/>
    </row>
    <row r="48" spans="1:16" ht="14.25" customHeight="1">
      <c r="A48" s="83" t="str">
        <f t="shared" si="4"/>
        <v>[Create Edit Project-38]</v>
      </c>
      <c r="B48" s="82" t="s">
        <v>323</v>
      </c>
      <c r="C48" s="139" t="s">
        <v>324</v>
      </c>
      <c r="D48" s="136" t="s">
        <v>435</v>
      </c>
      <c r="E48" s="143"/>
      <c r="F48" s="82" t="s">
        <v>0</v>
      </c>
      <c r="G48" s="84" t="s">
        <v>0</v>
      </c>
      <c r="H48" s="202">
        <v>42318</v>
      </c>
      <c r="I48" s="143"/>
      <c r="J48" s="186"/>
      <c r="K48" s="186"/>
      <c r="L48" s="186"/>
      <c r="M48" s="187"/>
      <c r="N48" s="187"/>
      <c r="O48" s="187"/>
    </row>
    <row r="49" spans="1:16" ht="14.25" customHeight="1">
      <c r="A49" s="135" t="str">
        <f t="shared" si="4"/>
        <v>[Create Edit Project-39]</v>
      </c>
      <c r="B49" s="95" t="s">
        <v>325</v>
      </c>
      <c r="C49" s="134" t="s">
        <v>329</v>
      </c>
      <c r="D49" s="84" t="s">
        <v>336</v>
      </c>
      <c r="E49" s="143"/>
      <c r="F49" s="82" t="s">
        <v>0</v>
      </c>
      <c r="G49" s="84" t="s">
        <v>0</v>
      </c>
      <c r="H49" s="202">
        <v>42318</v>
      </c>
      <c r="I49" s="143"/>
      <c r="J49" s="186"/>
      <c r="K49" s="186"/>
      <c r="L49" s="186"/>
      <c r="M49" s="187"/>
      <c r="N49" s="187"/>
      <c r="O49" s="187"/>
      <c r="P49" s="68"/>
    </row>
    <row r="50" spans="1:16" ht="14.25" customHeight="1">
      <c r="A50" s="135" t="str">
        <f t="shared" si="4"/>
        <v>[Create Edit Project-40]</v>
      </c>
      <c r="B50" s="95" t="s">
        <v>330</v>
      </c>
      <c r="C50" s="134" t="s">
        <v>328</v>
      </c>
      <c r="D50" s="84" t="s">
        <v>436</v>
      </c>
      <c r="E50" s="143"/>
      <c r="F50" s="82" t="s">
        <v>0</v>
      </c>
      <c r="G50" s="84" t="s">
        <v>0</v>
      </c>
      <c r="H50" s="202">
        <v>42318</v>
      </c>
      <c r="I50" s="143"/>
      <c r="J50" s="186"/>
      <c r="K50" s="186"/>
      <c r="L50" s="186"/>
      <c r="M50" s="187"/>
      <c r="N50" s="187"/>
      <c r="O50" s="187"/>
    </row>
    <row r="51" spans="1:16" ht="14.25" customHeight="1">
      <c r="A51" s="135" t="str">
        <f t="shared" si="4"/>
        <v>[Create Edit Project-41]</v>
      </c>
      <c r="B51" s="95" t="s">
        <v>326</v>
      </c>
      <c r="C51" s="140" t="s">
        <v>337</v>
      </c>
      <c r="D51" s="84" t="s">
        <v>338</v>
      </c>
      <c r="E51" s="143"/>
      <c r="F51" s="82" t="s">
        <v>0</v>
      </c>
      <c r="G51" s="84" t="s">
        <v>0</v>
      </c>
      <c r="H51" s="202">
        <v>42318</v>
      </c>
      <c r="I51" s="143"/>
      <c r="J51" s="186"/>
      <c r="K51" s="186"/>
      <c r="L51" s="186"/>
      <c r="M51" s="187"/>
      <c r="N51" s="187"/>
      <c r="O51" s="187"/>
      <c r="P51" s="68"/>
    </row>
    <row r="52" spans="1:16" ht="14.25" customHeight="1">
      <c r="A52" s="83" t="str">
        <f t="shared" si="4"/>
        <v>[Create Edit Project-42]</v>
      </c>
      <c r="B52" s="82" t="s">
        <v>327</v>
      </c>
      <c r="C52" s="139" t="s">
        <v>339</v>
      </c>
      <c r="D52" s="136" t="s">
        <v>437</v>
      </c>
      <c r="E52" s="143"/>
      <c r="F52" s="82" t="s">
        <v>0</v>
      </c>
      <c r="G52" s="84" t="s">
        <v>0</v>
      </c>
      <c r="H52" s="202">
        <v>42318</v>
      </c>
      <c r="I52" s="143"/>
      <c r="J52" s="186"/>
      <c r="K52" s="186"/>
      <c r="L52" s="186"/>
      <c r="M52" s="187"/>
      <c r="N52" s="187"/>
      <c r="O52" s="187"/>
    </row>
    <row r="53" spans="1:16" ht="14.25" customHeight="1">
      <c r="A53" s="83" t="str">
        <f t="shared" si="4"/>
        <v>[Create Edit Project-43]</v>
      </c>
      <c r="B53" s="84" t="s">
        <v>341</v>
      </c>
      <c r="C53" s="139" t="s">
        <v>342</v>
      </c>
      <c r="D53" s="136" t="s">
        <v>354</v>
      </c>
      <c r="E53" s="143"/>
      <c r="F53" s="82" t="s">
        <v>0</v>
      </c>
      <c r="G53" s="84" t="s">
        <v>0</v>
      </c>
      <c r="H53" s="202">
        <v>42318</v>
      </c>
      <c r="I53" s="143"/>
      <c r="J53" s="186"/>
      <c r="K53" s="186"/>
      <c r="L53" s="186"/>
      <c r="M53" s="187"/>
      <c r="N53" s="187"/>
      <c r="O53" s="187"/>
      <c r="P53" s="68"/>
    </row>
    <row r="54" spans="1:16" ht="14.25" customHeight="1">
      <c r="A54" s="83" t="str">
        <f>IF(OR(B54&lt;&gt;"",D54&lt;E52&gt;""),"["&amp;TEXT($B$2,"##")&amp;"-"&amp;TEXT(ROW()-10,"##")&amp;"]","")</f>
        <v>[Create Edit Project-44]</v>
      </c>
      <c r="B54" s="84" t="s">
        <v>347</v>
      </c>
      <c r="C54" s="139" t="s">
        <v>343</v>
      </c>
      <c r="D54" s="136" t="s">
        <v>344</v>
      </c>
      <c r="E54" s="143"/>
      <c r="F54" s="82" t="s">
        <v>0</v>
      </c>
      <c r="G54" s="84" t="s">
        <v>0</v>
      </c>
      <c r="H54" s="202">
        <v>42318</v>
      </c>
      <c r="I54" s="143"/>
      <c r="J54" s="186"/>
      <c r="K54" s="186"/>
      <c r="L54" s="186"/>
      <c r="M54" s="187"/>
      <c r="N54" s="187"/>
      <c r="O54" s="187"/>
    </row>
    <row r="55" spans="1:16" ht="14.25" customHeight="1">
      <c r="A55" s="83" t="str">
        <f>IF(OR(B55&lt;&gt;"",D55&lt;E53&gt;""),"["&amp;TEXT($B$2,"##")&amp;"-"&amp;TEXT(ROW()-10,"##")&amp;"]","")</f>
        <v>[Create Edit Project-45]</v>
      </c>
      <c r="B55" s="84" t="s">
        <v>355</v>
      </c>
      <c r="C55" s="139" t="s">
        <v>356</v>
      </c>
      <c r="D55" s="136" t="s">
        <v>357</v>
      </c>
      <c r="E55" s="143"/>
      <c r="F55" s="82" t="s">
        <v>0</v>
      </c>
      <c r="G55" s="84" t="s">
        <v>0</v>
      </c>
      <c r="H55" s="202">
        <v>42318</v>
      </c>
      <c r="I55" s="143"/>
      <c r="J55" s="186"/>
      <c r="K55" s="186"/>
      <c r="L55" s="186"/>
      <c r="M55" s="187"/>
      <c r="N55" s="187"/>
      <c r="O55" s="187"/>
      <c r="P55" s="68"/>
    </row>
    <row r="56" spans="1:16" ht="14.25" customHeight="1">
      <c r="A56" s="83" t="str">
        <f t="shared" ref="A56:A62" si="5">IF(OR(B56&lt;&gt;"",D56&lt;E55&gt;""),"["&amp;TEXT($B$2,"##")&amp;"-"&amp;TEXT(ROW()-10,"##")&amp;"]","")</f>
        <v>[Create Edit Project-46]</v>
      </c>
      <c r="B56" s="84" t="s">
        <v>346</v>
      </c>
      <c r="C56" s="139" t="s">
        <v>345</v>
      </c>
      <c r="D56" s="136" t="s">
        <v>353</v>
      </c>
      <c r="E56" s="143"/>
      <c r="F56" s="82" t="s">
        <v>0</v>
      </c>
      <c r="G56" s="84" t="s">
        <v>0</v>
      </c>
      <c r="H56" s="202">
        <v>42318</v>
      </c>
      <c r="I56" s="143"/>
      <c r="J56" s="186"/>
      <c r="K56" s="186"/>
      <c r="L56" s="186"/>
      <c r="M56" s="187"/>
      <c r="N56" s="187"/>
      <c r="O56" s="187"/>
    </row>
    <row r="57" spans="1:16" ht="14.25" customHeight="1">
      <c r="A57" s="83" t="str">
        <f t="shared" si="5"/>
        <v>[Create Edit Project-47]</v>
      </c>
      <c r="B57" s="95" t="s">
        <v>348</v>
      </c>
      <c r="C57" s="140" t="s">
        <v>351</v>
      </c>
      <c r="D57" s="84" t="s">
        <v>369</v>
      </c>
      <c r="E57" s="143"/>
      <c r="F57" s="82" t="s">
        <v>0</v>
      </c>
      <c r="G57" s="84" t="s">
        <v>0</v>
      </c>
      <c r="H57" s="202">
        <v>42318</v>
      </c>
      <c r="I57" s="143"/>
      <c r="J57" s="186"/>
      <c r="K57" s="186"/>
      <c r="L57" s="186"/>
      <c r="M57" s="187"/>
      <c r="N57" s="187"/>
      <c r="O57" s="187"/>
      <c r="P57" s="68"/>
    </row>
    <row r="58" spans="1:16" ht="14.25" customHeight="1">
      <c r="A58" s="83" t="str">
        <f t="shared" si="5"/>
        <v>[Create Edit Project-48]</v>
      </c>
      <c r="B58" s="95" t="s">
        <v>349</v>
      </c>
      <c r="C58" s="140" t="s">
        <v>352</v>
      </c>
      <c r="D58" s="84" t="s">
        <v>370</v>
      </c>
      <c r="E58" s="143"/>
      <c r="F58" s="82" t="s">
        <v>0</v>
      </c>
      <c r="G58" s="84" t="s">
        <v>0</v>
      </c>
      <c r="H58" s="202">
        <v>42318</v>
      </c>
      <c r="I58" s="143"/>
      <c r="J58" s="186"/>
      <c r="K58" s="186"/>
      <c r="L58" s="186"/>
      <c r="M58" s="187"/>
      <c r="N58" s="187"/>
      <c r="O58" s="187"/>
    </row>
    <row r="59" spans="1:16" ht="14.25" customHeight="1">
      <c r="A59" s="145" t="str">
        <f t="shared" si="5"/>
        <v>[Create Edit Project-49]</v>
      </c>
      <c r="B59" s="82" t="s">
        <v>350</v>
      </c>
      <c r="C59" s="139" t="s">
        <v>1106</v>
      </c>
      <c r="D59" s="136" t="s">
        <v>1107</v>
      </c>
      <c r="E59" s="146"/>
      <c r="F59" s="82" t="s">
        <v>0</v>
      </c>
      <c r="G59" s="84" t="s">
        <v>0</v>
      </c>
      <c r="H59" s="202">
        <v>42318</v>
      </c>
      <c r="I59" s="146"/>
      <c r="J59" s="186"/>
      <c r="K59" s="186"/>
      <c r="L59" s="186"/>
      <c r="M59" s="187"/>
      <c r="N59" s="187"/>
      <c r="O59" s="187"/>
      <c r="P59" s="68"/>
    </row>
    <row r="60" spans="1:16" ht="14.25" customHeight="1">
      <c r="A60" s="83" t="str">
        <f t="shared" si="5"/>
        <v>[Create Edit Project-50]</v>
      </c>
      <c r="B60" s="84" t="s">
        <v>359</v>
      </c>
      <c r="C60" s="84" t="s">
        <v>358</v>
      </c>
      <c r="D60" s="84" t="s">
        <v>371</v>
      </c>
      <c r="E60" s="143"/>
      <c r="F60" s="82" t="s">
        <v>0</v>
      </c>
      <c r="G60" s="84" t="s">
        <v>0</v>
      </c>
      <c r="H60" s="202">
        <v>42318</v>
      </c>
      <c r="I60" s="143"/>
      <c r="J60" s="186"/>
      <c r="K60" s="186"/>
      <c r="L60" s="186"/>
      <c r="M60" s="187"/>
      <c r="N60" s="187"/>
      <c r="O60" s="187"/>
    </row>
    <row r="61" spans="1:16" ht="14.25" customHeight="1">
      <c r="A61" s="83" t="str">
        <f t="shared" si="5"/>
        <v>[Create Edit Project-51]</v>
      </c>
      <c r="B61" s="84" t="s">
        <v>360</v>
      </c>
      <c r="C61" s="84" t="s">
        <v>358</v>
      </c>
      <c r="D61" s="84" t="s">
        <v>361</v>
      </c>
      <c r="E61" s="143"/>
      <c r="F61" s="82" t="s">
        <v>0</v>
      </c>
      <c r="G61" s="84" t="s">
        <v>0</v>
      </c>
      <c r="H61" s="202">
        <v>42318</v>
      </c>
      <c r="I61" s="143"/>
      <c r="J61" s="186"/>
      <c r="K61" s="186"/>
      <c r="L61" s="186"/>
      <c r="M61" s="187"/>
      <c r="N61" s="187"/>
      <c r="O61" s="187"/>
      <c r="P61" s="68"/>
    </row>
    <row r="62" spans="1:16" ht="14.25" customHeight="1">
      <c r="A62" s="83" t="str">
        <f t="shared" si="5"/>
        <v>[Create Edit Project-52]</v>
      </c>
      <c r="B62" s="84" t="s">
        <v>363</v>
      </c>
      <c r="C62" s="84" t="s">
        <v>364</v>
      </c>
      <c r="D62" s="84" t="s">
        <v>1108</v>
      </c>
      <c r="E62" s="143"/>
      <c r="F62" s="82" t="s">
        <v>0</v>
      </c>
      <c r="G62" s="84" t="s">
        <v>0</v>
      </c>
      <c r="H62" s="202">
        <v>42318</v>
      </c>
      <c r="I62" s="143"/>
      <c r="J62" s="186"/>
      <c r="K62" s="186"/>
      <c r="L62" s="186"/>
      <c r="M62" s="187"/>
      <c r="N62" s="187"/>
      <c r="O62" s="187"/>
    </row>
    <row r="63" spans="1:16" ht="14.25" customHeight="1">
      <c r="A63" s="83" t="str">
        <f>IF(OR(B63&lt;&gt;"",D63&lt;E61&gt;""),"["&amp;TEXT($B$2,"##")&amp;"-"&amp;TEXT(ROW()-10,"##")&amp;"]","")</f>
        <v>[Create Edit Project-53]</v>
      </c>
      <c r="B63" s="84" t="s">
        <v>1109</v>
      </c>
      <c r="C63" s="84" t="s">
        <v>1110</v>
      </c>
      <c r="D63" s="84" t="s">
        <v>1111</v>
      </c>
      <c r="E63" s="143"/>
      <c r="F63" s="82" t="s">
        <v>0</v>
      </c>
      <c r="G63" s="84" t="s">
        <v>0</v>
      </c>
      <c r="H63" s="202">
        <v>42318</v>
      </c>
      <c r="I63" s="143"/>
      <c r="J63" s="186" t="s">
        <v>1020</v>
      </c>
      <c r="K63" s="186" t="s">
        <v>1016</v>
      </c>
      <c r="L63" s="186" t="s">
        <v>1014</v>
      </c>
      <c r="M63" s="187">
        <v>42318</v>
      </c>
      <c r="N63" s="187">
        <v>42327</v>
      </c>
      <c r="O63" s="187"/>
      <c r="P63" s="68"/>
    </row>
    <row r="64" spans="1:16" ht="14.25" customHeight="1">
      <c r="A64" s="83" t="str">
        <f>IF(OR(B64&lt;&gt;"",D64&lt;E62&gt;""),"["&amp;TEXT($B$2,"##")&amp;"-"&amp;TEXT(ROW()-10,"##")&amp;"]","")</f>
        <v>[Create Edit Project-54]</v>
      </c>
      <c r="B64" s="84" t="s">
        <v>1112</v>
      </c>
      <c r="C64" s="84" t="s">
        <v>1113</v>
      </c>
      <c r="D64" s="84" t="s">
        <v>1114</v>
      </c>
      <c r="E64" s="143"/>
      <c r="F64" s="82" t="s">
        <v>0</v>
      </c>
      <c r="G64" s="84" t="s">
        <v>0</v>
      </c>
      <c r="H64" s="202">
        <v>42318</v>
      </c>
      <c r="I64" s="143"/>
      <c r="J64" s="186" t="s">
        <v>1020</v>
      </c>
      <c r="K64" s="186" t="s">
        <v>1016</v>
      </c>
      <c r="L64" s="186" t="s">
        <v>1014</v>
      </c>
      <c r="M64" s="187">
        <v>42318</v>
      </c>
      <c r="N64" s="187">
        <v>42327</v>
      </c>
      <c r="O64" s="187"/>
    </row>
    <row r="65" spans="1:16" ht="14.25" customHeight="1">
      <c r="A65" s="83" t="str">
        <f>IF(OR(B65&lt;&gt;"",D65&lt;E62&gt;""),"["&amp;TEXT($B$2,"##")&amp;"-"&amp;TEXT(ROW()-10,"##")&amp;"]","")</f>
        <v>[Create Edit Project-55]</v>
      </c>
      <c r="B65" s="95" t="s">
        <v>365</v>
      </c>
      <c r="C65" s="140" t="s">
        <v>366</v>
      </c>
      <c r="D65" s="84" t="s">
        <v>372</v>
      </c>
      <c r="E65" s="143"/>
      <c r="F65" s="82" t="s">
        <v>0</v>
      </c>
      <c r="G65" s="84" t="s">
        <v>0</v>
      </c>
      <c r="H65" s="202">
        <v>42318</v>
      </c>
      <c r="I65" s="143"/>
      <c r="J65" s="186"/>
      <c r="K65" s="186"/>
      <c r="L65" s="186"/>
      <c r="M65" s="187"/>
      <c r="N65" s="187"/>
      <c r="O65" s="187"/>
      <c r="P65" s="68"/>
    </row>
    <row r="66" spans="1:16" ht="14.25" customHeight="1">
      <c r="A66" s="83" t="str">
        <f>IF(OR(B66&lt;&gt;"",D66&lt;E65&gt;""),"["&amp;TEXT($B$2,"##")&amp;"-"&amp;TEXT(ROW()-10,"##")&amp;"]","")</f>
        <v>[Create Edit Project-56]</v>
      </c>
      <c r="B66" s="95" t="s">
        <v>367</v>
      </c>
      <c r="C66" s="84" t="s">
        <v>368</v>
      </c>
      <c r="D66" s="84" t="s">
        <v>373</v>
      </c>
      <c r="E66" s="143"/>
      <c r="F66" s="82" t="s">
        <v>0</v>
      </c>
      <c r="G66" s="84" t="s">
        <v>0</v>
      </c>
      <c r="H66" s="202">
        <v>42318</v>
      </c>
      <c r="I66" s="143"/>
      <c r="J66" s="186"/>
      <c r="K66" s="186"/>
      <c r="L66" s="186"/>
      <c r="M66" s="187"/>
      <c r="N66" s="187"/>
      <c r="O66" s="187"/>
    </row>
    <row r="67" spans="1:16" ht="14.25" customHeight="1">
      <c r="A67" s="83" t="str">
        <f>IF(OR(B67&lt;&gt;"",D67&lt;E66&gt;""),"["&amp;TEXT($B$2,"##")&amp;"-"&amp;TEXT(ROW()-10,"##")&amp;"]","")</f>
        <v>[Create Edit Project-57]</v>
      </c>
      <c r="B67" s="95" t="s">
        <v>374</v>
      </c>
      <c r="C67" s="84" t="s">
        <v>375</v>
      </c>
      <c r="D67" s="84" t="s">
        <v>376</v>
      </c>
      <c r="E67" s="143"/>
      <c r="F67" s="82" t="s">
        <v>0</v>
      </c>
      <c r="G67" s="84" t="s">
        <v>0</v>
      </c>
      <c r="H67" s="202">
        <v>42318</v>
      </c>
      <c r="I67" s="143"/>
      <c r="J67" s="186"/>
      <c r="K67" s="186"/>
      <c r="L67" s="186"/>
      <c r="M67" s="187"/>
      <c r="N67" s="187"/>
      <c r="O67" s="187"/>
      <c r="P67" s="68"/>
    </row>
    <row r="68" spans="1:16" ht="14.25" customHeight="1">
      <c r="A68" s="83" t="str">
        <f>IF(OR(B68&lt;&gt;"",D68&lt;E66&gt;""),"["&amp;TEXT($B$2,"##")&amp;"-"&amp;TEXT(ROW()-10,"##")&amp;"]","")</f>
        <v>[Create Edit Project-58]</v>
      </c>
      <c r="B68" s="84" t="s">
        <v>1115</v>
      </c>
      <c r="C68" s="84" t="s">
        <v>1116</v>
      </c>
      <c r="D68" s="84" t="s">
        <v>1117</v>
      </c>
      <c r="E68" s="143"/>
      <c r="F68" s="82" t="s">
        <v>0</v>
      </c>
      <c r="G68" s="84" t="s">
        <v>0</v>
      </c>
      <c r="H68" s="202">
        <v>42318</v>
      </c>
      <c r="I68" s="143"/>
      <c r="J68" s="186" t="s">
        <v>1020</v>
      </c>
      <c r="K68" s="186" t="s">
        <v>1016</v>
      </c>
      <c r="L68" s="186" t="s">
        <v>1014</v>
      </c>
      <c r="M68" s="187">
        <v>42318</v>
      </c>
      <c r="N68" s="187">
        <v>42327</v>
      </c>
      <c r="O68" s="187"/>
    </row>
    <row r="69" spans="1:16" ht="14.25" customHeight="1">
      <c r="A69" s="83" t="str">
        <f>IF(OR(B69&lt;&gt;"",D69&lt;E67&gt;""),"["&amp;TEXT($B$2,"##")&amp;"-"&amp;TEXT(ROW()-10,"##")&amp;"]","")</f>
        <v>[Create Edit Project-59]</v>
      </c>
      <c r="B69" s="84" t="s">
        <v>1118</v>
      </c>
      <c r="C69" s="84" t="s">
        <v>1119</v>
      </c>
      <c r="D69" s="84" t="s">
        <v>1120</v>
      </c>
      <c r="E69" s="143"/>
      <c r="F69" s="82" t="s">
        <v>0</v>
      </c>
      <c r="G69" s="84" t="s">
        <v>0</v>
      </c>
      <c r="H69" s="202">
        <v>42318</v>
      </c>
      <c r="I69" s="143"/>
      <c r="J69" s="186" t="s">
        <v>1020</v>
      </c>
      <c r="K69" s="186" t="s">
        <v>1016</v>
      </c>
      <c r="L69" s="186" t="s">
        <v>1014</v>
      </c>
      <c r="M69" s="187">
        <v>42318</v>
      </c>
      <c r="N69" s="187">
        <v>42327</v>
      </c>
      <c r="O69" s="187"/>
      <c r="P69" s="68"/>
    </row>
    <row r="70" spans="1:16" ht="14.25" customHeight="1">
      <c r="A70" s="83" t="str">
        <f>IF(OR(B70&lt;&gt;"",D70&lt;E68&gt;""),"["&amp;TEXT($B$2,"##")&amp;"-"&amp;TEXT(ROW()-10,"##")&amp;"]","")</f>
        <v>[Create Edit Project-60]</v>
      </c>
      <c r="B70" s="84" t="s">
        <v>1121</v>
      </c>
      <c r="C70" s="84" t="s">
        <v>1122</v>
      </c>
      <c r="D70" s="84" t="s">
        <v>1123</v>
      </c>
      <c r="E70" s="143"/>
      <c r="F70" s="217" t="s">
        <v>0</v>
      </c>
      <c r="G70" s="84" t="s">
        <v>0</v>
      </c>
      <c r="H70" s="202">
        <v>42318</v>
      </c>
      <c r="I70" s="143"/>
      <c r="J70" s="186" t="s">
        <v>1020</v>
      </c>
      <c r="K70" s="186" t="s">
        <v>1016</v>
      </c>
      <c r="L70" s="186" t="s">
        <v>1014</v>
      </c>
      <c r="M70" s="187">
        <v>42318</v>
      </c>
      <c r="N70" s="187">
        <v>42327</v>
      </c>
      <c r="O70" s="187"/>
    </row>
    <row r="71" spans="1:16" ht="14.25" customHeight="1">
      <c r="A71" s="83" t="str">
        <f>IF(OR(B71&lt;&gt;"",D71&lt;E69&gt;""),"["&amp;TEXT($B$2,"##")&amp;"-"&amp;TEXT(ROW()-10,"##")&amp;"]","")</f>
        <v>[Create Edit Project-61]</v>
      </c>
      <c r="B71" s="84" t="s">
        <v>1124</v>
      </c>
      <c r="C71" s="84" t="s">
        <v>1125</v>
      </c>
      <c r="D71" s="84" t="s">
        <v>1126</v>
      </c>
      <c r="E71" s="143"/>
      <c r="F71" s="216" t="s">
        <v>0</v>
      </c>
      <c r="G71" s="84" t="s">
        <v>0</v>
      </c>
      <c r="H71" s="202">
        <v>42318</v>
      </c>
      <c r="I71" s="143"/>
      <c r="J71" s="186"/>
      <c r="K71" s="186"/>
      <c r="L71" s="186"/>
      <c r="M71" s="187"/>
      <c r="N71" s="187"/>
      <c r="O71" s="187"/>
      <c r="P71" s="68"/>
    </row>
    <row r="72" spans="1:16" ht="14.25" customHeight="1">
      <c r="A72" s="83" t="str">
        <f>IF(OR(B72&lt;&gt;"",D72&lt;E67&gt;""),"["&amp;TEXT($B$2,"##")&amp;"-"&amp;TEXT(ROW()-10,"##")&amp;"]","")</f>
        <v>[Create Edit Project-62]</v>
      </c>
      <c r="B72" s="95" t="s">
        <v>377</v>
      </c>
      <c r="C72" s="84" t="s">
        <v>378</v>
      </c>
      <c r="D72" s="84" t="s">
        <v>379</v>
      </c>
      <c r="E72" s="143"/>
      <c r="F72" s="82" t="s">
        <v>0</v>
      </c>
      <c r="G72" s="84" t="s">
        <v>0</v>
      </c>
      <c r="H72" s="202">
        <v>42318</v>
      </c>
      <c r="I72" s="143"/>
      <c r="J72" s="186"/>
      <c r="K72" s="186"/>
      <c r="L72" s="186"/>
      <c r="M72" s="187"/>
      <c r="N72" s="187"/>
      <c r="O72" s="187"/>
    </row>
    <row r="73" spans="1:16" ht="14.25" customHeight="1">
      <c r="A73" s="83" t="str">
        <f t="shared" ref="A73:A84" si="6">IF(OR(B73&lt;&gt;"",D73&lt;E72&gt;""),"["&amp;TEXT($B$2,"##")&amp;"-"&amp;TEXT(ROW()-10,"##")&amp;"]","")</f>
        <v>[Create Edit Project-63]</v>
      </c>
      <c r="B73" s="95" t="s">
        <v>380</v>
      </c>
      <c r="C73" s="84" t="s">
        <v>381</v>
      </c>
      <c r="D73" s="84" t="s">
        <v>382</v>
      </c>
      <c r="E73" s="143"/>
      <c r="F73" s="82" t="s">
        <v>0</v>
      </c>
      <c r="G73" s="84" t="s">
        <v>0</v>
      </c>
      <c r="H73" s="202">
        <v>42318</v>
      </c>
      <c r="I73" s="143"/>
      <c r="J73" s="186"/>
      <c r="K73" s="186"/>
      <c r="L73" s="186"/>
      <c r="M73" s="187"/>
      <c r="N73" s="187"/>
      <c r="O73" s="187"/>
      <c r="P73" s="68"/>
    </row>
    <row r="74" spans="1:16" ht="14.25" customHeight="1">
      <c r="A74" s="83" t="str">
        <f t="shared" si="6"/>
        <v>[Create Edit Project-64]</v>
      </c>
      <c r="B74" s="95" t="s">
        <v>383</v>
      </c>
      <c r="C74" s="84" t="s">
        <v>384</v>
      </c>
      <c r="D74" s="84" t="s">
        <v>385</v>
      </c>
      <c r="E74" s="143"/>
      <c r="F74" s="82" t="s">
        <v>0</v>
      </c>
      <c r="G74" s="84" t="s">
        <v>0</v>
      </c>
      <c r="H74" s="202">
        <v>42318</v>
      </c>
      <c r="I74" s="143"/>
      <c r="J74" s="186"/>
      <c r="K74" s="186"/>
      <c r="L74" s="186"/>
      <c r="M74" s="187"/>
      <c r="N74" s="187"/>
      <c r="O74" s="187"/>
    </row>
    <row r="75" spans="1:16" ht="14.25" customHeight="1">
      <c r="A75" s="83" t="str">
        <f t="shared" si="6"/>
        <v>[Create Edit Project-65]</v>
      </c>
      <c r="B75" s="84" t="s">
        <v>386</v>
      </c>
      <c r="C75" s="84" t="s">
        <v>387</v>
      </c>
      <c r="D75" s="84" t="s">
        <v>389</v>
      </c>
      <c r="E75" s="143"/>
      <c r="F75" s="82" t="s">
        <v>0</v>
      </c>
      <c r="G75" s="84" t="s">
        <v>0</v>
      </c>
      <c r="H75" s="202">
        <v>42318</v>
      </c>
      <c r="I75" s="143"/>
      <c r="J75" s="186"/>
      <c r="K75" s="186"/>
      <c r="L75" s="186"/>
      <c r="M75" s="187"/>
      <c r="N75" s="187"/>
      <c r="O75" s="187"/>
      <c r="P75" s="68"/>
    </row>
    <row r="76" spans="1:16" ht="14.25" customHeight="1">
      <c r="A76" s="83" t="str">
        <f t="shared" si="6"/>
        <v>[Create Edit Project-66]</v>
      </c>
      <c r="B76" s="84" t="s">
        <v>362</v>
      </c>
      <c r="C76" s="84" t="s">
        <v>388</v>
      </c>
      <c r="D76" s="84" t="s">
        <v>390</v>
      </c>
      <c r="E76" s="143"/>
      <c r="F76" s="82" t="s">
        <v>0</v>
      </c>
      <c r="G76" s="84" t="s">
        <v>0</v>
      </c>
      <c r="H76" s="202">
        <v>42318</v>
      </c>
      <c r="I76" s="143"/>
      <c r="J76" s="186"/>
      <c r="K76" s="186"/>
      <c r="L76" s="186"/>
      <c r="M76" s="187"/>
      <c r="N76" s="187"/>
      <c r="O76" s="187"/>
    </row>
    <row r="77" spans="1:16" ht="14.25" customHeight="1">
      <c r="A77" s="135" t="str">
        <f t="shared" si="6"/>
        <v>[Create Edit Project-67]</v>
      </c>
      <c r="B77" s="95" t="s">
        <v>391</v>
      </c>
      <c r="C77" s="134" t="s">
        <v>1127</v>
      </c>
      <c r="D77" s="84" t="s">
        <v>1128</v>
      </c>
      <c r="E77" s="143"/>
      <c r="F77" s="82" t="s">
        <v>0</v>
      </c>
      <c r="G77" s="84" t="s">
        <v>0</v>
      </c>
      <c r="H77" s="202">
        <v>42318</v>
      </c>
      <c r="I77" s="143"/>
      <c r="J77" s="186"/>
      <c r="K77" s="186"/>
      <c r="L77" s="186"/>
      <c r="M77" s="187"/>
      <c r="N77" s="187"/>
      <c r="O77" s="187"/>
      <c r="P77" s="68"/>
    </row>
    <row r="78" spans="1:16" ht="14.25" customHeight="1">
      <c r="A78" s="135" t="str">
        <f t="shared" si="6"/>
        <v>[Create Edit Project-68]</v>
      </c>
      <c r="B78" s="95" t="s">
        <v>392</v>
      </c>
      <c r="C78" s="134" t="s">
        <v>397</v>
      </c>
      <c r="D78" s="84" t="s">
        <v>398</v>
      </c>
      <c r="E78" s="143"/>
      <c r="F78" s="82" t="s">
        <v>0</v>
      </c>
      <c r="G78" s="84" t="s">
        <v>0</v>
      </c>
      <c r="H78" s="202">
        <v>42318</v>
      </c>
      <c r="I78" s="143"/>
      <c r="J78" s="186"/>
      <c r="K78" s="186"/>
      <c r="L78" s="186"/>
      <c r="M78" s="187"/>
      <c r="N78" s="187"/>
      <c r="O78" s="187"/>
    </row>
    <row r="79" spans="1:16" ht="14.25" customHeight="1">
      <c r="A79" s="135" t="str">
        <f t="shared" si="6"/>
        <v>[Create Edit Project-69]</v>
      </c>
      <c r="B79" s="82" t="s">
        <v>393</v>
      </c>
      <c r="C79" s="133" t="s">
        <v>1129</v>
      </c>
      <c r="D79" s="136" t="s">
        <v>1130</v>
      </c>
      <c r="E79" s="143"/>
      <c r="F79" s="82" t="s">
        <v>0</v>
      </c>
      <c r="G79" s="84" t="s">
        <v>0</v>
      </c>
      <c r="H79" s="202">
        <v>42318</v>
      </c>
      <c r="I79" s="143"/>
      <c r="J79" s="186"/>
      <c r="K79" s="186"/>
      <c r="L79" s="186"/>
      <c r="M79" s="187"/>
      <c r="N79" s="187"/>
      <c r="O79" s="187"/>
      <c r="P79" s="68"/>
    </row>
    <row r="80" spans="1:16" ht="89.25">
      <c r="A80" s="83" t="str">
        <f t="shared" si="6"/>
        <v>[Create Edit Project-70]</v>
      </c>
      <c r="B80" s="82" t="s">
        <v>395</v>
      </c>
      <c r="C80" s="133" t="s">
        <v>1129</v>
      </c>
      <c r="D80" s="136" t="s">
        <v>1131</v>
      </c>
      <c r="E80" s="143"/>
      <c r="F80" s="82" t="s">
        <v>0</v>
      </c>
      <c r="G80" s="84" t="s">
        <v>0</v>
      </c>
      <c r="H80" s="202">
        <v>42318</v>
      </c>
      <c r="I80" s="143"/>
      <c r="J80" s="186"/>
      <c r="K80" s="186"/>
      <c r="L80" s="186"/>
      <c r="M80" s="187"/>
      <c r="N80" s="187"/>
      <c r="O80" s="187"/>
    </row>
    <row r="81" spans="1:16" ht="51">
      <c r="A81" s="83" t="str">
        <f t="shared" si="6"/>
        <v>[Create Edit Project-71]</v>
      </c>
      <c r="B81" s="82" t="s">
        <v>396</v>
      </c>
      <c r="C81" s="82" t="s">
        <v>402</v>
      </c>
      <c r="D81" s="82" t="s">
        <v>438</v>
      </c>
      <c r="E81" s="143"/>
      <c r="F81" s="82" t="s">
        <v>0</v>
      </c>
      <c r="G81" s="84" t="s">
        <v>0</v>
      </c>
      <c r="H81" s="202">
        <v>42318</v>
      </c>
      <c r="I81" s="143"/>
      <c r="J81" s="186"/>
      <c r="K81" s="186"/>
      <c r="L81" s="186"/>
      <c r="M81" s="187"/>
      <c r="N81" s="187"/>
      <c r="O81" s="187"/>
      <c r="P81" s="68"/>
    </row>
    <row r="82" spans="1:16" ht="51">
      <c r="A82" s="83" t="str">
        <f t="shared" si="6"/>
        <v>[Create Edit Project-72]</v>
      </c>
      <c r="B82" s="82" t="s">
        <v>400</v>
      </c>
      <c r="C82" s="82" t="s">
        <v>399</v>
      </c>
      <c r="D82" s="82" t="s">
        <v>404</v>
      </c>
      <c r="E82" s="143"/>
      <c r="F82" s="82" t="s">
        <v>0</v>
      </c>
      <c r="G82" s="84" t="s">
        <v>0</v>
      </c>
      <c r="H82" s="202">
        <v>42318</v>
      </c>
      <c r="I82" s="143"/>
      <c r="J82" s="186"/>
      <c r="K82" s="186"/>
      <c r="L82" s="186"/>
      <c r="M82" s="187"/>
      <c r="N82" s="187"/>
      <c r="O82" s="187"/>
    </row>
    <row r="83" spans="1:16" ht="51">
      <c r="A83" s="83" t="str">
        <f t="shared" si="6"/>
        <v>[Create Edit Project-73]</v>
      </c>
      <c r="B83" s="82" t="s">
        <v>401</v>
      </c>
      <c r="C83" s="82" t="s">
        <v>405</v>
      </c>
      <c r="D83" s="82" t="s">
        <v>438</v>
      </c>
      <c r="E83" s="143"/>
      <c r="F83" s="82" t="s">
        <v>0</v>
      </c>
      <c r="G83" s="84" t="s">
        <v>0</v>
      </c>
      <c r="H83" s="202">
        <v>42318</v>
      </c>
      <c r="I83" s="143"/>
      <c r="J83" s="186"/>
      <c r="K83" s="186"/>
      <c r="L83" s="186"/>
      <c r="M83" s="187"/>
      <c r="N83" s="187"/>
      <c r="O83" s="187"/>
      <c r="P83" s="68"/>
    </row>
    <row r="84" spans="1:16" ht="76.5">
      <c r="A84" s="83" t="str">
        <f t="shared" si="6"/>
        <v>[Create Edit Project-74]</v>
      </c>
      <c r="B84" s="84" t="s">
        <v>407</v>
      </c>
      <c r="C84" s="133" t="s">
        <v>406</v>
      </c>
      <c r="D84" s="136" t="s">
        <v>410</v>
      </c>
      <c r="E84" s="143"/>
      <c r="F84" s="82" t="s">
        <v>0</v>
      </c>
      <c r="G84" s="84" t="s">
        <v>0</v>
      </c>
      <c r="H84" s="202">
        <v>42318</v>
      </c>
      <c r="I84" s="143"/>
      <c r="J84" s="186"/>
      <c r="K84" s="186"/>
      <c r="L84" s="186"/>
      <c r="M84" s="187"/>
      <c r="N84" s="187"/>
      <c r="O84" s="187"/>
    </row>
    <row r="85" spans="1:16" ht="51">
      <c r="A85" s="83" t="str">
        <f>IF(OR(B85&lt;&gt;"",D85&lt;E83&gt;""),"["&amp;TEXT($B$2,"##")&amp;"-"&amp;TEXT(ROW()-10,"##")&amp;"]","")</f>
        <v>[Create Edit Project-75]</v>
      </c>
      <c r="B85" s="84" t="s">
        <v>411</v>
      </c>
      <c r="C85" s="139" t="s">
        <v>415</v>
      </c>
      <c r="D85" s="136" t="s">
        <v>420</v>
      </c>
      <c r="E85" s="143"/>
      <c r="F85" s="82" t="s">
        <v>0</v>
      </c>
      <c r="G85" s="84" t="s">
        <v>0</v>
      </c>
      <c r="H85" s="202">
        <v>42318</v>
      </c>
      <c r="I85" s="143"/>
      <c r="J85" s="186"/>
      <c r="K85" s="186"/>
      <c r="L85" s="186"/>
      <c r="M85" s="187"/>
      <c r="N85" s="187"/>
      <c r="O85" s="187"/>
      <c r="P85" s="68"/>
    </row>
    <row r="86" spans="1:16" ht="76.5">
      <c r="A86" s="83" t="str">
        <f>IF(OR(B86&lt;&gt;"",D86&lt;E84&gt;""),"["&amp;TEXT($B$2,"##")&amp;"-"&amp;TEXT(ROW()-10,"##")&amp;"]","")</f>
        <v>[Create Edit Project-76]</v>
      </c>
      <c r="B86" s="84" t="s">
        <v>411</v>
      </c>
      <c r="C86" s="139" t="s">
        <v>412</v>
      </c>
      <c r="D86" s="136" t="s">
        <v>421</v>
      </c>
      <c r="E86" s="143"/>
      <c r="F86" s="82" t="s">
        <v>0</v>
      </c>
      <c r="G86" s="84" t="s">
        <v>0</v>
      </c>
      <c r="H86" s="202">
        <v>42318</v>
      </c>
      <c r="I86" s="143"/>
      <c r="J86" s="186"/>
      <c r="K86" s="186"/>
      <c r="L86" s="186"/>
      <c r="M86" s="187"/>
      <c r="N86" s="187"/>
      <c r="O86" s="187"/>
    </row>
    <row r="87" spans="1:16" ht="51">
      <c r="A87" s="83" t="str">
        <f>IF(OR(B87&lt;&gt;"",D87&lt;E85&gt;""),"["&amp;TEXT($B$2,"##")&amp;"-"&amp;TEXT(ROW()-10,"##")&amp;"]","")</f>
        <v>[Create Edit Project-77]</v>
      </c>
      <c r="B87" s="84" t="s">
        <v>413</v>
      </c>
      <c r="C87" s="139" t="s">
        <v>414</v>
      </c>
      <c r="D87" s="136" t="s">
        <v>422</v>
      </c>
      <c r="E87" s="143"/>
      <c r="F87" s="82" t="s">
        <v>0</v>
      </c>
      <c r="G87" s="84" t="s">
        <v>0</v>
      </c>
      <c r="H87" s="202">
        <v>42318</v>
      </c>
      <c r="I87" s="143"/>
      <c r="J87" s="186"/>
      <c r="K87" s="186"/>
      <c r="L87" s="186"/>
      <c r="M87" s="187"/>
      <c r="N87" s="187"/>
      <c r="O87" s="187"/>
      <c r="P87" s="68"/>
    </row>
    <row r="88" spans="1:16" ht="38.25">
      <c r="A88" s="83" t="str">
        <f>IF(OR(B88&lt;&gt;"",D88&lt;E86&gt;""),"["&amp;TEXT($B$2,"##")&amp;"-"&amp;TEXT(ROW()-10,"##")&amp;"]","")</f>
        <v>[Create Edit Project-78]</v>
      </c>
      <c r="B88" s="95" t="s">
        <v>416</v>
      </c>
      <c r="C88" s="84" t="s">
        <v>419</v>
      </c>
      <c r="D88" s="84" t="s">
        <v>424</v>
      </c>
      <c r="E88" s="143"/>
      <c r="F88" s="82" t="s">
        <v>0</v>
      </c>
      <c r="G88" s="84" t="s">
        <v>0</v>
      </c>
      <c r="H88" s="202">
        <v>42318</v>
      </c>
      <c r="I88" s="143"/>
      <c r="J88" s="186"/>
      <c r="K88" s="186"/>
      <c r="L88" s="186"/>
      <c r="M88" s="187"/>
      <c r="N88" s="187"/>
      <c r="O88" s="187"/>
    </row>
    <row r="89" spans="1:16" ht="38.25">
      <c r="A89" s="83" t="str">
        <f t="shared" ref="A89:A126" si="7">IF(OR(B89&lt;&gt;"",D89&lt;E88&gt;""),"["&amp;TEXT($B$2,"##")&amp;"-"&amp;TEXT(ROW()-10,"##")&amp;"]","")</f>
        <v>[Create Edit Project-79]</v>
      </c>
      <c r="B89" s="95" t="s">
        <v>417</v>
      </c>
      <c r="C89" s="84" t="s">
        <v>418</v>
      </c>
      <c r="D89" s="84" t="s">
        <v>423</v>
      </c>
      <c r="E89" s="143"/>
      <c r="F89" s="82" t="s">
        <v>0</v>
      </c>
      <c r="G89" s="84" t="s">
        <v>0</v>
      </c>
      <c r="H89" s="202">
        <v>42318</v>
      </c>
      <c r="I89" s="143"/>
      <c r="J89" s="186"/>
      <c r="K89" s="186"/>
      <c r="L89" s="186"/>
      <c r="M89" s="187"/>
      <c r="N89" s="187"/>
      <c r="O89" s="187"/>
      <c r="P89" s="68"/>
    </row>
    <row r="90" spans="1:16" ht="38.25">
      <c r="A90" s="83" t="str">
        <f t="shared" si="7"/>
        <v>[Create Edit Project-80]</v>
      </c>
      <c r="B90" s="95" t="s">
        <v>425</v>
      </c>
      <c r="C90" s="84" t="s">
        <v>426</v>
      </c>
      <c r="D90" s="84" t="s">
        <v>427</v>
      </c>
      <c r="E90" s="143"/>
      <c r="F90" s="82" t="s">
        <v>0</v>
      </c>
      <c r="G90" s="84" t="s">
        <v>0</v>
      </c>
      <c r="H90" s="202">
        <v>42318</v>
      </c>
      <c r="I90" s="143"/>
      <c r="J90" s="186"/>
      <c r="K90" s="186"/>
      <c r="L90" s="186"/>
      <c r="M90" s="187"/>
      <c r="N90" s="187"/>
      <c r="O90" s="187"/>
    </row>
    <row r="91" spans="1:16" ht="89.25">
      <c r="A91" s="83" t="str">
        <f t="shared" si="7"/>
        <v>[Create Edit Project-81]</v>
      </c>
      <c r="B91" s="84" t="s">
        <v>428</v>
      </c>
      <c r="C91" s="84" t="s">
        <v>430</v>
      </c>
      <c r="D91" s="84" t="s">
        <v>433</v>
      </c>
      <c r="E91" s="143"/>
      <c r="F91" s="82" t="s">
        <v>0</v>
      </c>
      <c r="G91" s="84" t="s">
        <v>0</v>
      </c>
      <c r="H91" s="202">
        <v>42318</v>
      </c>
      <c r="I91" s="143"/>
      <c r="J91" s="186"/>
      <c r="K91" s="186"/>
      <c r="L91" s="186"/>
      <c r="M91" s="187"/>
      <c r="N91" s="187"/>
      <c r="O91" s="187"/>
      <c r="P91" s="68"/>
    </row>
    <row r="92" spans="1:16" ht="89.25">
      <c r="A92" s="83" t="str">
        <f t="shared" si="7"/>
        <v>[Create Edit Project-82]</v>
      </c>
      <c r="B92" s="84" t="s">
        <v>429</v>
      </c>
      <c r="C92" s="84" t="s">
        <v>431</v>
      </c>
      <c r="D92" s="84" t="s">
        <v>432</v>
      </c>
      <c r="E92" s="143"/>
      <c r="F92" s="82" t="s">
        <v>0</v>
      </c>
      <c r="G92" s="84" t="s">
        <v>0</v>
      </c>
      <c r="H92" s="202">
        <v>42318</v>
      </c>
      <c r="I92" s="143"/>
      <c r="J92" s="186"/>
      <c r="K92" s="186"/>
      <c r="L92" s="186"/>
      <c r="M92" s="187"/>
      <c r="N92" s="187"/>
      <c r="O92" s="187"/>
    </row>
    <row r="93" spans="1:16" ht="76.5">
      <c r="A93" s="83" t="str">
        <f t="shared" si="7"/>
        <v>[Create Edit Project-83]</v>
      </c>
      <c r="B93" s="84" t="s">
        <v>439</v>
      </c>
      <c r="C93" s="133" t="s">
        <v>449</v>
      </c>
      <c r="D93" s="136" t="s">
        <v>450</v>
      </c>
      <c r="E93" s="143"/>
      <c r="F93" s="82" t="s">
        <v>0</v>
      </c>
      <c r="G93" s="84" t="s">
        <v>0</v>
      </c>
      <c r="H93" s="202">
        <v>42318</v>
      </c>
      <c r="I93" s="143"/>
      <c r="J93" s="186"/>
      <c r="K93" s="186"/>
      <c r="L93" s="186"/>
      <c r="M93" s="187"/>
      <c r="N93" s="187"/>
      <c r="O93" s="187"/>
      <c r="P93" s="68"/>
    </row>
    <row r="94" spans="1:16" ht="76.5">
      <c r="A94" s="83" t="str">
        <f t="shared" si="7"/>
        <v>[Create Edit Project-84]</v>
      </c>
      <c r="B94" s="84" t="s">
        <v>451</v>
      </c>
      <c r="C94" s="133" t="s">
        <v>452</v>
      </c>
      <c r="D94" s="136" t="s">
        <v>453</v>
      </c>
      <c r="E94" s="143"/>
      <c r="F94" s="82" t="s">
        <v>0</v>
      </c>
      <c r="G94" s="84" t="s">
        <v>0</v>
      </c>
      <c r="H94" s="202">
        <v>42318</v>
      </c>
      <c r="I94" s="143"/>
      <c r="J94" s="186"/>
      <c r="K94" s="186"/>
      <c r="L94" s="186"/>
      <c r="M94" s="187"/>
      <c r="N94" s="187"/>
      <c r="O94" s="187"/>
    </row>
    <row r="95" spans="1:16" ht="38.25">
      <c r="A95" s="83" t="str">
        <f t="shared" si="7"/>
        <v>[Create Edit Project-85]</v>
      </c>
      <c r="B95" s="95" t="s">
        <v>455</v>
      </c>
      <c r="C95" s="84" t="s">
        <v>458</v>
      </c>
      <c r="D95" s="84" t="s">
        <v>461</v>
      </c>
      <c r="E95" s="143"/>
      <c r="F95" s="82" t="s">
        <v>0</v>
      </c>
      <c r="G95" s="84" t="s">
        <v>0</v>
      </c>
      <c r="H95" s="202">
        <v>42318</v>
      </c>
      <c r="I95" s="143"/>
      <c r="J95" s="186"/>
      <c r="K95" s="186"/>
      <c r="L95" s="186"/>
      <c r="M95" s="187"/>
      <c r="N95" s="187"/>
      <c r="O95" s="187"/>
      <c r="P95" s="68"/>
    </row>
    <row r="96" spans="1:16" ht="38.25">
      <c r="A96" s="83" t="str">
        <f t="shared" si="7"/>
        <v>[Create Edit Project-86]</v>
      </c>
      <c r="B96" s="95" t="s">
        <v>456</v>
      </c>
      <c r="C96" s="84" t="s">
        <v>459</v>
      </c>
      <c r="D96" s="84" t="s">
        <v>462</v>
      </c>
      <c r="E96" s="143"/>
      <c r="F96" s="82" t="s">
        <v>0</v>
      </c>
      <c r="G96" s="84" t="s">
        <v>0</v>
      </c>
      <c r="H96" s="202">
        <v>42318</v>
      </c>
      <c r="I96" s="143"/>
      <c r="J96" s="186"/>
      <c r="K96" s="186"/>
      <c r="L96" s="186"/>
      <c r="M96" s="187"/>
      <c r="N96" s="187"/>
      <c r="O96" s="187"/>
    </row>
    <row r="97" spans="1:16" ht="38.25">
      <c r="A97" s="83" t="str">
        <f t="shared" si="7"/>
        <v>[Create Edit Project-87]</v>
      </c>
      <c r="B97" s="95" t="s">
        <v>457</v>
      </c>
      <c r="C97" s="84" t="s">
        <v>460</v>
      </c>
      <c r="D97" s="84" t="s">
        <v>463</v>
      </c>
      <c r="E97" s="143"/>
      <c r="F97" s="82" t="s">
        <v>0</v>
      </c>
      <c r="G97" s="84" t="s">
        <v>0</v>
      </c>
      <c r="H97" s="202">
        <v>42318</v>
      </c>
      <c r="I97" s="143"/>
      <c r="J97" s="186"/>
      <c r="K97" s="186"/>
      <c r="L97" s="186"/>
      <c r="M97" s="187"/>
      <c r="N97" s="187"/>
      <c r="O97" s="187"/>
      <c r="P97" s="68"/>
    </row>
    <row r="98" spans="1:16" ht="89.25">
      <c r="A98" s="83" t="str">
        <f t="shared" si="7"/>
        <v>[Create Edit Project-88]</v>
      </c>
      <c r="B98" s="84" t="s">
        <v>454</v>
      </c>
      <c r="C98" s="84" t="s">
        <v>468</v>
      </c>
      <c r="D98" s="84" t="s">
        <v>465</v>
      </c>
      <c r="E98" s="143"/>
      <c r="F98" s="82" t="s">
        <v>0</v>
      </c>
      <c r="G98" s="84" t="s">
        <v>0</v>
      </c>
      <c r="H98" s="202">
        <v>42318</v>
      </c>
      <c r="I98" s="143"/>
      <c r="J98" s="186"/>
      <c r="K98" s="186"/>
      <c r="L98" s="186"/>
      <c r="M98" s="187"/>
      <c r="N98" s="187"/>
      <c r="O98" s="187"/>
    </row>
    <row r="99" spans="1:16" ht="89.25">
      <c r="A99" s="83" t="str">
        <f t="shared" si="7"/>
        <v>[Create Edit Project-89]</v>
      </c>
      <c r="B99" s="84" t="s">
        <v>464</v>
      </c>
      <c r="C99" s="84" t="s">
        <v>467</v>
      </c>
      <c r="D99" s="84" t="s">
        <v>466</v>
      </c>
      <c r="E99" s="143"/>
      <c r="F99" s="82" t="s">
        <v>0</v>
      </c>
      <c r="G99" s="82" t="s">
        <v>0</v>
      </c>
      <c r="H99" s="202">
        <v>42318</v>
      </c>
      <c r="I99" s="143"/>
      <c r="J99" s="186"/>
      <c r="K99" s="186"/>
      <c r="L99" s="186"/>
      <c r="M99" s="187"/>
      <c r="N99" s="187"/>
      <c r="O99" s="187"/>
      <c r="P99" s="68"/>
    </row>
    <row r="100" spans="1:16" ht="51">
      <c r="A100" s="83" t="str">
        <f t="shared" si="7"/>
        <v>[Create Edit Project-90]</v>
      </c>
      <c r="B100" s="82" t="s">
        <v>487</v>
      </c>
      <c r="C100" s="82" t="s">
        <v>484</v>
      </c>
      <c r="D100" s="82" t="s">
        <v>485</v>
      </c>
      <c r="E100" s="143"/>
      <c r="F100" s="82" t="s">
        <v>0</v>
      </c>
      <c r="G100" s="82" t="s">
        <v>0</v>
      </c>
      <c r="H100" s="202">
        <v>42318</v>
      </c>
      <c r="I100" s="143"/>
      <c r="J100" s="186"/>
      <c r="K100" s="186"/>
      <c r="L100" s="186"/>
      <c r="M100" s="187"/>
      <c r="N100" s="187"/>
      <c r="O100" s="187"/>
    </row>
    <row r="101" spans="1:16" ht="51">
      <c r="A101" s="83" t="str">
        <f t="shared" si="7"/>
        <v>[Create Edit Project-91]</v>
      </c>
      <c r="B101" s="82" t="s">
        <v>486</v>
      </c>
      <c r="C101" s="82" t="s">
        <v>488</v>
      </c>
      <c r="D101" s="82" t="s">
        <v>489</v>
      </c>
      <c r="E101" s="143"/>
      <c r="F101" s="82" t="s">
        <v>0</v>
      </c>
      <c r="G101" s="82" t="s">
        <v>0</v>
      </c>
      <c r="H101" s="202">
        <v>42318</v>
      </c>
      <c r="I101" s="143"/>
      <c r="J101" s="186"/>
      <c r="K101" s="186"/>
      <c r="L101" s="186"/>
      <c r="M101" s="187"/>
      <c r="N101" s="187"/>
      <c r="O101" s="187"/>
      <c r="P101" s="68"/>
    </row>
    <row r="102" spans="1:16" ht="51">
      <c r="A102" s="83" t="str">
        <f t="shared" si="7"/>
        <v>[Create Edit Project-92]</v>
      </c>
      <c r="B102" s="82" t="s">
        <v>491</v>
      </c>
      <c r="C102" s="82" t="s">
        <v>490</v>
      </c>
      <c r="D102" s="82" t="s">
        <v>485</v>
      </c>
      <c r="E102" s="143"/>
      <c r="F102" s="82" t="s">
        <v>0</v>
      </c>
      <c r="G102" s="82" t="s">
        <v>0</v>
      </c>
      <c r="H102" s="202">
        <v>42318</v>
      </c>
      <c r="I102" s="143"/>
      <c r="J102" s="186"/>
      <c r="K102" s="186"/>
      <c r="L102" s="186"/>
      <c r="M102" s="187"/>
      <c r="N102" s="187"/>
      <c r="O102" s="187"/>
    </row>
    <row r="103" spans="1:16" ht="76.5">
      <c r="A103" s="83" t="str">
        <f t="shared" si="7"/>
        <v>[Create Edit Project-93]</v>
      </c>
      <c r="B103" s="84" t="s">
        <v>469</v>
      </c>
      <c r="C103" s="133" t="s">
        <v>475</v>
      </c>
      <c r="D103" s="136" t="s">
        <v>478</v>
      </c>
      <c r="E103" s="143"/>
      <c r="F103" s="82" t="s">
        <v>0</v>
      </c>
      <c r="G103" s="82" t="s">
        <v>0</v>
      </c>
      <c r="H103" s="202">
        <v>42318</v>
      </c>
      <c r="I103" s="143"/>
      <c r="J103" s="186"/>
      <c r="K103" s="186"/>
      <c r="L103" s="186"/>
      <c r="M103" s="187"/>
      <c r="N103" s="187"/>
      <c r="O103" s="187"/>
      <c r="P103" s="68"/>
    </row>
    <row r="104" spans="1:16" ht="51">
      <c r="A104" s="83" t="str">
        <f t="shared" si="7"/>
        <v>[Create Edit Project-94]</v>
      </c>
      <c r="B104" s="84" t="s">
        <v>470</v>
      </c>
      <c r="C104" s="139" t="s">
        <v>415</v>
      </c>
      <c r="D104" s="136" t="s">
        <v>479</v>
      </c>
      <c r="E104" s="143"/>
      <c r="F104" s="82" t="s">
        <v>0</v>
      </c>
      <c r="G104" s="82" t="s">
        <v>0</v>
      </c>
      <c r="H104" s="202">
        <v>42318</v>
      </c>
      <c r="I104" s="143"/>
      <c r="J104" s="186"/>
      <c r="K104" s="186"/>
      <c r="L104" s="186"/>
      <c r="M104" s="187"/>
      <c r="N104" s="187"/>
      <c r="O104" s="187"/>
    </row>
    <row r="105" spans="1:16" ht="76.5">
      <c r="A105" s="83" t="str">
        <f t="shared" si="7"/>
        <v>[Create Edit Project-95]</v>
      </c>
      <c r="B105" s="84" t="s">
        <v>470</v>
      </c>
      <c r="C105" s="139" t="s">
        <v>476</v>
      </c>
      <c r="D105" s="136" t="s">
        <v>480</v>
      </c>
      <c r="E105" s="143"/>
      <c r="F105" s="82" t="s">
        <v>0</v>
      </c>
      <c r="G105" s="82" t="s">
        <v>0</v>
      </c>
      <c r="H105" s="202">
        <v>42318</v>
      </c>
      <c r="I105" s="143"/>
      <c r="J105" s="186"/>
      <c r="K105" s="186"/>
      <c r="L105" s="186"/>
      <c r="M105" s="187"/>
      <c r="N105" s="187"/>
      <c r="O105" s="187"/>
      <c r="P105" s="68"/>
    </row>
    <row r="106" spans="1:16" ht="76.5">
      <c r="A106" s="135" t="str">
        <f t="shared" si="7"/>
        <v>[Create Edit Project-96]</v>
      </c>
      <c r="B106" s="95" t="s">
        <v>492</v>
      </c>
      <c r="C106" s="134" t="s">
        <v>493</v>
      </c>
      <c r="D106" s="84" t="s">
        <v>494</v>
      </c>
      <c r="E106" s="143"/>
      <c r="F106" s="82" t="s">
        <v>0</v>
      </c>
      <c r="G106" s="82" t="s">
        <v>0</v>
      </c>
      <c r="H106" s="202">
        <v>42318</v>
      </c>
      <c r="I106" s="143"/>
      <c r="J106" s="186"/>
      <c r="K106" s="186"/>
      <c r="L106" s="186"/>
      <c r="M106" s="187"/>
      <c r="N106" s="187"/>
      <c r="O106" s="187"/>
    </row>
    <row r="107" spans="1:16" ht="51">
      <c r="A107" s="135" t="str">
        <f t="shared" si="7"/>
        <v>[Create Edit Project-97]</v>
      </c>
      <c r="B107" s="84" t="s">
        <v>474</v>
      </c>
      <c r="C107" s="139" t="s">
        <v>477</v>
      </c>
      <c r="D107" s="136" t="s">
        <v>481</v>
      </c>
      <c r="E107" s="143"/>
      <c r="F107" s="82" t="s">
        <v>0</v>
      </c>
      <c r="G107" s="82" t="s">
        <v>0</v>
      </c>
      <c r="H107" s="202">
        <v>42318</v>
      </c>
      <c r="I107" s="143"/>
      <c r="J107" s="186"/>
      <c r="K107" s="186"/>
      <c r="L107" s="186"/>
      <c r="M107" s="187"/>
      <c r="N107" s="187"/>
      <c r="O107" s="187"/>
      <c r="P107" s="68"/>
    </row>
    <row r="108" spans="1:16" ht="38.25">
      <c r="A108" s="83" t="str">
        <f t="shared" si="7"/>
        <v>[Create Edit Project-98]</v>
      </c>
      <c r="B108" s="95" t="s">
        <v>498</v>
      </c>
      <c r="C108" s="84" t="s">
        <v>495</v>
      </c>
      <c r="D108" s="84" t="s">
        <v>482</v>
      </c>
      <c r="E108" s="143"/>
      <c r="F108" s="82" t="s">
        <v>0</v>
      </c>
      <c r="G108" s="82" t="s">
        <v>0</v>
      </c>
      <c r="H108" s="202">
        <v>42318</v>
      </c>
      <c r="I108" s="143"/>
      <c r="J108" s="186"/>
      <c r="K108" s="186"/>
      <c r="L108" s="186"/>
      <c r="M108" s="187"/>
      <c r="N108" s="187"/>
      <c r="O108" s="187"/>
    </row>
    <row r="109" spans="1:16" ht="38.25">
      <c r="A109" s="83" t="str">
        <f t="shared" si="7"/>
        <v>[Create Edit Project-99]</v>
      </c>
      <c r="B109" s="95" t="s">
        <v>497</v>
      </c>
      <c r="C109" s="84" t="s">
        <v>496</v>
      </c>
      <c r="D109" s="84" t="s">
        <v>483</v>
      </c>
      <c r="E109" s="143"/>
      <c r="F109" s="82" t="s">
        <v>0</v>
      </c>
      <c r="G109" s="82" t="s">
        <v>0</v>
      </c>
      <c r="H109" s="202">
        <v>42318</v>
      </c>
      <c r="I109" s="143"/>
      <c r="J109" s="186"/>
      <c r="K109" s="186"/>
      <c r="L109" s="186"/>
      <c r="M109" s="187"/>
      <c r="N109" s="187"/>
      <c r="O109" s="187"/>
      <c r="P109" s="68"/>
    </row>
    <row r="110" spans="1:16" ht="38.25">
      <c r="A110" s="83" t="str">
        <f t="shared" si="7"/>
        <v>[Create Edit Project-100]</v>
      </c>
      <c r="B110" s="95" t="s">
        <v>473</v>
      </c>
      <c r="C110" s="84" t="s">
        <v>499</v>
      </c>
      <c r="D110" s="84" t="s">
        <v>500</v>
      </c>
      <c r="E110" s="143"/>
      <c r="F110" s="82" t="s">
        <v>0</v>
      </c>
      <c r="G110" s="82" t="s">
        <v>0</v>
      </c>
      <c r="H110" s="202">
        <v>42318</v>
      </c>
      <c r="I110" s="143"/>
      <c r="J110" s="186"/>
      <c r="K110" s="186"/>
      <c r="L110" s="186"/>
      <c r="M110" s="187"/>
      <c r="N110" s="187"/>
      <c r="O110" s="187"/>
    </row>
    <row r="111" spans="1:16" ht="89.25">
      <c r="A111" s="83" t="str">
        <f t="shared" si="7"/>
        <v>[Create Edit Project-101]</v>
      </c>
      <c r="B111" s="84" t="s">
        <v>472</v>
      </c>
      <c r="C111" s="84" t="s">
        <v>501</v>
      </c>
      <c r="D111" s="84" t="s">
        <v>502</v>
      </c>
      <c r="E111" s="143"/>
      <c r="F111" s="82" t="s">
        <v>0</v>
      </c>
      <c r="G111" s="82" t="s">
        <v>0</v>
      </c>
      <c r="H111" s="202">
        <v>42318</v>
      </c>
      <c r="I111" s="143"/>
      <c r="J111" s="186"/>
      <c r="K111" s="186"/>
      <c r="L111" s="186"/>
      <c r="M111" s="187"/>
      <c r="N111" s="187"/>
      <c r="O111" s="187"/>
      <c r="P111" s="68"/>
    </row>
    <row r="112" spans="1:16" ht="89.25">
      <c r="A112" s="83" t="str">
        <f t="shared" si="7"/>
        <v>[Create Edit Project-102]</v>
      </c>
      <c r="B112" s="84" t="s">
        <v>471</v>
      </c>
      <c r="C112" s="84" t="s">
        <v>503</v>
      </c>
      <c r="D112" s="84" t="s">
        <v>504</v>
      </c>
      <c r="E112" s="143"/>
      <c r="F112" s="82" t="s">
        <v>0</v>
      </c>
      <c r="G112" s="82" t="s">
        <v>0</v>
      </c>
      <c r="H112" s="202">
        <v>42318</v>
      </c>
      <c r="I112" s="143"/>
      <c r="J112" s="186"/>
      <c r="K112" s="186"/>
      <c r="L112" s="186"/>
      <c r="M112" s="187"/>
      <c r="N112" s="187"/>
      <c r="O112" s="187"/>
    </row>
    <row r="113" spans="1:16" ht="89.25">
      <c r="A113" s="83" t="str">
        <f t="shared" si="7"/>
        <v>[Create Edit Project-103]</v>
      </c>
      <c r="B113" s="84" t="s">
        <v>471</v>
      </c>
      <c r="C113" s="84" t="s">
        <v>503</v>
      </c>
      <c r="D113" s="84" t="s">
        <v>504</v>
      </c>
      <c r="E113" s="143"/>
      <c r="F113" s="82" t="s">
        <v>0</v>
      </c>
      <c r="G113" s="82" t="s">
        <v>0</v>
      </c>
      <c r="H113" s="202">
        <v>42318</v>
      </c>
      <c r="I113" s="143"/>
      <c r="J113" s="186"/>
      <c r="K113" s="186"/>
      <c r="L113" s="186"/>
      <c r="M113" s="187"/>
      <c r="N113" s="187"/>
      <c r="O113" s="187"/>
      <c r="P113" s="68"/>
    </row>
    <row r="114" spans="1:16" ht="14.25" customHeight="1">
      <c r="A114" s="148" t="str">
        <f t="shared" si="7"/>
        <v>[Create Edit Project-104]</v>
      </c>
      <c r="B114" s="84" t="s">
        <v>505</v>
      </c>
      <c r="C114" s="84" t="s">
        <v>296</v>
      </c>
      <c r="D114" s="84" t="s">
        <v>506</v>
      </c>
      <c r="E114" s="143"/>
      <c r="F114" s="82" t="s">
        <v>0</v>
      </c>
      <c r="G114" s="82" t="s">
        <v>0</v>
      </c>
      <c r="H114" s="202">
        <v>42318</v>
      </c>
      <c r="I114" s="143"/>
      <c r="J114" s="186"/>
      <c r="K114" s="186"/>
      <c r="L114" s="186"/>
      <c r="M114" s="187"/>
      <c r="N114" s="187"/>
      <c r="O114" s="187"/>
    </row>
    <row r="115" spans="1:16" ht="14.25" customHeight="1">
      <c r="A115" s="148" t="str">
        <f t="shared" si="7"/>
        <v>[Create Edit Project-105]</v>
      </c>
      <c r="B115" s="84" t="s">
        <v>507</v>
      </c>
      <c r="C115" s="84" t="s">
        <v>308</v>
      </c>
      <c r="D115" s="84" t="s">
        <v>509</v>
      </c>
      <c r="E115" s="143"/>
      <c r="F115" s="82" t="s">
        <v>0</v>
      </c>
      <c r="G115" s="82" t="s">
        <v>0</v>
      </c>
      <c r="H115" s="202">
        <v>42318</v>
      </c>
      <c r="I115" s="143"/>
      <c r="J115" s="186"/>
      <c r="K115" s="186"/>
      <c r="L115" s="186"/>
      <c r="M115" s="187"/>
      <c r="N115" s="187"/>
      <c r="O115" s="187"/>
      <c r="P115" s="68"/>
    </row>
    <row r="116" spans="1:16" ht="14.25" customHeight="1">
      <c r="A116" s="148" t="str">
        <f t="shared" si="7"/>
        <v>[Create Edit Project-106]</v>
      </c>
      <c r="B116" s="84" t="s">
        <v>508</v>
      </c>
      <c r="C116" s="84" t="s">
        <v>309</v>
      </c>
      <c r="D116" s="84" t="s">
        <v>514</v>
      </c>
      <c r="E116" s="143"/>
      <c r="F116" s="82" t="s">
        <v>0</v>
      </c>
      <c r="G116" s="82" t="s">
        <v>0</v>
      </c>
      <c r="H116" s="202">
        <v>42318</v>
      </c>
      <c r="I116" s="143"/>
      <c r="J116" s="186"/>
      <c r="K116" s="186"/>
      <c r="L116" s="186"/>
      <c r="M116" s="187"/>
      <c r="N116" s="187"/>
      <c r="O116" s="187"/>
    </row>
    <row r="117" spans="1:16" ht="14.25" customHeight="1">
      <c r="A117" s="148" t="str">
        <f t="shared" si="7"/>
        <v>[Create Edit Project-107]</v>
      </c>
      <c r="B117" s="84" t="s">
        <v>510</v>
      </c>
      <c r="C117" s="84" t="s">
        <v>311</v>
      </c>
      <c r="D117" s="84" t="s">
        <v>513</v>
      </c>
      <c r="E117" s="143"/>
      <c r="F117" s="82" t="s">
        <v>0</v>
      </c>
      <c r="G117" s="82" t="s">
        <v>0</v>
      </c>
      <c r="H117" s="202">
        <v>42318</v>
      </c>
      <c r="I117" s="143"/>
      <c r="J117" s="186"/>
      <c r="K117" s="186"/>
      <c r="L117" s="186"/>
      <c r="M117" s="187"/>
      <c r="N117" s="187"/>
      <c r="O117" s="187"/>
      <c r="P117" s="68"/>
    </row>
    <row r="118" spans="1:16" ht="14.25" customHeight="1">
      <c r="A118" s="148" t="str">
        <f t="shared" si="7"/>
        <v>[Create Edit Project-108]</v>
      </c>
      <c r="B118" s="84" t="s">
        <v>511</v>
      </c>
      <c r="C118" s="84" t="s">
        <v>312</v>
      </c>
      <c r="D118" s="84" t="s">
        <v>515</v>
      </c>
      <c r="E118" s="143"/>
      <c r="F118" s="82" t="s">
        <v>0</v>
      </c>
      <c r="G118" s="82" t="s">
        <v>0</v>
      </c>
      <c r="H118" s="202">
        <v>42318</v>
      </c>
      <c r="I118" s="143"/>
      <c r="J118" s="186"/>
      <c r="K118" s="186"/>
      <c r="L118" s="186"/>
      <c r="M118" s="187"/>
      <c r="N118" s="187"/>
      <c r="O118" s="187"/>
    </row>
    <row r="119" spans="1:16" ht="14.25" customHeight="1">
      <c r="A119" s="148" t="str">
        <f t="shared" si="7"/>
        <v>[Create Edit Project-109]</v>
      </c>
      <c r="B119" s="84" t="s">
        <v>512</v>
      </c>
      <c r="C119" s="84" t="s">
        <v>310</v>
      </c>
      <c r="D119" s="84" t="s">
        <v>516</v>
      </c>
      <c r="E119" s="143"/>
      <c r="F119" s="82" t="s">
        <v>0</v>
      </c>
      <c r="G119" s="82" t="s">
        <v>0</v>
      </c>
      <c r="H119" s="202">
        <v>42318</v>
      </c>
      <c r="I119" s="143"/>
      <c r="J119" s="186"/>
      <c r="K119" s="186"/>
      <c r="L119" s="186"/>
      <c r="M119" s="187"/>
      <c r="N119" s="187"/>
      <c r="O119" s="187"/>
      <c r="P119" s="68"/>
    </row>
    <row r="120" spans="1:16" ht="14.25" customHeight="1">
      <c r="A120" s="148" t="str">
        <f t="shared" si="7"/>
        <v>[Create Edit Project-110]</v>
      </c>
      <c r="B120" s="84" t="s">
        <v>517</v>
      </c>
      <c r="C120" s="84" t="s">
        <v>296</v>
      </c>
      <c r="D120" s="84" t="s">
        <v>523</v>
      </c>
      <c r="E120" s="143"/>
      <c r="F120" s="82" t="s">
        <v>0</v>
      </c>
      <c r="G120" s="82" t="s">
        <v>0</v>
      </c>
      <c r="H120" s="202">
        <v>42318</v>
      </c>
      <c r="I120" s="143"/>
      <c r="J120" s="186"/>
      <c r="K120" s="186"/>
      <c r="L120" s="186"/>
      <c r="M120" s="187"/>
      <c r="N120" s="187"/>
      <c r="O120" s="187"/>
    </row>
    <row r="121" spans="1:16" ht="14.25" customHeight="1">
      <c r="A121" s="148" t="str">
        <f t="shared" si="7"/>
        <v>[Create Edit Project-111]</v>
      </c>
      <c r="B121" s="84" t="s">
        <v>518</v>
      </c>
      <c r="C121" s="84" t="s">
        <v>308</v>
      </c>
      <c r="D121" s="84" t="s">
        <v>524</v>
      </c>
      <c r="E121" s="143"/>
      <c r="F121" s="82" t="s">
        <v>0</v>
      </c>
      <c r="G121" s="82" t="s">
        <v>0</v>
      </c>
      <c r="H121" s="202">
        <v>42318</v>
      </c>
      <c r="I121" s="143"/>
      <c r="J121" s="186"/>
      <c r="K121" s="186"/>
      <c r="L121" s="186"/>
      <c r="M121" s="187"/>
      <c r="N121" s="187"/>
      <c r="O121" s="187"/>
      <c r="P121" s="68"/>
    </row>
    <row r="122" spans="1:16" ht="14.25" customHeight="1">
      <c r="A122" s="148" t="str">
        <f t="shared" si="7"/>
        <v>[Create Edit Project-112]</v>
      </c>
      <c r="B122" s="84" t="s">
        <v>519</v>
      </c>
      <c r="C122" s="84" t="s">
        <v>309</v>
      </c>
      <c r="D122" s="84" t="s">
        <v>514</v>
      </c>
      <c r="E122" s="146"/>
      <c r="F122" s="82" t="s">
        <v>0</v>
      </c>
      <c r="G122" s="82" t="s">
        <v>0</v>
      </c>
      <c r="H122" s="202">
        <v>42318</v>
      </c>
      <c r="I122" s="143"/>
      <c r="J122" s="186"/>
      <c r="K122" s="186"/>
      <c r="L122" s="186"/>
      <c r="M122" s="187"/>
      <c r="N122" s="187"/>
      <c r="O122" s="187"/>
    </row>
    <row r="123" spans="1:16" ht="14.25" customHeight="1">
      <c r="A123" s="148" t="str">
        <f t="shared" si="7"/>
        <v>[Create Edit Project-113]</v>
      </c>
      <c r="B123" s="84" t="s">
        <v>520</v>
      </c>
      <c r="C123" s="84" t="s">
        <v>311</v>
      </c>
      <c r="D123" s="84" t="s">
        <v>513</v>
      </c>
      <c r="E123" s="143"/>
      <c r="F123" s="84" t="s">
        <v>0</v>
      </c>
      <c r="G123" s="82" t="s">
        <v>0</v>
      </c>
      <c r="H123" s="202">
        <v>42318</v>
      </c>
      <c r="I123" s="143"/>
      <c r="J123" s="186"/>
      <c r="K123" s="186"/>
      <c r="L123" s="186"/>
      <c r="M123" s="187"/>
      <c r="N123" s="187"/>
      <c r="O123" s="187"/>
      <c r="P123" s="68"/>
    </row>
    <row r="124" spans="1:16" ht="14.25" customHeight="1">
      <c r="A124" s="148" t="str">
        <f t="shared" si="7"/>
        <v>[Create Edit Project-114]</v>
      </c>
      <c r="B124" s="84" t="s">
        <v>521</v>
      </c>
      <c r="C124" s="84" t="s">
        <v>312</v>
      </c>
      <c r="D124" s="84" t="s">
        <v>515</v>
      </c>
      <c r="E124" s="143"/>
      <c r="F124" s="84" t="s">
        <v>0</v>
      </c>
      <c r="G124" s="82" t="s">
        <v>0</v>
      </c>
      <c r="H124" s="202">
        <v>42318</v>
      </c>
      <c r="I124" s="143"/>
      <c r="J124" s="186"/>
      <c r="K124" s="186"/>
      <c r="L124" s="186"/>
      <c r="M124" s="187"/>
      <c r="N124" s="187"/>
      <c r="O124" s="187"/>
    </row>
    <row r="125" spans="1:16" ht="14.25" customHeight="1">
      <c r="A125" s="148" t="str">
        <f t="shared" si="7"/>
        <v>[Create Edit Project-115]</v>
      </c>
      <c r="B125" s="84" t="s">
        <v>522</v>
      </c>
      <c r="C125" s="84" t="s">
        <v>310</v>
      </c>
      <c r="D125" s="84" t="s">
        <v>516</v>
      </c>
      <c r="E125" s="143"/>
      <c r="F125" s="84" t="s">
        <v>0</v>
      </c>
      <c r="G125" s="82" t="s">
        <v>0</v>
      </c>
      <c r="H125" s="202">
        <v>42318</v>
      </c>
      <c r="I125" s="143"/>
      <c r="J125" s="186"/>
      <c r="K125" s="186"/>
      <c r="L125" s="186"/>
      <c r="M125" s="187"/>
      <c r="N125" s="187"/>
      <c r="O125" s="187"/>
      <c r="P125" s="68"/>
    </row>
    <row r="126" spans="1:16" ht="14.25" customHeight="1">
      <c r="A126" s="148" t="str">
        <f t="shared" si="7"/>
        <v>[Create Edit Project-116]</v>
      </c>
      <c r="B126" s="84" t="s">
        <v>526</v>
      </c>
      <c r="C126" s="84" t="s">
        <v>525</v>
      </c>
      <c r="D126" s="84" t="s">
        <v>527</v>
      </c>
      <c r="E126" s="143"/>
      <c r="F126" s="84" t="s">
        <v>0</v>
      </c>
      <c r="G126" s="84" t="s">
        <v>0</v>
      </c>
      <c r="H126" s="202">
        <v>42318</v>
      </c>
      <c r="I126" s="143"/>
      <c r="J126" s="186"/>
      <c r="K126" s="186"/>
      <c r="L126" s="186"/>
      <c r="M126" s="187"/>
      <c r="N126" s="187"/>
      <c r="O126" s="187"/>
    </row>
  </sheetData>
  <autoFilter ref="J10:O126"/>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テスト報告!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表紙</vt:lpstr>
      <vt:lpstr>テスト報告</vt:lpstr>
      <vt:lpstr>テスト項目一覧</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2015-12-09T07:26:09Z</dcterms:modified>
  <cp:category>BM</cp:category>
</cp:coreProperties>
</file>