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6"/>
  </bookViews>
  <sheets>
    <sheet name="Cover" sheetId="1" r:id="rId1"/>
    <sheet name="Test case List" sheetId="2" r:id="rId2"/>
    <sheet name="Test Report" sheetId="5" r:id="rId3"/>
    <sheet name="Calculate" sheetId="12" r:id="rId4"/>
    <sheet name="Message Rules" sheetId="11" r:id="rId5"/>
    <sheet name="User_Function" sheetId="9" r:id="rId6"/>
    <sheet name="Admin_Function" sheetId="10" r:id="rId7"/>
  </sheets>
  <externalReferences>
    <externalReference r:id="rId8"/>
  </externalReferences>
  <definedNames>
    <definedName name="ACTION" localSheetId="3">#REF!</definedName>
    <definedName name="ACTION" localSheetId="4">#REF!</definedName>
    <definedName name="ACTION">#REF!</definedName>
    <definedName name="d">'[1]Search grammar'!$C$45</definedName>
    <definedName name="Defect" comment="fsfsdfs" localSheetId="3">#REF!</definedName>
    <definedName name="Defect" comment="fsfsdfs">#REF!</definedName>
    <definedName name="dfsf" localSheetId="3">#REF!</definedName>
    <definedName name="dfsf">#REF!</definedName>
    <definedName name="Discover" localSheetId="3">#REF!</definedName>
    <definedName name="Discover">#REF!</definedName>
    <definedName name="Lỗi" localSheetId="3">#REF!</definedName>
    <definedName name="Lỗi">#REF!</definedName>
    <definedName name="Pass" localSheetId="3">#REF!</definedName>
    <definedName name="Pass">#REF!</definedName>
    <definedName name="Statistic" comment="fsfsdfs" localSheetId="3">#REF!</definedName>
    <definedName name="Statistic" comment="fsfsdfs">#REF!</definedName>
  </definedNames>
  <calcPr calcId="145621"/>
</workbook>
</file>

<file path=xl/calcChain.xml><?xml version="1.0" encoding="utf-8"?>
<calcChain xmlns="http://schemas.openxmlformats.org/spreadsheetml/2006/main">
  <c r="A101" i="9" l="1"/>
  <c r="A97" i="9"/>
  <c r="A93" i="9"/>
  <c r="A26" i="10" l="1"/>
  <c r="N7" i="9" l="1"/>
  <c r="M7" i="9"/>
  <c r="L7" i="9"/>
  <c r="K7" i="9"/>
  <c r="J7" i="9"/>
  <c r="N6" i="9"/>
  <c r="M6" i="9"/>
  <c r="L6" i="9"/>
  <c r="K6" i="9"/>
  <c r="J6" i="9"/>
  <c r="N5" i="9"/>
  <c r="M5" i="9"/>
  <c r="L5" i="9"/>
  <c r="K5" i="9"/>
  <c r="J5" i="9"/>
  <c r="N4" i="9"/>
  <c r="M4" i="9"/>
  <c r="L4" i="9"/>
  <c r="K4" i="9"/>
  <c r="J4" i="9"/>
  <c r="N3" i="9"/>
  <c r="M3" i="9"/>
  <c r="L3" i="9"/>
  <c r="K3" i="9"/>
  <c r="J3" i="9"/>
  <c r="N2" i="9"/>
  <c r="M2" i="9"/>
  <c r="L2" i="9"/>
  <c r="K2" i="9"/>
  <c r="J2" i="9"/>
  <c r="N7" i="10"/>
  <c r="M7" i="10"/>
  <c r="L7" i="10"/>
  <c r="K7" i="10"/>
  <c r="J7" i="10"/>
  <c r="N6" i="10"/>
  <c r="M6" i="10"/>
  <c r="L6" i="10"/>
  <c r="K6" i="10"/>
  <c r="J6" i="10"/>
  <c r="N5" i="10"/>
  <c r="M5" i="10"/>
  <c r="L5" i="10"/>
  <c r="K5" i="10"/>
  <c r="J5" i="10"/>
  <c r="N4" i="10"/>
  <c r="M4" i="10"/>
  <c r="L4" i="10"/>
  <c r="K4" i="10"/>
  <c r="J4" i="10"/>
  <c r="N3" i="10"/>
  <c r="M3" i="10"/>
  <c r="L3" i="10"/>
  <c r="K3" i="10"/>
  <c r="J3" i="10"/>
  <c r="N2" i="10"/>
  <c r="M2" i="10"/>
  <c r="L2" i="10"/>
  <c r="K2" i="10"/>
  <c r="J2" i="10"/>
  <c r="D15" i="12" l="1"/>
  <c r="C16" i="12"/>
  <c r="B17" i="12"/>
  <c r="E18" i="12"/>
  <c r="D19" i="12"/>
  <c r="C20" i="12"/>
  <c r="D16" i="12"/>
  <c r="C17" i="12"/>
  <c r="B18" i="12"/>
  <c r="E19" i="12"/>
  <c r="D20" i="12"/>
  <c r="B15" i="12"/>
  <c r="E16" i="12"/>
  <c r="D17" i="12"/>
  <c r="C18" i="12"/>
  <c r="B19" i="12"/>
  <c r="F19" i="12" s="1"/>
  <c r="E20" i="12"/>
  <c r="E17" i="12"/>
  <c r="D18" i="12"/>
  <c r="C19" i="12"/>
  <c r="K8" i="9"/>
  <c r="O3" i="9"/>
  <c r="O7" i="9"/>
  <c r="M8" i="9"/>
  <c r="N8" i="9"/>
  <c r="D21" i="12"/>
  <c r="B20" i="12"/>
  <c r="B16" i="12"/>
  <c r="E15" i="12"/>
  <c r="C15" i="12"/>
  <c r="F16" i="12"/>
  <c r="O5" i="9"/>
  <c r="L8" i="9"/>
  <c r="O4" i="9"/>
  <c r="O2" i="9"/>
  <c r="O6" i="9"/>
  <c r="J8" i="9"/>
  <c r="K8" i="10"/>
  <c r="O3" i="10"/>
  <c r="O7" i="10"/>
  <c r="L8" i="10"/>
  <c r="M8" i="10"/>
  <c r="O2" i="10"/>
  <c r="N8" i="10"/>
  <c r="O4" i="10"/>
  <c r="O5" i="10"/>
  <c r="O6" i="10"/>
  <c r="J8" i="10"/>
  <c r="A75" i="10"/>
  <c r="A74" i="10"/>
  <c r="A73" i="10"/>
  <c r="A72" i="10"/>
  <c r="A71" i="10"/>
  <c r="A70" i="10"/>
  <c r="A69" i="10"/>
  <c r="A68" i="10"/>
  <c r="A66" i="10"/>
  <c r="A65" i="10"/>
  <c r="A64" i="10"/>
  <c r="A63" i="10"/>
  <c r="A62" i="10"/>
  <c r="A61" i="10"/>
  <c r="A60" i="10"/>
  <c r="A59" i="10"/>
  <c r="A58" i="10"/>
  <c r="A57" i="10"/>
  <c r="A56" i="10"/>
  <c r="A55" i="10"/>
  <c r="A54" i="10"/>
  <c r="A53" i="10"/>
  <c r="A52" i="10"/>
  <c r="A50" i="10"/>
  <c r="A49" i="10"/>
  <c r="A48" i="10"/>
  <c r="A46" i="10"/>
  <c r="A45" i="10"/>
  <c r="A44" i="10"/>
  <c r="A42" i="10"/>
  <c r="A41" i="10"/>
  <c r="A40" i="10"/>
  <c r="A39" i="10"/>
  <c r="A38" i="10"/>
  <c r="A37" i="10"/>
  <c r="A36" i="10"/>
  <c r="A35" i="10"/>
  <c r="A33" i="10"/>
  <c r="A32" i="10"/>
  <c r="A31" i="10"/>
  <c r="A30" i="10"/>
  <c r="A29" i="10"/>
  <c r="A28" i="10"/>
  <c r="A24" i="10"/>
  <c r="A23" i="10"/>
  <c r="A22" i="10"/>
  <c r="A20" i="10"/>
  <c r="A19" i="10"/>
  <c r="A18" i="10"/>
  <c r="A17" i="10"/>
  <c r="A16" i="10"/>
  <c r="A15" i="10"/>
  <c r="A14" i="10"/>
  <c r="A13" i="10"/>
  <c r="A12" i="10"/>
  <c r="D6" i="10"/>
  <c r="B6" i="10"/>
  <c r="A6" i="10"/>
  <c r="A113" i="9"/>
  <c r="A114" i="9"/>
  <c r="A115" i="9"/>
  <c r="A109" i="9"/>
  <c r="A105" i="9"/>
  <c r="A106" i="9"/>
  <c r="A104" i="9"/>
  <c r="A107" i="9"/>
  <c r="A116" i="9"/>
  <c r="A112" i="9"/>
  <c r="A111" i="9"/>
  <c r="A110" i="9"/>
  <c r="A108" i="9"/>
  <c r="A99" i="9"/>
  <c r="A95" i="9"/>
  <c r="A96" i="9"/>
  <c r="A102" i="9"/>
  <c r="A100" i="9"/>
  <c r="A98" i="9"/>
  <c r="A89" i="9"/>
  <c r="A84" i="9"/>
  <c r="A94" i="9"/>
  <c r="A92" i="9"/>
  <c r="A91" i="9"/>
  <c r="A90" i="9"/>
  <c r="A88" i="9"/>
  <c r="A87" i="9"/>
  <c r="A86" i="9"/>
  <c r="A85" i="9"/>
  <c r="A74" i="9"/>
  <c r="A75" i="9"/>
  <c r="A82" i="9"/>
  <c r="A81" i="9"/>
  <c r="A80" i="9"/>
  <c r="A79" i="9"/>
  <c r="A78" i="9"/>
  <c r="A77" i="9"/>
  <c r="A76" i="9"/>
  <c r="A73" i="9"/>
  <c r="A72" i="9"/>
  <c r="A68" i="9"/>
  <c r="A67" i="9"/>
  <c r="A64" i="9"/>
  <c r="A63" i="9"/>
  <c r="A59" i="9"/>
  <c r="A58" i="9"/>
  <c r="A60" i="9"/>
  <c r="A61" i="9"/>
  <c r="A62" i="9"/>
  <c r="A69" i="9"/>
  <c r="A70" i="9"/>
  <c r="A65" i="9"/>
  <c r="A66" i="9"/>
  <c r="A57" i="9"/>
  <c r="A55" i="9"/>
  <c r="A54" i="9"/>
  <c r="A53" i="9"/>
  <c r="A56" i="9"/>
  <c r="A52" i="9"/>
  <c r="A50" i="9"/>
  <c r="A49" i="9"/>
  <c r="A48" i="9"/>
  <c r="A47" i="9"/>
  <c r="A46" i="9"/>
  <c r="A45" i="9"/>
  <c r="A44" i="9"/>
  <c r="A43" i="9"/>
  <c r="A42" i="9"/>
  <c r="A41" i="9"/>
  <c r="A40" i="9"/>
  <c r="A38" i="9"/>
  <c r="A37" i="9"/>
  <c r="A36" i="9"/>
  <c r="A34" i="9"/>
  <c r="A29" i="9"/>
  <c r="A30" i="9"/>
  <c r="A31" i="9"/>
  <c r="A27" i="9"/>
  <c r="A26" i="9"/>
  <c r="A25" i="9"/>
  <c r="A23" i="9"/>
  <c r="A33" i="9"/>
  <c r="A6" i="9"/>
  <c r="B6" i="9"/>
  <c r="D6" i="9"/>
  <c r="A12" i="9"/>
  <c r="C21" i="12" l="1"/>
  <c r="F18" i="12"/>
  <c r="E21" i="12"/>
  <c r="F20" i="12"/>
  <c r="F17" i="12"/>
  <c r="C4" i="12"/>
  <c r="C7" i="12"/>
  <c r="C5" i="12"/>
  <c r="B21" i="12"/>
  <c r="C6" i="12"/>
  <c r="F15" i="12"/>
  <c r="O8" i="9"/>
  <c r="O8" i="10"/>
  <c r="E6" i="10"/>
  <c r="C6" i="10" s="1"/>
  <c r="F21" i="12" l="1"/>
  <c r="C8" i="12"/>
  <c r="C6" i="1"/>
  <c r="G12" i="5" l="1"/>
  <c r="E12" i="5"/>
  <c r="D12" i="5"/>
  <c r="G11" i="5"/>
  <c r="E11" i="5"/>
  <c r="D11" i="5"/>
  <c r="A13" i="9"/>
  <c r="A14" i="9"/>
  <c r="A15" i="9"/>
  <c r="A16" i="9"/>
  <c r="A17" i="9"/>
  <c r="A18" i="9"/>
  <c r="C3" i="5"/>
  <c r="C4" i="5"/>
  <c r="C5" i="5" s="1"/>
  <c r="D3" i="2"/>
  <c r="D4" i="2"/>
  <c r="G13" i="5" l="1"/>
  <c r="D13" i="5"/>
  <c r="E13" i="5"/>
  <c r="H12" i="5"/>
  <c r="F12" i="5" l="1"/>
  <c r="E6" i="9" l="1"/>
  <c r="H11" i="5" s="1"/>
  <c r="H13" i="5" s="1"/>
  <c r="C6" i="9" l="1"/>
  <c r="F11" i="5" s="1"/>
  <c r="F13" i="5" s="1"/>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<sst xmlns="http://schemas.openxmlformats.org/spreadsheetml/2006/main" count="1200" uniqueCount="605">
  <si>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</si>
  <si>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</si>
  <si>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</si>
  <si>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</si>
  <si>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</si>
  <si>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</si>
  <si>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</si>
  <si>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</si>
  <si>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</si>
  <si>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</si>
  <si>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</si>
  <si>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</si>
  <si>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</si>
  <si>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</si>
  <si>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</si>
  <si>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</si>
  <si>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</si>
  <si>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</si>
  <si>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</si>
  <si>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</si>
  <si>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</si>
  <si>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</si>
  <si>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</si>
  <si>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</si>
  <si>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</si>
  <si>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</si>
  <si>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</si>
  <si>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</si>
  <si>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</si>
  <si>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</si>
  <si>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</si>
  <si>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</si>
  <si>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</si>
  <si>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</si>
  <si>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</si>
  <si>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</si>
  <si>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</si>
  <si>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</si>
  <si>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</si>
  <si>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</si>
  <si>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</si>
  <si>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</si>
  <si>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</si>
  <si>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</si>
  <si>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</si>
  <si>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</si>
  <si>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</si>
  <si>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</si>
  <si>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</si>
  <si>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</si>
  <si>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</si>
  <si>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</si>
  <si>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</si>
  <si>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</si>
  <si>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</si>
  <si>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</si>
  <si>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</si>
  <si>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</si>
  <si>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</si>
  <si>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</si>
  <si>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</si>
  <si>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</si>
  <si>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</si>
  <si>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</si>
  <si>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</si>
  <si>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</si>
  <si>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</si>
  <si>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</si>
  <si>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</si>
  <si>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</si>
  <si>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</si>
  <si>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</si>
  <si>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</si>
  <si>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</si>
  <si>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</si>
  <si>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</si>
  <si>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</si>
  <si>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</si>
  <si>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</si>
  <si>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</si>
  <si>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When user search a keyword</t>
  </si>
  <si>
    <t>When user search a blank</t>
  </si>
  <si>
    <t>1.Homepage is displayed 
2. "" is displayed in search text box
3. Search Result page is displayed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</si>
  <si>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</si>
  <si>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</si>
  <si>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</si>
  <si>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</si>
  <si>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</si>
  <si>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</si>
  <si>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</si>
  <si>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</si>
  <si>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</si>
  <si>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</si>
  <si>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Integration Register with Login</t>
  </si>
  <si>
    <t>When user forgot password and want to get new password</t>
  </si>
  <si>
    <t>When user forgot password and want to get back</t>
  </si>
  <si>
    <t xml:space="preserve">1.The Homepage is displayed 
2. Login page is displayed
3. Forgot password form is displayed
</t>
  </si>
  <si>
    <t>When user login with new password</t>
  </si>
  <si>
    <t>[User_login- 14]</t>
  </si>
  <si>
    <t>Check "Edit profile" button</t>
  </si>
  <si>
    <t>Dandelion</t>
  </si>
  <si>
    <t>DDL</t>
  </si>
  <si>
    <t>ManhLNSE02619</t>
  </si>
  <si>
    <t>ChinhVCSE02585</t>
  </si>
  <si>
    <t>DDL_User Unit Test Case_v1.0_EN</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</si>
  <si>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</si>
  <si>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</si>
  <si>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</si>
  <si>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</si>
  <si>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</si>
  <si>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1. Go to dandelion.com
2. Click on Login button in header</t>
  </si>
  <si>
    <t>1. Homepage is displayed
2. Login page is displayed</t>
  </si>
  <si>
    <t>1. Go to dandelion.com
2. Click on Login button in header
3. Click on Forgot Password hyperlink</t>
  </si>
  <si>
    <t>1. Homepage is displayed
2. Login page is displayed
3. Forgot Password page is displayed</t>
  </si>
  <si>
    <t>1. Go to dandelion.com
2. Click on Login button in header
3. Click on Login with Facebook button
4. Click Accept</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</si>
  <si>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</si>
  <si>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</si>
  <si>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</si>
  <si>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</si>
  <si>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</si>
  <si>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</si>
  <si>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</si>
  <si>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</si>
  <si>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</si>
  <si>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</si>
  <si>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</si>
  <si>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</si>
  <si>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</si>
  <si>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</si>
  <si>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</si>
  <si>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</si>
  <si>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</si>
  <si>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</si>
  <si>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</si>
  <si>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</si>
  <si>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</si>
  <si>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</si>
  <si>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</si>
  <si>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</si>
  <si>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</si>
  <si>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</si>
  <si>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</si>
  <si>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</si>
  <si>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</si>
  <si>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</si>
  <si>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</si>
  <si>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</si>
  <si>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</si>
  <si>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</si>
  <si>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</si>
  <si>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</si>
  <si>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</si>
  <si>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</si>
  <si>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</si>
  <si>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</si>
  <si>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</si>
  <si>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</si>
  <si>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</si>
  <si>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</si>
  <si>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</si>
  <si>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</si>
  <si>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</si>
  <si>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</si>
  <si>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</si>
  <si>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</si>
  <si>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</si>
  <si>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</si>
  <si>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</si>
  <si>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</si>
  <si>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</si>
  <si>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</si>
  <si>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</si>
  <si>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</si>
  <si>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</si>
  <si>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</si>
  <si>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</si>
  <si>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</si>
  <si>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</si>
  <si>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t>1. Go to dandelion.com
2. Click on Login button in header
3. Input:
   - User name: "email0@gmail.com"
   - Password: "a"</t>
  </si>
  <si>
    <t>1. Go to dandelion.com
2. Click on Login button in header
3. Input:
   - User name: "username@gmail.com"
   - Password: "123456"
4. Click Login or press Enter</t>
  </si>
  <si>
    <t>1. Go to dandelion.com
2. Click on Login button in header
3. Input "!@#$%^&amp;*()" to User name text box</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</si>
  <si>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</si>
  <si>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</si>
  <si>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1.Homepage is displayed 
2. "Dandelion" is displayed in search text box
3. Search Result page is displayed</t>
  </si>
  <si>
    <t>Search-1</t>
  </si>
  <si>
    <t>Search-2</t>
  </si>
  <si>
    <t>Search project</t>
  </si>
  <si>
    <t>1. Login the system with Member role.
2. Click or mouse hover Avatar menu in header
3. Click "Logout" link</t>
  </si>
  <si>
    <t>1. The Homepage is displayed
2. Avatar menu is showed
3. Logout user and redirect to Homepage</t>
  </si>
  <si>
    <t>1. Enter the website: dandelion.com
2. Click on Register button in header</t>
  </si>
  <si>
    <t>1.The Homepage is displayed 
2. Register page is displayed with "Register" form</t>
  </si>
  <si>
    <t>1. Enter the website: dandelion.com
2. Click on Register button in header
3. Input correct information
4. Click "Register" button</t>
  </si>
  <si>
    <t>1.The Homepage is displayed 
2. Register page is displayed with "Register" form
4. New account registered sucessfully</t>
  </si>
  <si>
    <t>1. Enter the website: dandelion.com
2. Click on Login button in header
3. Input information's account
4. Click on Login button</t>
  </si>
  <si>
    <t>1.The Homepage is displayed 
3. Login page is displayed
4. Logged in successfully</t>
  </si>
  <si>
    <t xml:space="preserve">1. Enter the website
2. Click on Login button in header
3. Click Forgot password hyperlink
</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</si>
  <si>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</si>
  <si>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</si>
  <si>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</si>
  <si>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</si>
  <si>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</si>
  <si>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</si>
  <si>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Check "Account"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</si>
  <si>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</si>
  <si>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</si>
  <si>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Account, Edit profile</t>
  </si>
  <si>
    <t>Integration Login with Create Project</t>
  </si>
  <si>
    <t>Integration Login with Edit Project</t>
  </si>
  <si>
    <t>Integration Login with Project detail</t>
  </si>
  <si>
    <t>Integration Login with Back project</t>
  </si>
  <si>
    <t>Integration Login with Project management</t>
  </si>
  <si>
    <t>Integration Login with Message</t>
  </si>
  <si>
    <t>1. Login the website with Member role
2. Click on Create button in header</t>
  </si>
  <si>
    <t xml:space="preserve">1.The Homepage is displayed 
2. The create project page is displayed
</t>
  </si>
  <si>
    <t>Check "Create" button</t>
  </si>
  <si>
    <t>1. The Homepage is displayed
2. The Create Project page is displayed
3. Start button is disabled (locked)</t>
  </si>
  <si>
    <t>Check "Start" button  when user enter NOT enoungh all fields of create project form</t>
  </si>
  <si>
    <t>Check "Start" button  when user enter correct information</t>
  </si>
  <si>
    <t>1. The Homepage is displayed
2. The Create Project page is displayed
3. Project is created successfully and redirect to Edit Project page</t>
  </si>
  <si>
    <t>Test Edit Project Page when user create new project from Create Project Page</t>
  </si>
  <si>
    <r>
      <t xml:space="preserve">1. The Edit Project page is displayed
2. Display error message </t>
    </r>
    <r>
      <rPr>
        <b/>
        <sz val="10"/>
        <rFont val="Tahoma"/>
        <family val="2"/>
      </rPr>
      <t>MS19</t>
    </r>
  </si>
  <si>
    <t>1. The Homepage is displayed
2. The Create Project page is displayed
3. The Edit Project page is displayed with fields filled auto:
+ Category: "Truyện Tranh"
+ Project title: "Truyện Bựa"
+ Project pledge: "50000000"
4. Edit Project page is displayed</t>
  </si>
  <si>
    <t>1. Login the website with Member role
2. Click Create button in Header
3. Click Start button on Create Project Page</t>
  </si>
  <si>
    <t>1. Login the website with Member role
2. Click Create button in Header
3. Input correct  information
+ Category: "Truyện Tranh"
+ Project title: "Truyện Bựa"
+ Project pledge: "50000000"
4. Click "Start" button</t>
  </si>
  <si>
    <t>Check "Submit for review" button when user do NOT enter any fields of Edit Project page</t>
  </si>
  <si>
    <r>
      <t xml:space="preserve">1. The Edit Project page is displayed
3. Display error message </t>
    </r>
    <r>
      <rPr>
        <b/>
        <sz val="10"/>
        <rFont val="Tahoma"/>
        <family val="2"/>
      </rPr>
      <t>MS19</t>
    </r>
  </si>
  <si>
    <t>Check "Submit for review" button when user enter NOT enoungh fields required of edit project form</t>
  </si>
  <si>
    <t>Check "Basic" tab</t>
  </si>
  <si>
    <t>1. Go to the Edit Project page
2. Click Submit for review button</t>
  </si>
  <si>
    <t>1. Go to the Edit Project page
2. Input NOT enough fields is required
3. Click Submit for review button</t>
  </si>
  <si>
    <t xml:space="preserve">1. Go to the Edit Project page
2. Click Basic tab
</t>
  </si>
  <si>
    <t>1. The Edit Project page is displayed
2. Content of Basic tab is displayed</t>
  </si>
  <si>
    <t xml:space="preserve">1. Go to the Edit Project page
2. Click Reward tab
</t>
  </si>
  <si>
    <t xml:space="preserve">1. The Edit Project page is displayed
2. Content of Reward tab is displayed
</t>
  </si>
  <si>
    <t>Check "Reward" tab</t>
  </si>
  <si>
    <t>Check "Story" tab</t>
  </si>
  <si>
    <t>Check "Timeline" tab</t>
  </si>
  <si>
    <t xml:space="preserve">1. Go to the Edit Project page
2. Click Story tab
</t>
  </si>
  <si>
    <t xml:space="preserve">1. The Edit Project page is displayed
2. Content of Story tab is displayed
</t>
  </si>
  <si>
    <t xml:space="preserve">1. Go to the Edit Project page
2. Click Timeline tab
</t>
  </si>
  <si>
    <t xml:space="preserve">1. The Edit Project page is displayed
2. Content of Timeline tab is displayed
</t>
  </si>
  <si>
    <t>Check "Update" tab</t>
  </si>
  <si>
    <t>Check "Q&amp;A" tab</t>
  </si>
  <si>
    <t xml:space="preserve">1. Go to the Edit Project page
2. Click Update tab
</t>
  </si>
  <si>
    <t xml:space="preserve">1. The Edit Project page is displayed
2. Content of Update tab is displayed
</t>
  </si>
  <si>
    <t xml:space="preserve">1. Go to the Edit Project page
2. Click Q&amp;A tab
</t>
  </si>
  <si>
    <t xml:space="preserve">1. The Edit Project page is displayed
2. Content of Q&amp;A tab is displayed
</t>
  </si>
  <si>
    <t>Check "Discard" button</t>
  </si>
  <si>
    <t>Check "Save"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</si>
  <si>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</si>
  <si>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</si>
  <si>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 xml:space="preserve">1. Go to the Edit Project page
2. Add or edit information
3. Click on Save button
</t>
  </si>
  <si>
    <t xml:space="preserve">1. The Edit Project page is displayed
2. Discard/Save button is showed
3. Save all of information added or edited
</t>
  </si>
  <si>
    <t>Check Back this project button when user is NOT logged in</t>
  </si>
  <si>
    <t>Check Back this project button when user logged in</t>
  </si>
  <si>
    <t>Check "Ask a question"button when user logged in website</t>
  </si>
  <si>
    <t>Check "Ask a question" button when user is NOT logged in website</t>
  </si>
  <si>
    <t>Check Remind button when user logged in website</t>
  </si>
  <si>
    <t>Check Remind button when user is NOT logged in website</t>
  </si>
  <si>
    <t>Check creator link when user logged in website</t>
  </si>
  <si>
    <t>Check creator link when user is NOT logged in website</t>
  </si>
  <si>
    <t>Check Comment form when user is NOT logged in website</t>
  </si>
  <si>
    <t>Check Comment form when user logged in website</t>
  </si>
  <si>
    <t>Check "Campaign" tab</t>
  </si>
  <si>
    <t>Check "Comment" tab</t>
  </si>
  <si>
    <t>Check "Schedule" tab</t>
  </si>
  <si>
    <t>Check "List backer" tab</t>
  </si>
  <si>
    <t xml:space="preserve">1. The Project detail page is displayed
2. The Log in page is displayed
</t>
  </si>
  <si>
    <t xml:space="preserve">1. Go to theProject detail page
2. Click on creator link
</t>
  </si>
  <si>
    <t xml:space="preserve">1. Log in website with Member role
2. Go to the Project detail page
3. Click on creator link
</t>
  </si>
  <si>
    <t xml:space="preserve">1. User logged in successfull
2. The Project detail page is displayed
3. The Public Profile page of creator is displayed
</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</si>
  <si>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</si>
  <si>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</si>
  <si>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 xml:space="preserve">1. Log in website with Member role
2. Go to the Project detail page
3. Click on Remind button
</t>
  </si>
  <si>
    <t>1. User logged in successfull
2. The Project detail page is displayed
3. Project is reminded</t>
  </si>
  <si>
    <t xml:space="preserve">1. Go to the Project detailt page
2. Click on Back this project button
</t>
  </si>
  <si>
    <t xml:space="preserve">1. Log in website with Member role
2. Go to the Project detail page
3. Click on Back this project button
</t>
  </si>
  <si>
    <t>1. User logged in successfull
2. The Project detail page is displayed
3. Back project page is displayed</t>
  </si>
  <si>
    <t xml:space="preserve">1. Go to the Project detail page
2. Click Reward tab
</t>
  </si>
  <si>
    <t xml:space="preserve">1. Go to the Project detail page
2. Click Update tab
</t>
  </si>
  <si>
    <t xml:space="preserve">1. Go to the Project detail page
2. Click Campaign tab
3. Click on "Ask a question" button
</t>
  </si>
  <si>
    <t xml:space="preserve">1. Log in website with Member role
2. Go to the Project detail page
3. Click Campaign tab
4. Click on "Ask a question" button
</t>
  </si>
  <si>
    <t xml:space="preserve">1. Go to the Project detail page
2. Click Comment tab
</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</si>
  <si>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</si>
  <si>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</si>
  <si>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1. The Project detail page is displayed
2. Content of comment tab is displayed
+ Comment form is hidden, can not see</t>
  </si>
  <si>
    <t>1. User logged in successfull
2. The Project detail page is displayed
3. Content of campaign tab is displayed
4. Question form is displayed</t>
  </si>
  <si>
    <t>1. The Project detail page is displayed
2. Content of campaign tab is displayed
3. "Ask a question" button is hidden, can not see</t>
  </si>
  <si>
    <t xml:space="preserve">1. The Project detail page is displayed
2. Content of Update tab is displayed
</t>
  </si>
  <si>
    <t xml:space="preserve">1. The Project detail page is displayed
2. Content of Reward tab is displayed
</t>
  </si>
  <si>
    <t xml:space="preserve">1. The Project detail page is displayed
2. Content of Comment tab is displayed
</t>
  </si>
  <si>
    <t xml:space="preserve">1. The Project detail page is displayed
2. Content of Schedule tab is displayed
</t>
  </si>
  <si>
    <t xml:space="preserve">1. Go to the Project detail page
2. Click Shedule tab
</t>
  </si>
  <si>
    <t xml:space="preserve">1. Go to the Project detail page
2. Click List backer tab
</t>
  </si>
  <si>
    <t xml:space="preserve">1. The Project detail page is displayed
2. Content of List backer tab is displayed
</t>
  </si>
  <si>
    <t>Check the select reward when user is NOT logged in website</t>
  </si>
  <si>
    <t>Check the select reward when user logged in website</t>
  </si>
  <si>
    <t>1. The Project detail page is displayed
2. Content of campaign tab is displayed
3. A form is displayed info: "Do you want to login to use this feature"
+ Click on Yes button, redirect to Login page
+ Click on No button, this form  will close</t>
  </si>
  <si>
    <t>1. User logged in successfull
2. The Project detail page is displayed
3. Content of campaign tab is displayed
4. Back project page is displayed</t>
  </si>
  <si>
    <t>1. Log in website with Member role
2. Go to the Project detail page
3. Click Campaign tab
4. Select a reward and click</t>
  </si>
  <si>
    <t>Check "Report this project" button when user is NOT logged in website</t>
  </si>
  <si>
    <t>Check "Report this project" button when user logged in website</t>
  </si>
  <si>
    <t>1. Go to the Project detail page
2. Click Campaign tab
3. Click on Report this project button</t>
  </si>
  <si>
    <t>1. Log in website with Member role
2. Go to the Project detail page
3. Click Campaign tab
4. Click on Report this project button</t>
  </si>
  <si>
    <t>1. Go to the Project detail page
2. Click Campaign tab
3. Select a reward and click it</t>
  </si>
  <si>
    <t>1. User logged in successfull
2. The Project detail page is displayed
3. Content of campaign tab is displayed
4. Report form is displayed</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</si>
  <si>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</si>
  <si>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</si>
  <si>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</si>
  <si>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</si>
  <si>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</si>
  <si>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</si>
  <si>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</si>
  <si>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</si>
  <si>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</si>
  <si>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</si>
  <si>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</si>
  <si>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</si>
  <si>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</si>
  <si>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</si>
  <si>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</si>
  <si>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</si>
  <si>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</si>
  <si>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</si>
  <si>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</si>
  <si>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</si>
  <si>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</si>
  <si>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</si>
  <si>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</si>
  <si>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</si>
  <si>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</si>
  <si>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</si>
  <si>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</si>
  <si>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</si>
  <si>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</si>
  <si>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</si>
  <si>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</si>
  <si>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</si>
  <si>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</si>
  <si>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</si>
  <si>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</si>
  <si>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</si>
  <si>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</si>
  <si>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</si>
  <si>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</si>
  <si>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</si>
  <si>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</si>
  <si>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</si>
  <si>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</si>
  <si>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</si>
  <si>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</si>
  <si>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</si>
  <si>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</si>
  <si>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</si>
  <si>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</si>
  <si>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</si>
  <si>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</si>
  <si>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</si>
  <si>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</si>
  <si>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</si>
  <si>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</si>
  <si>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</si>
  <si>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</si>
  <si>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</si>
  <si>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</si>
  <si>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</si>
  <si>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</si>
  <si>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</si>
  <si>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</si>
  <si>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</si>
  <si>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</si>
  <si>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</si>
  <si>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</si>
  <si>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</si>
  <si>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</si>
  <si>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</si>
  <si>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</si>
  <si>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</si>
  <si>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</si>
  <si>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</si>
  <si>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</si>
  <si>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</si>
  <si>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</si>
  <si>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</si>
  <si>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</si>
  <si>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</si>
  <si>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</si>
  <si>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</si>
  <si>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</si>
  <si>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</si>
  <si>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</si>
  <si>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</si>
  <si>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</si>
  <si>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"abc@gmail.com"
4. Input:
+ To: ""</t>
  </si>
  <si>
    <t>1. Message Page is displayed.
2. Popup New Message is displayed
+ Sent button (disabled)
4. 
+ Message error
+ Sent button (disabled)</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</si>
  <si>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</si>
  <si>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</si>
  <si>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</si>
  <si>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</si>
  <si>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</si>
  <si>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</si>
  <si>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</si>
  <si>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</si>
  <si>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</si>
  <si>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</si>
  <si>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</si>
  <si>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</si>
  <si>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</si>
  <si>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</si>
  <si>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</si>
  <si>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Delete button in Starred Project when user hover and click delete (X) icon of a project is starred</t>
  </si>
  <si>
    <t>Check  Starred Project when user click Remind button in Project Details</t>
  </si>
  <si>
    <t>Check Message view when message have read and unread</t>
  </si>
  <si>
    <t>Check Message when user click New Message button</t>
  </si>
  <si>
    <t>Check Message when user click New Message button and leave black all field</t>
  </si>
  <si>
    <t xml:space="preserve">Check Message with New Message form when user input To textbox is empty </t>
  </si>
  <si>
    <t xml:space="preserve">Check Message with New Message form when user input Content textarea is empty </t>
  </si>
  <si>
    <t>Check Message with New Message form when user input correct all of field in New message form and sent to another user</t>
  </si>
  <si>
    <t xml:space="preserve">Check Message when user receive a message form to another </t>
  </si>
  <si>
    <t>Check Message when user click Sent button</t>
  </si>
  <si>
    <t>Check Message when user click Delete button when user NOT select any message</t>
  </si>
  <si>
    <t>Check Message when user click Delete button when user select Message</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</si>
  <si>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</si>
  <si>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</si>
  <si>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</si>
  <si>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</si>
  <si>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</si>
  <si>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</si>
  <si>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</si>
  <si>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</si>
  <si>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</si>
  <si>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</si>
  <si>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</si>
  <si>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</si>
  <si>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</si>
  <si>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</si>
  <si>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</si>
  <si>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</si>
  <si>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Log in</t>
  </si>
  <si>
    <t>1. Enter the admin page</t>
  </si>
  <si>
    <t>1.The admin page view form is displayed with the following informaion:
- "Username" field
- "Password" field
- Remember me button
- "Login" button
- Forgot password hyperlink</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</si>
  <si>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</si>
  <si>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</si>
  <si>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</si>
  <si>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</si>
  <si>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</si>
  <si>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</si>
  <si>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</si>
  <si>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</si>
  <si>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</si>
  <si>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</si>
  <si>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 xml:space="preserve">1. Admin Page is displayed with the following list:
- Header
- Right Side bar:
+ Avatar image
+ Logout button
+ Dashboard
+ User
+ Project
+ Backing
+ Category
+ Slider
+ Message
+ Report
- Content details left
+ Dashboard (default)
</t>
  </si>
  <si>
    <t>1. Enter the admin page
2. Click logout button in Right Slide bar</t>
  </si>
  <si>
    <t xml:space="preserve">1. Admin Page is displayed
2. Log in Page is displayed
</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</si>
  <si>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</si>
  <si>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</si>
  <si>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</si>
  <si>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</si>
  <si>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User Management module</t>
  </si>
  <si>
    <t>1. Enter the admin page
2. Click User button in Right Slide bar
3. Click Dashboard button in User menu</t>
  </si>
  <si>
    <t>1. Enter the admin page
2. Click User button in Right Slide bar
3. Click User list button in User menu</t>
  </si>
  <si>
    <t>1. Enter the admin page
2. Click User button in Right Slide bar
3. Click User list button in User menu
4. Select a user and click View button</t>
  </si>
  <si>
    <t>1. Enter the Userprofle Page
2. Click tab Profile
3. Click Active/Deactive button</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</si>
  <si>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</si>
  <si>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</si>
  <si>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</si>
  <si>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</si>
  <si>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</si>
  <si>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1. Enter the admin page
2. Click Project button in Right Slide bar
3. Click Dashboard button in User menu</t>
  </si>
  <si>
    <t>1. Enter the admin page
2. Click Project button in Right Slide bar
3. Click Projects list  button in Project menu</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</si>
  <si>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</si>
  <si>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</si>
  <si>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1. Enter the Project details Page
2. Click  Approve/Suspend button</t>
  </si>
  <si>
    <t>1. Project detail Page is displayed
2. Project is approved/suspended and return Projects  list Page</t>
  </si>
  <si>
    <t>1. Enter the Userprofle Page
2. Click tab overview</t>
  </si>
  <si>
    <t>1. Userprofile Page is displayed
2. Overview of project is displayed</t>
  </si>
  <si>
    <t>1. Enter the Userprofle Page
2. Click tab campaign</t>
  </si>
  <si>
    <t>1. Userprofile Page is displayed
2. Campaign of project is displayed</t>
  </si>
  <si>
    <t>1. Enter the Userprofle Page
2. Click tab update</t>
  </si>
  <si>
    <t>1. Userprofile Page is displayed
2. Updates of project is displayed</t>
  </si>
  <si>
    <t>1. Enter the Userprofle Page
2. Click tab comment</t>
  </si>
  <si>
    <t>1. Userprofile Page is displayed
2. Comment of project is displayed</t>
  </si>
  <si>
    <t>Category Management module</t>
  </si>
  <si>
    <t>1. Enter the admin page
2. Click Category button in Right Slide bar</t>
  </si>
  <si>
    <t>1. Enter the admin page
2. Click Category button in Right Slide bar
3. Click Add New Category button
4. Fill correct information
5. Click Add button</t>
  </si>
  <si>
    <t>1. Enter the admin page
2. Click Category button in Right Slide bar
3. Click Active/Deactive button in a categroy</t>
  </si>
  <si>
    <t>Slider Management module</t>
  </si>
  <si>
    <t>1. Enter the admin page
2. Click Slider button in Right Slide bar</t>
  </si>
  <si>
    <t>1. Enter the admin page
2. Click Slider  button in Right Slide bar
3. Click Add New Slider button
4. Fill correct information
5. Click Add button</t>
  </si>
  <si>
    <t>1. Enter the admin page
2. Click Slider button in Right Slide bar
3. Click Active/Deactive button in a slider</t>
  </si>
  <si>
    <t>Message Management module</t>
  </si>
  <si>
    <t>1. Go to Message Page
+ Message A: unread
+ Message B: unread
+ Message C: unread</t>
  </si>
  <si>
    <t>1. Message Page is displayed with Message Table:
+ Message A: read (font normal)
+ Message B: read (font normal)
+ Message C: read (font normal)</t>
  </si>
  <si>
    <t xml:space="preserve">1. Go to Message Conversation Page
2. Click on title message A
3. Click on title message A
</t>
  </si>
  <si>
    <t xml:space="preserve">1. Message Conversation Page is displayed 2. Show content message A is showed
3. Show content message A is hidden
</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</si>
  <si>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</si>
  <si>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</si>
  <si>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</si>
  <si>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1. Enter the admin page
2. Click Report button in Right Slide bar
3. Click User button in Report menu</t>
  </si>
  <si>
    <t>1. Enter the admin page
2. Click Report button in Right Slide bar
3. Click Project button in Report menu</t>
  </si>
  <si>
    <t xml:space="preserve">1. Enter the admin page
2. Click Report button in Right Slide bar
3. Click User button in Report menu
4. Click View button in a record </t>
  </si>
  <si>
    <t xml:space="preserve">1. Enter the admin page
2. Click Report button in Right Slide bar
3. Click User button in Report menu
4. Click Confirmed button in a record </t>
  </si>
  <si>
    <t xml:space="preserve">1. Enter the admin page
2. Click Report button in Right Slide bar
3. Click User button in Report menu
4. Click Cancel button in a record </t>
  </si>
  <si>
    <t xml:space="preserve">1. Enter the admin page
2. Click Report button in Right Slide bar
3. Click Project button in Report menu
4. Click View button in a record </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</si>
  <si>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</si>
  <si>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</si>
  <si>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</si>
  <si>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</si>
  <si>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</si>
  <si>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</si>
  <si>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</si>
  <si>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</si>
  <si>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</si>
  <si>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</si>
  <si>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</si>
  <si>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</si>
  <si>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</si>
  <si>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</si>
  <si>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</si>
  <si>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Slidebar toggle button</t>
  </si>
  <si>
    <t>Check Admin when admin click Dashboard button in sidebar</t>
  </si>
  <si>
    <t>Check Active/Deactive User</t>
  </si>
  <si>
    <t>Check Tab backed in userprofile</t>
  </si>
  <si>
    <t>Check Approve/Suspend a project</t>
  </si>
  <si>
    <t>Check Tab overview in project detail</t>
  </si>
  <si>
    <t>Check Tab Campagin in project detail</t>
  </si>
  <si>
    <t>Check Tab updates in project detail</t>
  </si>
  <si>
    <t>Check Tab commnents in project detail</t>
  </si>
  <si>
    <t>Check Active/Deactive a Category</t>
  </si>
  <si>
    <t>1. Admin Page is displayed
2. Content about Slider is displayed with list following:
- Slider list Table
- Add new Slider
(Use database to Check data is correct/false)</t>
  </si>
  <si>
    <t>Check Active/Deactive a Slider</t>
  </si>
  <si>
    <t>Check Message view when admin HAVE NOT any message</t>
  </si>
  <si>
    <t>Check Message view when all of message are not read</t>
  </si>
  <si>
    <t>1. Message Page is displayed.
2. Message table filter message user sent and are displayed on message table
(Check filter message on database)</t>
  </si>
  <si>
    <t>Check Message Conversation when user click on a title message content</t>
  </si>
  <si>
    <t>Check Message Conversation when user input content and click sent button</t>
  </si>
  <si>
    <t>1. Admin Page is displayed
2. Dropdowlist is displayed with:
+ User
+ Project
3. Content about user report is displayed with list following:
- Report user table
(Use database to Check data is correct/false)
4. Redirect to userprofile</t>
  </si>
  <si>
    <t>Check Admin when admin click View in Project List table</t>
  </si>
  <si>
    <t>Check Admin when admin click Cancel button in Projects  list table</t>
  </si>
  <si>
    <t>1. Admin Page is displayed
2. Content about dashboard is displayed</t>
  </si>
  <si>
    <t>Check  User button in sidebar</t>
  </si>
  <si>
    <t>Check  User list button in User menu</t>
  </si>
  <si>
    <t>1. Admin Page is displayed
2. Dropdowlist is displayed with:
+ Dashboard
+ User list
3. Content about dashboard of user is displayed</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</si>
  <si>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</si>
  <si>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</si>
  <si>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</si>
  <si>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Check Project button in sidebar</t>
  </si>
  <si>
    <t>Check Projects List button in Project menu</t>
  </si>
  <si>
    <t>1. Admin Page is displayed
2. Dropdowlist is displayed with:
+ Dashboard
+ Projects list
3. Content about dashboard of project is displayed</t>
  </si>
  <si>
    <t>1. Admin Page is displayed
2. Dropdowlist is displayed with:
+ Dashboard
+ Projects list
3. Content about projects lists of project is displayed</t>
  </si>
  <si>
    <t>Check View button in Project list table</t>
  </si>
  <si>
    <t>Check Category button in sidebar</t>
  </si>
  <si>
    <t>Check Add new category button</t>
  </si>
  <si>
    <t>1. Admin Page is displayed
2. Content about Category is displayed</t>
  </si>
  <si>
    <t>1. Admin Page is displayed
2. Content about Category is displayed with list following:
- Category list Table
- Add new category
3. Popup Add new category form is displayed
5. Category is add to table</t>
  </si>
  <si>
    <t>1. Project detail Page is displayed
2. Project is approved/suspended and return Projects  list Page
3. Category is Actived/Deactived in a categroy table</t>
  </si>
  <si>
    <t>Check Slider button in sidebar</t>
  </si>
  <si>
    <t>Check Add new slider button</t>
  </si>
  <si>
    <t xml:space="preserve">1. Admin Page is displayed
2. Content about Slider is displayed with list following:
- Slider list Table
- Add new slider
3. Popup Add new category form is displayed
5. Slider is add to table
</t>
  </si>
  <si>
    <t xml:space="preserve">1. Admin Page is displayed
2. Content about Slider is displayed
3. Slider is Actived/Deactived in a slider table
</t>
  </si>
  <si>
    <t>Check Report button in sidebar</t>
  </si>
  <si>
    <t>1. Admin Page is displayed
2. Dropdowlist is displayed with:
+ User
+ Project
3. Content about users report is displayed</t>
  </si>
  <si>
    <t>1. Admin Page is displayed
2. Dropdowlist is displayed with:
+ User
+ Project
3. Content about projects report is displayed</t>
  </si>
  <si>
    <t>Check View button in Users List table</t>
  </si>
  <si>
    <t>Check Confirmed button in Users list table</t>
  </si>
  <si>
    <t xml:space="preserve">1. Admin Page is displayed
2. Dropdowlist is displayed with:
+ User
+ Project
3. Content about user report is displayed 
4. Sent message to user to warning </t>
  </si>
  <si>
    <t>Check Cancel button in Users list table</t>
  </si>
  <si>
    <t>1. Admin Page is displayed
2. Dropdowlist is displayed with:
+ User
+ Project
3. Content about user report is displayed
4.Cancel this report from user</t>
  </si>
  <si>
    <t>1. Admin Page is displayed
2. Dropdowlist is displayed with:
+ User
+ Project
3. Content about project report is displayed
4. Redirect to project detail</t>
  </si>
  <si>
    <t>Check Admin when admin click Confirmed button in Projects list table</t>
  </si>
  <si>
    <t xml:space="preserve">1. Admin Page is displayed
2. Dropdowlist is displayed with:
+ User
+ Project
3. Content about project report is displayed
4. Sent message to creator to warning </t>
  </si>
  <si>
    <t>1. Admin Page is displayed
2. Dropdowlist is displayed with:
+ User
+ Project
3. Content about project report is displayed
4.Cancel this report from user</t>
  </si>
  <si>
    <t>∑</t>
  </si>
  <si>
    <t>ChinhVC</t>
  </si>
  <si>
    <t>MaiCTP</t>
  </si>
  <si>
    <t>TrungVN</t>
  </si>
  <si>
    <t>AnhDD</t>
  </si>
  <si>
    <t>HuyNM</t>
  </si>
  <si>
    <t>ManhNL</t>
  </si>
  <si>
    <t>Total</t>
  </si>
  <si>
    <t>Closed</t>
  </si>
  <si>
    <t>Ready for Test</t>
  </si>
  <si>
    <t>Accepted</t>
  </si>
  <si>
    <t>Open</t>
  </si>
  <si>
    <t>Developer</t>
  </si>
  <si>
    <t>STATUS</t>
  </si>
  <si>
    <t>Defects</t>
  </si>
  <si>
    <t>Assignee</t>
  </si>
  <si>
    <t>Status</t>
  </si>
  <si>
    <t>Open Date</t>
  </si>
  <si>
    <t>Close Date</t>
  </si>
  <si>
    <t>Evident</t>
  </si>
  <si>
    <t>Empty</t>
  </si>
  <si>
    <t>1. Go to dandelion.com
2. Click on Login button in header
3. Enter Email and Password:
 - acctest00
- 1234567890
4. Click on 'Đăng nhập' button</t>
  </si>
  <si>
    <t>1. Homepage is displayed
2. Login page is displayed
3. 
- "acctest00" is displayed in user name text box
- "••••••••••" is displayed in password text box
4. User is logged in</t>
  </si>
  <si>
    <t>1. Enter the website
2. Input "Dandelion" into search text box
3. Press Enter</t>
  </si>
  <si>
    <t>1. Enter the website
2. Input "" into search text box
3. Press Enter</t>
  </si>
  <si>
    <t>1. Message Page is displayed with Message Table and sort to unread:
+ Message A: unread (font bold)
+ Message C: unread (font bold)
+ Message B: read (font normal)</t>
  </si>
  <si>
    <t>[Admin_login-2]</t>
  </si>
  <si>
    <t>[Admin_login-7]</t>
  </si>
  <si>
    <t>1. Userprofile Page is displayed
2. Profile of user is displayed 
3. User is active/Deactive and return Users list Page</t>
  </si>
  <si>
    <t>20/11/2015</t>
  </si>
  <si>
    <t>khi tab User đang ở Userprofile, click vào tab Project thì tab bên user không đóng</t>
  </si>
  <si>
    <t>Evident\[Admin_login-25].png</t>
  </si>
  <si>
    <t>27/11/2015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</si>
</sst>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b/>
      <sz val="10"/>
      <color theme="0"/>
      <name val="Tahoma"/>
      <family val="2"/>
    </font>
  </fonts>
  <fills count="15">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tint="-0.14999847407452621"/>
        <bgColor indexed="64"/>
      </patternFill>
    </fill>
    <fill>
      <patternFill patternType="solid">
        <fgColor rgb="FFFF0000"/>
        <bgColor indexed="32"/>
      </patternFill>
    </fill>
    <fill>
      <patternFill patternType="solid">
        <fgColor rgb="FFFF0000"/>
        <bgColor indexed="26"/>
      </patternFill>
    </fill>
    <fill>
      <patternFill patternType="solid">
        <fgColor theme="2"/>
        <bgColor indexed="26"/>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5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7"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7" fillId="7" borderId="23" xfId="0" applyFont="1" applyFill="1" applyBorder="1"/>
    <xf numFmtId="0" fontId="28"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29" fillId="6" borderId="0" xfId="2" applyFont="1" applyFill="1" applyAlignment="1" applyProtection="1">
      <alignment wrapText="1"/>
    </xf>
    <xf numFmtId="0" fontId="29"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1" fillId="0" borderId="0" xfId="0" applyFont="1"/>
    <xf numFmtId="0" fontId="32" fillId="8" borderId="34" xfId="0" applyFont="1" applyFill="1" applyBorder="1" applyAlignment="1">
      <alignment horizontal="center" vertical="center" wrapText="1"/>
    </xf>
    <xf numFmtId="0" fontId="32" fillId="8" borderId="35" xfId="0" applyFont="1" applyFill="1" applyBorder="1" applyAlignment="1">
      <alignment horizontal="center" vertical="center" wrapText="1"/>
    </xf>
    <xf numFmtId="0" fontId="32" fillId="8" borderId="23" xfId="0" applyFont="1" applyFill="1" applyBorder="1" applyAlignment="1">
      <alignment horizontal="center" vertical="center" wrapText="1"/>
    </xf>
    <xf numFmtId="0" fontId="32" fillId="0" borderId="23" xfId="0" applyFont="1" applyBorder="1" applyAlignment="1">
      <alignment horizontal="left" vertical="center" wrapText="1" indent="1"/>
    </xf>
    <xf numFmtId="0" fontId="31" fillId="0" borderId="23" xfId="0" applyFont="1" applyBorder="1"/>
    <xf numFmtId="0" fontId="31" fillId="0" borderId="36" xfId="0" applyFont="1" applyBorder="1" applyAlignment="1">
      <alignment vertical="center" wrapText="1"/>
    </xf>
    <xf numFmtId="0" fontId="31" fillId="0" borderId="23" xfId="0" applyFont="1" applyBorder="1" applyAlignment="1">
      <alignment wrapText="1"/>
    </xf>
    <xf numFmtId="0" fontId="32" fillId="0" borderId="36" xfId="0" applyFont="1" applyBorder="1" applyAlignment="1">
      <alignment horizontal="left" vertical="center" wrapText="1" indent="1"/>
    </xf>
    <xf numFmtId="0" fontId="14" fillId="5" borderId="23" xfId="4" applyFont="1" applyFill="1" applyBorder="1" applyAlignment="1">
      <alignment horizontal="left" vertical="center"/>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0" fontId="3" fillId="2" borderId="42" xfId="2" applyFont="1" applyFill="1" applyBorder="1" applyAlignment="1">
      <alignment vertical="top" wrapText="1"/>
    </xf>
    <xf numFmtId="0" fontId="3" fillId="2" borderId="14" xfId="4"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8" fillId="7" borderId="23" xfId="0" applyFont="1" applyFill="1" applyBorder="1" applyAlignment="1">
      <alignment horizontal="left" vertical="top"/>
    </xf>
    <xf numFmtId="0" fontId="32" fillId="0" borderId="23" xfId="0" applyFont="1" applyBorder="1"/>
    <xf numFmtId="0" fontId="31" fillId="0" borderId="23" xfId="0" applyNumberFormat="1" applyFont="1" applyFill="1" applyBorder="1" applyAlignment="1">
      <alignment vertical="center"/>
    </xf>
    <xf numFmtId="1" fontId="32" fillId="11" borderId="23" xfId="0" applyNumberFormat="1" applyFont="1" applyFill="1" applyBorder="1" applyAlignment="1">
      <alignment horizontal="center"/>
    </xf>
    <xf numFmtId="0" fontId="31" fillId="0" borderId="0" xfId="0" applyFont="1" applyFill="1" applyBorder="1"/>
    <xf numFmtId="0" fontId="31" fillId="0" borderId="0" xfId="0" applyNumberFormat="1" applyFont="1" applyFill="1" applyBorder="1" applyAlignment="1">
      <alignment horizontal="center"/>
    </xf>
    <xf numFmtId="0" fontId="31" fillId="0" borderId="0" xfId="0" applyNumberFormat="1" applyFont="1" applyFill="1" applyBorder="1" applyAlignment="1">
      <alignment vertical="center"/>
    </xf>
    <xf numFmtId="1" fontId="31" fillId="0" borderId="0" xfId="0" applyNumberFormat="1" applyFont="1" applyFill="1" applyBorder="1" applyAlignment="1">
      <alignment horizontal="center"/>
    </xf>
    <xf numFmtId="0" fontId="31" fillId="7" borderId="48" xfId="0" applyNumberFormat="1" applyFont="1" applyFill="1" applyBorder="1" applyAlignment="1">
      <alignment horizontal="center"/>
    </xf>
    <xf numFmtId="165" fontId="31" fillId="0" borderId="49" xfId="0" applyNumberFormat="1" applyFont="1" applyBorder="1" applyAlignment="1">
      <alignment horizontal="left"/>
    </xf>
    <xf numFmtId="0" fontId="3" fillId="2" borderId="23" xfId="0" applyFont="1" applyFill="1" applyBorder="1" applyAlignment="1">
      <alignment horizontal="center"/>
    </xf>
    <xf numFmtId="1" fontId="31" fillId="0" borderId="51" xfId="0" applyNumberFormat="1" applyFont="1" applyFill="1" applyBorder="1" applyAlignment="1">
      <alignment horizontal="left"/>
    </xf>
    <xf numFmtId="0" fontId="31" fillId="7" borderId="53" xfId="0" applyNumberFormat="1" applyFont="1" applyFill="1" applyBorder="1" applyAlignment="1">
      <alignment horizontal="center"/>
    </xf>
    <xf numFmtId="1" fontId="31" fillId="0" borderId="54" xfId="0" applyNumberFormat="1" applyFont="1" applyFill="1" applyBorder="1" applyAlignment="1">
      <alignment horizontal="left"/>
    </xf>
    <xf numFmtId="1" fontId="31" fillId="11" borderId="55" xfId="0" applyNumberFormat="1" applyFont="1" applyFill="1" applyBorder="1" applyAlignment="1">
      <alignment horizontal="center"/>
    </xf>
    <xf numFmtId="1" fontId="32" fillId="11" borderId="56" xfId="0" applyNumberFormat="1" applyFont="1" applyFill="1" applyBorder="1" applyAlignment="1">
      <alignment horizontal="center"/>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9" fillId="12" borderId="23" xfId="4" applyFont="1" applyFill="1" applyBorder="1" applyAlignment="1">
      <alignment horizontal="center" vertical="center" wrapText="1"/>
    </xf>
    <xf numFmtId="0" fontId="33" fillId="12" borderId="23" xfId="4" applyFont="1" applyFill="1" applyBorder="1" applyAlignment="1">
      <alignment horizontal="center" vertical="center" wrapText="1"/>
    </xf>
    <xf numFmtId="0" fontId="33" fillId="13" borderId="23" xfId="4" applyFont="1" applyFill="1" applyBorder="1" applyAlignment="1">
      <alignment horizontal="center" vertical="center" wrapText="1"/>
    </xf>
    <xf numFmtId="0" fontId="3" fillId="14" borderId="23" xfId="2" applyFont="1" applyFill="1" applyBorder="1" applyAlignment="1">
      <alignment vertical="top" wrapText="1"/>
    </xf>
    <xf numFmtId="14" fontId="3" fillId="14" borderId="23" xfId="2" applyNumberFormat="1" applyFont="1" applyFill="1" applyBorder="1" applyAlignment="1">
      <alignment vertical="top" wrapText="1"/>
    </xf>
    <xf numFmtId="0" fontId="9" fillId="12" borderId="57" xfId="4" applyFont="1" applyFill="1" applyBorder="1" applyAlignment="1">
      <alignment horizontal="center" vertical="center" wrapText="1"/>
    </xf>
    <xf numFmtId="0" fontId="9" fillId="12" borderId="58" xfId="4" applyFont="1" applyFill="1" applyBorder="1" applyAlignment="1">
      <alignment horizontal="center" vertical="center" wrapText="1"/>
    </xf>
    <xf numFmtId="0" fontId="9" fillId="12" borderId="59" xfId="4" applyFont="1" applyFill="1" applyBorder="1" applyAlignment="1">
      <alignment horizontal="center" vertical="center" wrapText="1"/>
    </xf>
    <xf numFmtId="0" fontId="31" fillId="0" borderId="60" xfId="0" applyNumberFormat="1" applyFont="1" applyFill="1" applyBorder="1" applyAlignment="1">
      <alignment vertical="center"/>
    </xf>
    <xf numFmtId="0" fontId="32" fillId="0" borderId="61" xfId="0" applyNumberFormat="1" applyFont="1" applyFill="1" applyBorder="1" applyAlignment="1">
      <alignment vertical="center"/>
    </xf>
    <xf numFmtId="0" fontId="32" fillId="0" borderId="61" xfId="0" applyFont="1" applyBorder="1"/>
    <xf numFmtId="0" fontId="32" fillId="0" borderId="62" xfId="0" applyFont="1" applyBorder="1"/>
    <xf numFmtId="0" fontId="32" fillId="0" borderId="63" xfId="0" applyFont="1" applyBorder="1"/>
    <xf numFmtId="14" fontId="16" fillId="14" borderId="23" xfId="1" applyNumberForma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1" fontId="32" fillId="7" borderId="34" xfId="0" applyNumberFormat="1" applyFont="1" applyFill="1" applyBorder="1" applyAlignment="1">
      <alignment horizontal="center" vertical="center" textRotation="90"/>
    </xf>
    <xf numFmtId="1" fontId="32" fillId="7" borderId="52" xfId="0" applyNumberFormat="1" applyFont="1" applyFill="1" applyBorder="1" applyAlignment="1">
      <alignment horizontal="center" vertical="center" textRotation="90"/>
    </xf>
    <xf numFmtId="1" fontId="32" fillId="7" borderId="50" xfId="0" applyNumberFormat="1" applyFont="1" applyFill="1" applyBorder="1" applyAlignment="1">
      <alignment horizontal="center" vertical="center" textRotation="90"/>
    </xf>
    <xf numFmtId="0" fontId="30"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8"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Evident\%5bAdmin_login-25%5d.png"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J16" sqref="J16"/>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36" t="s">
        <v>0</v>
      </c>
      <c r="D2" s="236"/>
      <c r="E2" s="236"/>
      <c r="F2" s="236"/>
      <c r="G2" s="236"/>
    </row>
    <row r="3" spans="1:7">
      <c r="B3" s="6"/>
      <c r="C3" s="7"/>
      <c r="F3" s="8"/>
    </row>
    <row r="4" spans="1:7" ht="14.25" customHeight="1">
      <c r="B4" s="9" t="s">
        <v>1</v>
      </c>
      <c r="C4" s="237" t="s">
        <v>100</v>
      </c>
      <c r="D4" s="237"/>
      <c r="E4" s="237"/>
      <c r="F4" s="9" t="s">
        <v>2</v>
      </c>
      <c r="G4" s="10" t="s">
        <v>103</v>
      </c>
    </row>
    <row r="5" spans="1:7" ht="14.25" customHeight="1">
      <c r="B5" s="9" t="s">
        <v>3</v>
      </c>
      <c r="C5" s="237" t="s">
        <v>101</v>
      </c>
      <c r="D5" s="237"/>
      <c r="E5" s="237"/>
      <c r="F5" s="9" t="s">
        <v>4</v>
      </c>
      <c r="G5" s="10" t="s">
        <v>102</v>
      </c>
    </row>
    <row r="6" spans="1:7" ht="15.75" customHeight="1">
      <c r="B6" s="238" t="s">
        <v>5</v>
      </c>
      <c r="C6" s="239" t="str">
        <f>C5&amp;"_"&amp;"Integration Test Case"&amp;"_"&amp;"v1.0"</f>
        <v>DDL_Integration Test Case_v1.0</v>
      </c>
      <c r="D6" s="239"/>
      <c r="E6" s="239"/>
      <c r="F6" s="9" t="s">
        <v>6</v>
      </c>
      <c r="G6" s="86">
        <v>42305</v>
      </c>
    </row>
    <row r="7" spans="1:7" ht="13.5" customHeight="1">
      <c r="B7" s="238"/>
      <c r="C7" s="239"/>
      <c r="D7" s="239"/>
      <c r="E7" s="239"/>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42305</v>
      </c>
      <c r="C12" s="88" t="s">
        <v>45</v>
      </c>
      <c r="D12" s="89"/>
      <c r="E12" s="89" t="s">
        <v>46</v>
      </c>
      <c r="F12" s="115" t="s">
        <v>55</v>
      </c>
      <c r="G12" s="22" t="s">
        <v>104</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42" t="s">
        <v>1</v>
      </c>
      <c r="C3" s="242"/>
      <c r="D3" s="243" t="str">
        <f>Cover!C4</f>
        <v>Dandelion</v>
      </c>
      <c r="E3" s="243"/>
      <c r="F3" s="243"/>
    </row>
    <row r="4" spans="2:6">
      <c r="B4" s="242" t="s">
        <v>3</v>
      </c>
      <c r="C4" s="242"/>
      <c r="D4" s="243" t="str">
        <f>Cover!C5</f>
        <v>DDL</v>
      </c>
      <c r="E4" s="243"/>
      <c r="F4" s="243"/>
    </row>
    <row r="5" spans="2:6" s="35" customFormat="1" ht="72" customHeight="1">
      <c r="B5" s="240" t="s">
        <v>15</v>
      </c>
      <c r="C5" s="240"/>
      <c r="D5" s="241" t="s">
        <v>105</v>
      </c>
      <c r="E5" s="241"/>
      <c r="F5" s="241"/>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49" t="s">
        <v>51</v>
      </c>
      <c r="E9" s="113" t="s">
        <v>57</v>
      </c>
      <c r="F9" s="112" t="s">
        <v>106</v>
      </c>
    </row>
    <row r="10" spans="2:6" ht="25.5">
      <c r="B10" s="46">
        <v>2</v>
      </c>
      <c r="C10" s="47" t="s">
        <v>50</v>
      </c>
      <c r="D10" s="149" t="s">
        <v>48</v>
      </c>
      <c r="E10" s="113" t="s">
        <v>52</v>
      </c>
      <c r="F10" s="112" t="s">
        <v>107</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F12" sqref="F12"/>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46" t="s">
        <v>37</v>
      </c>
      <c r="C1" s="246"/>
      <c r="D1" s="246"/>
      <c r="E1" s="246"/>
      <c r="F1" s="246"/>
      <c r="G1" s="246"/>
      <c r="H1" s="246"/>
    </row>
    <row r="2" spans="1:8" ht="14.25" customHeight="1">
      <c r="A2" s="62"/>
      <c r="B2" s="62"/>
      <c r="C2" s="63"/>
      <c r="D2" s="63"/>
      <c r="E2" s="63"/>
      <c r="F2" s="63"/>
      <c r="G2" s="63"/>
      <c r="H2" s="64"/>
    </row>
    <row r="3" spans="1:8" ht="12" customHeight="1">
      <c r="B3" s="11" t="s">
        <v>1</v>
      </c>
      <c r="C3" s="243" t="str">
        <f>Cover!C4</f>
        <v>Dandelion</v>
      </c>
      <c r="D3" s="243"/>
      <c r="E3" s="244" t="s">
        <v>2</v>
      </c>
      <c r="F3" s="244"/>
      <c r="G3" s="10" t="s">
        <v>103</v>
      </c>
      <c r="H3" s="65"/>
    </row>
    <row r="4" spans="1:8" ht="12" customHeight="1">
      <c r="B4" s="11" t="s">
        <v>3</v>
      </c>
      <c r="C4" s="243" t="str">
        <f>Cover!C5</f>
        <v>DDL</v>
      </c>
      <c r="D4" s="243"/>
      <c r="E4" s="244" t="s">
        <v>4</v>
      </c>
      <c r="F4" s="244"/>
      <c r="G4" s="10" t="s">
        <v>102</v>
      </c>
      <c r="H4" s="65"/>
    </row>
    <row r="5" spans="1:8" ht="12" customHeight="1">
      <c r="B5" s="66" t="s">
        <v>5</v>
      </c>
      <c r="C5" s="243" t="str">
        <f>C4&amp;"_"&amp;"Integration Test Report"&amp;"_"&amp;"v1.0"</f>
        <v>DDL_Integration Test Report_v1.0</v>
      </c>
      <c r="D5" s="243"/>
      <c r="E5" s="244" t="s">
        <v>6</v>
      </c>
      <c r="F5" s="244"/>
      <c r="G5" s="114"/>
      <c r="H5" s="67"/>
    </row>
    <row r="6" spans="1:8" ht="21.75" customHeight="1">
      <c r="A6" s="62"/>
      <c r="B6" s="66" t="s">
        <v>38</v>
      </c>
      <c r="C6" s="245"/>
      <c r="D6" s="245"/>
      <c r="E6" s="245"/>
      <c r="F6" s="245"/>
      <c r="G6" s="245"/>
      <c r="H6" s="245"/>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58</v>
      </c>
      <c r="D11" s="76">
        <f>User_Function!A6</f>
        <v>188</v>
      </c>
      <c r="E11" s="76">
        <f>User_Function!B6</f>
        <v>0</v>
      </c>
      <c r="F11" s="76">
        <f>User_Function!C6</f>
        <v>0</v>
      </c>
      <c r="G11" s="76">
        <f>User_Function!D6</f>
        <v>0</v>
      </c>
      <c r="H11" s="77">
        <f>User_Function!E6</f>
        <v>188</v>
      </c>
    </row>
    <row r="12" spans="1:8">
      <c r="A12" s="75"/>
      <c r="B12" s="151">
        <v>2</v>
      </c>
      <c r="C12" s="149" t="s">
        <v>83</v>
      </c>
      <c r="D12" s="76">
        <f>Admin_Function!A6</f>
        <v>110</v>
      </c>
      <c r="E12" s="76">
        <f>Admin_Function!B6</f>
        <v>2</v>
      </c>
      <c r="F12" s="76">
        <f>Admin_Function!C6</f>
        <v>0</v>
      </c>
      <c r="G12" s="76">
        <f>Admin_Function!D6</f>
        <v>0</v>
      </c>
      <c r="H12" s="77">
        <f>Admin_Function!E6</f>
        <v>112</v>
      </c>
    </row>
    <row r="13" spans="1:8">
      <c r="A13" s="75"/>
      <c r="B13" s="152"/>
      <c r="C13" s="78" t="s">
        <v>41</v>
      </c>
      <c r="D13" s="79">
        <f>SUM(D9:D12)</f>
        <v>298</v>
      </c>
      <c r="E13" s="79">
        <f>SUM(E9:E12)</f>
        <v>2</v>
      </c>
      <c r="F13" s="79">
        <f>SUM(F9:F12)</f>
        <v>0</v>
      </c>
      <c r="G13" s="79">
        <f>SUM(G9:G12)</f>
        <v>0</v>
      </c>
      <c r="H13" s="80">
        <f>SUM(H9:H12)</f>
        <v>300</v>
      </c>
    </row>
    <row r="14" spans="1:8">
      <c r="A14" s="70"/>
      <c r="B14" s="81"/>
      <c r="C14" s="70"/>
      <c r="D14" s="82"/>
      <c r="E14" s="83"/>
      <c r="F14" s="83"/>
      <c r="G14" s="83"/>
      <c r="H14" s="83"/>
    </row>
    <row r="15" spans="1:8">
      <c r="A15" s="70"/>
      <c r="B15" s="70"/>
      <c r="C15" s="84" t="s">
        <v>42</v>
      </c>
      <c r="D15" s="70"/>
      <c r="E15" s="85">
        <f>(D13+E13)*100/(H13-G13)</f>
        <v>100</v>
      </c>
      <c r="F15" s="70" t="s">
        <v>43</v>
      </c>
      <c r="G15" s="70"/>
      <c r="H15" s="55"/>
    </row>
    <row r="16" spans="1:8">
      <c r="A16" s="70"/>
      <c r="B16" s="70"/>
      <c r="C16" s="84" t="s">
        <v>44</v>
      </c>
      <c r="D16" s="70"/>
      <c r="E16" s="85">
        <f>D13*100/(H13-G13)</f>
        <v>99.333333333333329</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E9" sqref="E9"/>
    </sheetView>
  </sheetViews>
  <sheetFormatPr defaultRowHeight="15"/>
  <cols>
    <col min="1" max="1" width="9" style="154"/>
    <col min="2" max="2" width="12.375" style="154" customWidth="1"/>
    <col min="3" max="3" width="9" style="154" customWidth="1"/>
    <col min="4" max="4" width="13.375" style="154" customWidth="1"/>
    <col min="5" max="6" width="9" style="154" customWidth="1"/>
    <col min="7" max="7" width="13" style="154" customWidth="1"/>
    <col min="8" max="8" width="14.25" style="154" customWidth="1"/>
    <col min="9" max="16384" width="9" style="154"/>
  </cols>
  <sheetData>
    <row r="2" spans="1:6" ht="15.75" thickBot="1"/>
    <row r="3" spans="1:6" ht="15.75" thickBot="1">
      <c r="B3" s="218" t="s">
        <v>586</v>
      </c>
      <c r="C3" s="217" t="s">
        <v>579</v>
      </c>
    </row>
    <row r="4" spans="1:6" ht="15" customHeight="1">
      <c r="A4" s="247" t="s">
        <v>585</v>
      </c>
      <c r="B4" s="216" t="s">
        <v>583</v>
      </c>
      <c r="C4" s="215">
        <f>User_Function!J8 + Admin_Function!J8</f>
        <v>1</v>
      </c>
    </row>
    <row r="5" spans="1:6">
      <c r="A5" s="248"/>
      <c r="B5" s="214" t="s">
        <v>582</v>
      </c>
      <c r="C5" s="213">
        <f>User_Function!K8 + Admin_Function!K8</f>
        <v>0</v>
      </c>
    </row>
    <row r="6" spans="1:6">
      <c r="A6" s="248"/>
      <c r="B6" s="214" t="s">
        <v>581</v>
      </c>
      <c r="C6" s="213">
        <f>User_Function!L8 + Admin_Function!L8</f>
        <v>0</v>
      </c>
    </row>
    <row r="7" spans="1:6">
      <c r="A7" s="248"/>
      <c r="B7" s="214" t="s">
        <v>580</v>
      </c>
      <c r="C7" s="213">
        <f>User_Function!M8 + Admin_Function!M8</f>
        <v>0</v>
      </c>
    </row>
    <row r="8" spans="1:6" ht="15.75" thickBot="1">
      <c r="A8" s="249"/>
      <c r="B8" s="212" t="s">
        <v>572</v>
      </c>
      <c r="C8" s="211">
        <f>SUM(C4:C7)</f>
        <v>1</v>
      </c>
    </row>
    <row r="9" spans="1:6">
      <c r="A9" s="207"/>
      <c r="B9" s="207"/>
      <c r="C9" s="207"/>
      <c r="D9" s="207"/>
      <c r="E9" s="207"/>
    </row>
    <row r="10" spans="1:6">
      <c r="A10" s="206" t="s">
        <v>25</v>
      </c>
      <c r="B10" s="209"/>
      <c r="C10" s="209"/>
      <c r="D10" s="210"/>
      <c r="E10" s="207"/>
    </row>
    <row r="11" spans="1:6">
      <c r="A11" s="205" t="s">
        <v>573</v>
      </c>
      <c r="B11" s="209"/>
      <c r="C11" s="209"/>
      <c r="D11" s="208"/>
      <c r="E11" s="207"/>
    </row>
    <row r="12" spans="1:6">
      <c r="A12" s="205" t="s">
        <v>574</v>
      </c>
      <c r="B12" s="209"/>
      <c r="C12" s="209"/>
      <c r="D12" s="208"/>
      <c r="E12" s="207"/>
    </row>
    <row r="13" spans="1:6">
      <c r="B13" s="209"/>
      <c r="C13" s="209"/>
      <c r="D13" s="208"/>
      <c r="E13" s="207"/>
    </row>
    <row r="14" spans="1:6">
      <c r="A14" s="206" t="s">
        <v>584</v>
      </c>
      <c r="B14" s="206" t="s">
        <v>583</v>
      </c>
      <c r="C14" s="206" t="s">
        <v>582</v>
      </c>
      <c r="D14" s="206" t="s">
        <v>581</v>
      </c>
      <c r="E14" s="206" t="s">
        <v>580</v>
      </c>
      <c r="F14" s="206" t="s">
        <v>579</v>
      </c>
    </row>
    <row r="15" spans="1:6">
      <c r="A15" s="205" t="s">
        <v>578</v>
      </c>
      <c r="B15" s="205">
        <f>User_Function!J2 + Admin_Function!J2</f>
        <v>0</v>
      </c>
      <c r="C15" s="205">
        <f>User_Function!K2 + Admin_Function!K2</f>
        <v>0</v>
      </c>
      <c r="D15" s="205">
        <f>User_Function!L2 + Admin_Function!L2</f>
        <v>0</v>
      </c>
      <c r="E15" s="205">
        <f>User_Function!M2 + Admin_Function!M2</f>
        <v>0</v>
      </c>
      <c r="F15" s="204">
        <f t="shared" ref="F15:F20" si="0">SUM(B15:E15)</f>
        <v>0</v>
      </c>
    </row>
    <row r="16" spans="1:6">
      <c r="A16" s="205" t="s">
        <v>577</v>
      </c>
      <c r="B16" s="205">
        <f>User_Function!J3 + Admin_Function!J3</f>
        <v>0</v>
      </c>
      <c r="C16" s="205">
        <f>User_Function!K3 + Admin_Function!K3</f>
        <v>0</v>
      </c>
      <c r="D16" s="205">
        <f>User_Function!L3 + Admin_Function!L3</f>
        <v>0</v>
      </c>
      <c r="E16" s="205">
        <f>User_Function!M3 + Admin_Function!M3</f>
        <v>0</v>
      </c>
      <c r="F16" s="204">
        <f t="shared" si="0"/>
        <v>0</v>
      </c>
    </row>
    <row r="17" spans="1:6">
      <c r="A17" s="205" t="s">
        <v>576</v>
      </c>
      <c r="B17" s="205">
        <f>User_Function!J4 + Admin_Function!J4</f>
        <v>1</v>
      </c>
      <c r="C17" s="205">
        <f>User_Function!K4 + Admin_Function!K4</f>
        <v>0</v>
      </c>
      <c r="D17" s="205">
        <f>User_Function!L4 + Admin_Function!L4</f>
        <v>0</v>
      </c>
      <c r="E17" s="205">
        <f>User_Function!M4 + Admin_Function!M4</f>
        <v>0</v>
      </c>
      <c r="F17" s="204">
        <f t="shared" si="0"/>
        <v>1</v>
      </c>
    </row>
    <row r="18" spans="1:6">
      <c r="A18" s="205" t="s">
        <v>575</v>
      </c>
      <c r="B18" s="205">
        <f>User_Function!J5 + Admin_Function!J5</f>
        <v>0</v>
      </c>
      <c r="C18" s="205">
        <f>User_Function!K5 + Admin_Function!K5</f>
        <v>0</v>
      </c>
      <c r="D18" s="205">
        <f>User_Function!L5 + Admin_Function!L5</f>
        <v>0</v>
      </c>
      <c r="E18" s="205">
        <f>User_Function!M5 + Admin_Function!M5</f>
        <v>0</v>
      </c>
      <c r="F18" s="204">
        <f t="shared" si="0"/>
        <v>0</v>
      </c>
    </row>
    <row r="19" spans="1:6">
      <c r="A19" s="205" t="s">
        <v>574</v>
      </c>
      <c r="B19" s="205">
        <f>User_Function!J6 + Admin_Function!J6</f>
        <v>0</v>
      </c>
      <c r="C19" s="205">
        <f>User_Function!K6 + Admin_Function!K6</f>
        <v>0</v>
      </c>
      <c r="D19" s="205">
        <f>User_Function!L6 + Admin_Function!L6</f>
        <v>0</v>
      </c>
      <c r="E19" s="205">
        <f>User_Function!M6 + Admin_Function!M6</f>
        <v>0</v>
      </c>
      <c r="F19" s="204">
        <f t="shared" si="0"/>
        <v>0</v>
      </c>
    </row>
    <row r="20" spans="1:6">
      <c r="A20" s="205" t="s">
        <v>573</v>
      </c>
      <c r="B20" s="205">
        <f>User_Function!J7 + Admin_Function!J7</f>
        <v>0</v>
      </c>
      <c r="C20" s="205">
        <f>User_Function!K7 + Admin_Function!K7</f>
        <v>0</v>
      </c>
      <c r="D20" s="205">
        <f>User_Function!L7 + Admin_Function!L7</f>
        <v>0</v>
      </c>
      <c r="E20" s="205">
        <f>User_Function!M7 + Admin_Function!M7</f>
        <v>0</v>
      </c>
      <c r="F20" s="204">
        <f t="shared" si="0"/>
        <v>0</v>
      </c>
    </row>
    <row r="21" spans="1:6">
      <c r="A21" s="204" t="s">
        <v>572</v>
      </c>
      <c r="B21" s="204">
        <f>SUM(B15:B20)</f>
        <v>1</v>
      </c>
      <c r="C21" s="204">
        <f>SUM(C15:C20)</f>
        <v>0</v>
      </c>
      <c r="D21" s="204">
        <f>SUM(D15:D20)</f>
        <v>0</v>
      </c>
      <c r="E21" s="204">
        <f>SUM(E15:E20)</f>
        <v>0</v>
      </c>
      <c r="F21" s="204">
        <f>SUM(F15:F20)</f>
        <v>1</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15" sqref="B15"/>
    </sheetView>
  </sheetViews>
  <sheetFormatPr defaultRowHeight="14.25" customHeight="1"/>
  <cols>
    <col min="1" max="1" width="14.25" style="154" customWidth="1"/>
    <col min="2" max="2" width="52.875" style="154" customWidth="1"/>
    <col min="3" max="3" width="37.5" style="154" customWidth="1"/>
    <col min="4" max="16384" width="9" style="154"/>
  </cols>
  <sheetData>
    <row r="1" spans="1:3" ht="14.25" customHeight="1">
      <c r="A1" s="250" t="s">
        <v>116</v>
      </c>
      <c r="B1" s="250"/>
      <c r="C1" s="250"/>
    </row>
    <row r="2" spans="1:3" ht="14.25" customHeight="1" thickBot="1"/>
    <row r="3" spans="1:3" ht="15">
      <c r="A3" s="155" t="s">
        <v>16</v>
      </c>
      <c r="B3" s="156" t="s">
        <v>117</v>
      </c>
      <c r="C3" s="157" t="s">
        <v>118</v>
      </c>
    </row>
    <row r="4" spans="1:3" ht="15">
      <c r="A4" s="158" t="s">
        <v>119</v>
      </c>
      <c r="B4" s="159" t="s">
        <v>120</v>
      </c>
      <c r="C4" s="159"/>
    </row>
    <row r="5" spans="1:3" ht="15">
      <c r="A5" s="158" t="s">
        <v>121</v>
      </c>
      <c r="B5" s="159" t="s">
        <v>122</v>
      </c>
      <c r="C5" s="159"/>
    </row>
    <row r="6" spans="1:3" ht="15">
      <c r="A6" s="158" t="s">
        <v>123</v>
      </c>
      <c r="B6" s="159" t="s">
        <v>124</v>
      </c>
      <c r="C6" s="159"/>
    </row>
    <row r="7" spans="1:3" ht="15">
      <c r="A7" s="158" t="s">
        <v>125</v>
      </c>
      <c r="B7" s="159" t="s">
        <v>126</v>
      </c>
      <c r="C7" s="159"/>
    </row>
    <row r="8" spans="1:3" ht="15">
      <c r="A8" s="158" t="s">
        <v>127</v>
      </c>
      <c r="B8" s="159" t="s">
        <v>128</v>
      </c>
      <c r="C8" s="159"/>
    </row>
    <row r="9" spans="1:3" ht="15">
      <c r="A9" s="158" t="s">
        <v>129</v>
      </c>
      <c r="B9" s="159" t="s">
        <v>130</v>
      </c>
      <c r="C9" s="159"/>
    </row>
    <row r="10" spans="1:3" ht="15">
      <c r="A10" s="158" t="s">
        <v>131</v>
      </c>
      <c r="B10" s="159" t="s">
        <v>132</v>
      </c>
      <c r="C10" s="159"/>
    </row>
    <row r="11" spans="1:3" ht="15">
      <c r="A11" s="158" t="s">
        <v>133</v>
      </c>
      <c r="B11" s="159" t="s">
        <v>134</v>
      </c>
      <c r="C11" s="159"/>
    </row>
    <row r="12" spans="1:3" ht="15">
      <c r="A12" s="158" t="s">
        <v>135</v>
      </c>
      <c r="B12" s="159" t="s">
        <v>136</v>
      </c>
      <c r="C12" s="159"/>
    </row>
    <row r="13" spans="1:3" ht="15">
      <c r="A13" s="158" t="s">
        <v>137</v>
      </c>
      <c r="B13" s="159" t="s">
        <v>138</v>
      </c>
      <c r="C13" s="159"/>
    </row>
    <row r="14" spans="1:3" ht="15">
      <c r="A14" s="158" t="s">
        <v>139</v>
      </c>
      <c r="B14" s="160" t="s">
        <v>140</v>
      </c>
      <c r="C14" s="159"/>
    </row>
    <row r="15" spans="1:3" ht="15">
      <c r="A15" s="158" t="s">
        <v>141</v>
      </c>
      <c r="B15" s="159" t="s">
        <v>142</v>
      </c>
      <c r="C15" s="159"/>
    </row>
    <row r="16" spans="1:3" ht="15">
      <c r="A16" s="158" t="s">
        <v>143</v>
      </c>
      <c r="B16" s="159" t="s">
        <v>144</v>
      </c>
      <c r="C16" s="159"/>
    </row>
    <row r="17" spans="1:3" ht="15">
      <c r="A17" s="158" t="s">
        <v>145</v>
      </c>
      <c r="B17" s="159" t="s">
        <v>146</v>
      </c>
      <c r="C17" s="159"/>
    </row>
    <row r="18" spans="1:3" ht="15">
      <c r="A18" s="158" t="s">
        <v>147</v>
      </c>
      <c r="B18" s="159" t="s">
        <v>148</v>
      </c>
      <c r="C18" s="159"/>
    </row>
    <row r="19" spans="1:3" ht="15">
      <c r="A19" s="158" t="s">
        <v>149</v>
      </c>
      <c r="B19" s="160" t="s">
        <v>150</v>
      </c>
      <c r="C19" s="159"/>
    </row>
    <row r="20" spans="1:3" ht="15">
      <c r="A20" s="158" t="s">
        <v>151</v>
      </c>
      <c r="B20" s="160" t="s">
        <v>152</v>
      </c>
      <c r="C20" s="159"/>
    </row>
    <row r="21" spans="1:3" ht="15">
      <c r="A21" s="158" t="s">
        <v>153</v>
      </c>
      <c r="B21" s="160" t="s">
        <v>154</v>
      </c>
      <c r="C21" s="159"/>
    </row>
    <row r="22" spans="1:3" ht="60">
      <c r="A22" s="158" t="s">
        <v>155</v>
      </c>
      <c r="B22" s="161" t="s">
        <v>156</v>
      </c>
      <c r="C22" s="159"/>
    </row>
    <row r="23" spans="1:3" ht="15">
      <c r="A23" s="158" t="s">
        <v>157</v>
      </c>
      <c r="B23" s="159" t="s">
        <v>158</v>
      </c>
      <c r="C23" s="159"/>
    </row>
    <row r="24" spans="1:3" ht="15">
      <c r="A24" s="158" t="s">
        <v>159</v>
      </c>
      <c r="B24" s="159" t="s">
        <v>160</v>
      </c>
      <c r="C24" s="159"/>
    </row>
    <row r="25" spans="1:3" ht="15">
      <c r="A25" s="158" t="s">
        <v>161</v>
      </c>
      <c r="B25" s="159" t="s">
        <v>162</v>
      </c>
      <c r="C25" s="159"/>
    </row>
    <row r="26" spans="1:3" ht="15">
      <c r="A26" s="162" t="s">
        <v>163</v>
      </c>
      <c r="B26" s="159" t="s">
        <v>164</v>
      </c>
      <c r="C26" s="159"/>
    </row>
    <row r="27" spans="1:3" ht="15">
      <c r="A27" s="162" t="s">
        <v>165</v>
      </c>
      <c r="B27" s="159" t="s">
        <v>166</v>
      </c>
      <c r="C27" s="159"/>
    </row>
    <row r="28" spans="1:3" ht="15">
      <c r="A28" s="162" t="s">
        <v>167</v>
      </c>
      <c r="B28" s="159" t="s">
        <v>168</v>
      </c>
      <c r="C28" s="159"/>
    </row>
    <row r="29" spans="1:3" ht="15">
      <c r="A29" s="162" t="s">
        <v>169</v>
      </c>
      <c r="B29" s="159" t="s">
        <v>170</v>
      </c>
      <c r="C29" s="159"/>
    </row>
    <row r="30" spans="1:3" ht="15">
      <c r="A30" s="162" t="s">
        <v>171</v>
      </c>
      <c r="B30" s="159" t="s">
        <v>172</v>
      </c>
      <c r="C30" s="159"/>
    </row>
    <row r="31" spans="1:3" ht="15">
      <c r="A31" s="162" t="s">
        <v>173</v>
      </c>
      <c r="B31" s="159"/>
      <c r="C31" s="159"/>
    </row>
    <row r="32" spans="1:3" ht="15">
      <c r="A32" s="162" t="s">
        <v>174</v>
      </c>
      <c r="B32" s="159"/>
      <c r="C32" s="159"/>
    </row>
    <row r="33" spans="1:3" ht="15">
      <c r="A33" s="162" t="s">
        <v>175</v>
      </c>
      <c r="B33" s="159"/>
      <c r="C33" s="159"/>
    </row>
    <row r="34" spans="1:3" ht="15">
      <c r="A34" s="162" t="s">
        <v>176</v>
      </c>
      <c r="B34" s="159"/>
      <c r="C34" s="159"/>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6"/>
  <sheetViews>
    <sheetView topLeftCell="A115" zoomScaleNormal="100" workbookViewId="0"/>
  </sheetViews>
  <sheetFormatPr defaultColWidth="15.25" defaultRowHeight="13.5" customHeight="1"/>
  <cols>
    <col min="1" max="1" width="15.125" style="135" customWidth="1"/>
    <col min="2" max="2" width="42.1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customWidth="1"/>
    <col min="11" max="11" width="15.25" style="105" customWidth="1"/>
    <col min="12" max="16" width="15.25" style="105"/>
    <col min="17" max="17" width="0" style="105" hidden="1" customWidth="1"/>
    <col min="18" max="16384" width="15.25" style="105"/>
  </cols>
  <sheetData>
    <row r="1" spans="1:257" ht="13.5" customHeight="1" thickTop="1" thickBot="1">
      <c r="A1" s="126" t="s">
        <v>49</v>
      </c>
      <c r="B1" s="92"/>
      <c r="C1" s="92"/>
      <c r="D1" s="92"/>
      <c r="E1" s="92"/>
      <c r="F1" s="92"/>
      <c r="G1" s="93"/>
      <c r="H1" s="94"/>
      <c r="I1" s="227" t="s">
        <v>584</v>
      </c>
      <c r="J1" s="228" t="s">
        <v>583</v>
      </c>
      <c r="K1" s="228" t="s">
        <v>582</v>
      </c>
      <c r="L1" s="228" t="s">
        <v>581</v>
      </c>
      <c r="M1" s="228" t="s">
        <v>580</v>
      </c>
      <c r="N1" s="228" t="s">
        <v>592</v>
      </c>
      <c r="O1" s="229" t="s">
        <v>579</v>
      </c>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row>
    <row r="2" spans="1:257" ht="13.5" customHeight="1">
      <c r="A2" s="127" t="s">
        <v>21</v>
      </c>
      <c r="B2" s="251" t="s">
        <v>53</v>
      </c>
      <c r="C2" s="251"/>
      <c r="D2" s="251"/>
      <c r="E2" s="251"/>
      <c r="F2" s="251"/>
      <c r="G2" s="251"/>
      <c r="H2" s="147" t="s">
        <v>22</v>
      </c>
      <c r="I2" s="230" t="s">
        <v>578</v>
      </c>
      <c r="J2" s="205">
        <f>COUNTIFS(J12:J137,"ManhNL",L12:L137,"Open")</f>
        <v>0</v>
      </c>
      <c r="K2" s="205">
        <f>COUNTIFS(J12:J137,"ManhNL",L12:L137,"Accepted")</f>
        <v>0</v>
      </c>
      <c r="L2" s="205">
        <f>COUNTIFS(J12:J137,"ManhNL",L12:L137,"Ready for test")</f>
        <v>0</v>
      </c>
      <c r="M2" s="205">
        <f>COUNTIFS(J12:J137,"ManhNL",L12:L137,"Closed")</f>
        <v>0</v>
      </c>
      <c r="N2" s="205">
        <f>COUNTIFS(J12:J137,"ManhNL",L12:L137,"")</f>
        <v>0</v>
      </c>
      <c r="O2" s="231">
        <f t="shared" ref="O2:O7" si="0">SUM(J2:N2)</f>
        <v>0</v>
      </c>
      <c r="P2" s="95"/>
      <c r="Q2" s="95" t="s">
        <v>22</v>
      </c>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c r="IQ2" s="95"/>
      <c r="IR2" s="95"/>
      <c r="IS2" s="95"/>
      <c r="IT2" s="95"/>
      <c r="IU2" s="95"/>
      <c r="IV2" s="95"/>
      <c r="IW2" s="95"/>
    </row>
    <row r="3" spans="1:257" ht="13.5" customHeight="1">
      <c r="A3" s="128" t="s">
        <v>23</v>
      </c>
      <c r="B3" s="251" t="s">
        <v>54</v>
      </c>
      <c r="C3" s="251"/>
      <c r="D3" s="251"/>
      <c r="E3" s="251"/>
      <c r="F3" s="251"/>
      <c r="G3" s="251"/>
      <c r="H3" s="147" t="s">
        <v>24</v>
      </c>
      <c r="I3" s="230" t="s">
        <v>577</v>
      </c>
      <c r="J3" s="205">
        <f>COUNTIFS(J12:J137,"HuyNM",L12:L137,"Open")</f>
        <v>0</v>
      </c>
      <c r="K3" s="205">
        <f>COUNTIFS(J12:J137,"HuyNM",L12:L137,"Accepted")</f>
        <v>0</v>
      </c>
      <c r="L3" s="205">
        <f>COUNTIFS(J12:J137,"HuyNM",L12:L137,"Ready for test")</f>
        <v>0</v>
      </c>
      <c r="M3" s="205">
        <f>COUNTIFS(J12:J137,"HuyNM",L12:L137,"Closed")</f>
        <v>0</v>
      </c>
      <c r="N3" s="205">
        <f>COUNTIFS(J12:J137,"HuyNM",L12:L137,"")</f>
        <v>0</v>
      </c>
      <c r="O3" s="232">
        <f t="shared" si="0"/>
        <v>0</v>
      </c>
      <c r="P3" s="95"/>
      <c r="Q3" s="95" t="s">
        <v>24</v>
      </c>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c r="IQ3" s="95"/>
      <c r="IR3" s="95"/>
      <c r="IS3" s="95"/>
      <c r="IT3" s="95"/>
      <c r="IU3" s="95"/>
      <c r="IV3" s="95"/>
      <c r="IW3" s="95"/>
    </row>
    <row r="4" spans="1:257" ht="13.5" customHeight="1">
      <c r="A4" s="127" t="s">
        <v>25</v>
      </c>
      <c r="B4" s="252" t="s">
        <v>103</v>
      </c>
      <c r="C4" s="252"/>
      <c r="D4" s="252"/>
      <c r="E4" s="252"/>
      <c r="F4" s="252"/>
      <c r="G4" s="252"/>
      <c r="H4" s="147" t="s">
        <v>27</v>
      </c>
      <c r="I4" s="230" t="s">
        <v>576</v>
      </c>
      <c r="J4" s="205">
        <f>COUNTIFS(J12:J137,"AnhDD",L12:L137,"Open")</f>
        <v>0</v>
      </c>
      <c r="K4" s="205">
        <f>COUNTIFS(J12:J137,"AnhDD",L12:L137,"Accepted")</f>
        <v>0</v>
      </c>
      <c r="L4" s="205">
        <f>COUNTIFS(J12:J137,"AnhDD",L12:L137,"Ready for test")</f>
        <v>0</v>
      </c>
      <c r="M4" s="205">
        <f>COUNTIFS(J12:J137,"AnhDD",L12:L137,"Closed")</f>
        <v>0</v>
      </c>
      <c r="N4" s="205">
        <f>COUNTIFS(J12:J137,"AnhDD",L12:L137,"")</f>
        <v>0</v>
      </c>
      <c r="O4" s="232">
        <f t="shared" si="0"/>
        <v>0</v>
      </c>
      <c r="P4" s="95"/>
      <c r="Q4" s="96"/>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c r="IQ4" s="95"/>
      <c r="IR4" s="95"/>
      <c r="IS4" s="95"/>
      <c r="IT4" s="95"/>
      <c r="IU4" s="95"/>
      <c r="IV4" s="95"/>
      <c r="IW4" s="95"/>
    </row>
    <row r="5" spans="1:257" ht="13.5" customHeight="1">
      <c r="A5" s="129" t="s">
        <v>22</v>
      </c>
      <c r="B5" s="97" t="s">
        <v>24</v>
      </c>
      <c r="C5" s="97" t="s">
        <v>26</v>
      </c>
      <c r="D5" s="98" t="s">
        <v>27</v>
      </c>
      <c r="E5" s="253" t="s">
        <v>28</v>
      </c>
      <c r="F5" s="253"/>
      <c r="G5" s="253"/>
      <c r="H5" s="148" t="s">
        <v>26</v>
      </c>
      <c r="I5" s="230" t="s">
        <v>575</v>
      </c>
      <c r="J5" s="205">
        <f>COUNTIFS(J12:J137,"TrungVN",L12:L137,"Open")</f>
        <v>0</v>
      </c>
      <c r="K5" s="205">
        <f>COUNTIFS(J12:J137,"TrungVN",L12:L137,"Accepted")</f>
        <v>0</v>
      </c>
      <c r="L5" s="205">
        <f>COUNTIFS(J12:J137,"TrungVN",L12:L137,"Ready for test")</f>
        <v>0</v>
      </c>
      <c r="M5" s="205">
        <f>COUNTIFS(J12:J137,"TrungVN",L12:L137,"Closed")</f>
        <v>0</v>
      </c>
      <c r="N5" s="205">
        <f>COUNTIFS(J12:J137,"TrungVN",L12:L137,"")</f>
        <v>0</v>
      </c>
      <c r="O5" s="232">
        <f t="shared" si="0"/>
        <v>0</v>
      </c>
      <c r="P5" s="95"/>
      <c r="Q5" s="95" t="s">
        <v>29</v>
      </c>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c r="IQ5" s="95"/>
      <c r="IR5" s="95"/>
      <c r="IS5" s="95"/>
      <c r="IT5" s="95"/>
      <c r="IU5" s="95"/>
      <c r="IV5" s="95"/>
      <c r="IW5" s="95"/>
    </row>
    <row r="6" spans="1:257" ht="13.5" customHeight="1" thickBot="1">
      <c r="A6" s="130">
        <f>COUNTIF(F11:G275,"Pass")</f>
        <v>188</v>
      </c>
      <c r="B6" s="101">
        <f>COUNTIF(F11:G722,"Fail")</f>
        <v>0</v>
      </c>
      <c r="C6" s="101">
        <f>E6-D6-B6-A6</f>
        <v>0</v>
      </c>
      <c r="D6" s="102">
        <f>COUNTIF(F11:G722,"N/A")</f>
        <v>0</v>
      </c>
      <c r="E6" s="254">
        <f>COUNTA(A11:A279)*2</f>
        <v>188</v>
      </c>
      <c r="F6" s="254"/>
      <c r="G6" s="254"/>
      <c r="H6" s="99"/>
      <c r="I6" s="230" t="s">
        <v>574</v>
      </c>
      <c r="J6" s="205">
        <f>COUNTIFS(J12:J137,"MaiCTP",L12:L137,"Open")</f>
        <v>0</v>
      </c>
      <c r="K6" s="205">
        <f>COUNTIFS(J12:J137,"MaiCTP",L12:L137,"Accepted")</f>
        <v>0</v>
      </c>
      <c r="L6" s="205">
        <f>COUNTIFS(J12:J137,"MaiCTP",L12:L137,"Ready for test")</f>
        <v>0</v>
      </c>
      <c r="M6" s="205">
        <f>COUNTIFS(J12:J137,"MaiCTP",L12:L137,"Closed")</f>
        <v>0</v>
      </c>
      <c r="N6" s="205">
        <f>COUNTIFS(J12:J137,"MaiCTP",L12:L137,"")</f>
        <v>0</v>
      </c>
      <c r="O6" s="232">
        <f t="shared" si="0"/>
        <v>0</v>
      </c>
      <c r="P6" s="95"/>
      <c r="Q6" s="95" t="s">
        <v>27</v>
      </c>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c r="IQ6" s="95"/>
      <c r="IR6" s="95"/>
      <c r="IS6" s="95"/>
      <c r="IT6" s="95"/>
      <c r="IU6" s="95"/>
      <c r="IV6" s="95"/>
      <c r="IW6" s="95"/>
    </row>
    <row r="7" spans="1:257" ht="13.5" customHeight="1">
      <c r="A7" s="219"/>
      <c r="B7" s="220"/>
      <c r="C7" s="220"/>
      <c r="D7" s="220"/>
      <c r="E7" s="221"/>
      <c r="F7" s="221"/>
      <c r="G7" s="221"/>
      <c r="H7" s="99"/>
      <c r="I7" s="230" t="s">
        <v>573</v>
      </c>
      <c r="J7" s="205">
        <f>COUNTIFS(J12:J137,"ChinhVC",L12:L137,"Open")</f>
        <v>0</v>
      </c>
      <c r="K7" s="205">
        <f>COUNTIFS(J12:J137,"ChinhVC",L12:L137,"Accepted")</f>
        <v>0</v>
      </c>
      <c r="L7" s="205">
        <f>COUNTIFS(J12:J137,"ChinhVC",L12:L137,"Ready for test")</f>
        <v>0</v>
      </c>
      <c r="M7" s="205">
        <f>COUNTIFS(J12:J137,"ChinhVC",L12:L137,"Closed")</f>
        <v>0</v>
      </c>
      <c r="N7" s="205">
        <f>COUNTIFS(J12:J137,"ChinhVC",L12:L137,"")</f>
        <v>0</v>
      </c>
      <c r="O7" s="232">
        <f t="shared" si="0"/>
        <v>0</v>
      </c>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c r="IQ7" s="95"/>
      <c r="IR7" s="95"/>
      <c r="IS7" s="95"/>
      <c r="IT7" s="95"/>
      <c r="IU7" s="95"/>
      <c r="IV7" s="95"/>
      <c r="IW7" s="95"/>
    </row>
    <row r="8" spans="1:257" ht="13.5" customHeight="1" thickBot="1">
      <c r="A8" s="219"/>
      <c r="B8" s="220"/>
      <c r="C8" s="220"/>
      <c r="D8" s="220"/>
      <c r="E8" s="221"/>
      <c r="F8" s="221"/>
      <c r="G8" s="221"/>
      <c r="H8" s="99"/>
      <c r="I8" s="233" t="s">
        <v>572</v>
      </c>
      <c r="J8" s="234">
        <f>SUM(J2:J7)</f>
        <v>0</v>
      </c>
      <c r="K8" s="234">
        <f t="shared" ref="K8:O8" si="1">SUM(K2:K7)</f>
        <v>0</v>
      </c>
      <c r="L8" s="234">
        <f t="shared" si="1"/>
        <v>0</v>
      </c>
      <c r="M8" s="234">
        <f t="shared" si="1"/>
        <v>0</v>
      </c>
      <c r="N8" s="234">
        <f t="shared" si="1"/>
        <v>0</v>
      </c>
      <c r="O8" s="234">
        <f t="shared" si="1"/>
        <v>0</v>
      </c>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c r="IQ8" s="95"/>
      <c r="IR8" s="95"/>
      <c r="IS8" s="95"/>
      <c r="IT8" s="95"/>
      <c r="IU8" s="95"/>
      <c r="IV8" s="95"/>
      <c r="IW8" s="95"/>
    </row>
    <row r="9" spans="1:257" ht="13.5" customHeight="1" thickTop="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row>
    <row r="10" spans="1:257" ht="51">
      <c r="A10" s="132" t="s">
        <v>30</v>
      </c>
      <c r="B10" s="56" t="s">
        <v>31</v>
      </c>
      <c r="C10" s="56" t="s">
        <v>32</v>
      </c>
      <c r="D10" s="56" t="s">
        <v>33</v>
      </c>
      <c r="E10" s="57" t="s">
        <v>34</v>
      </c>
      <c r="F10" s="57" t="s">
        <v>108</v>
      </c>
      <c r="G10" s="57" t="s">
        <v>109</v>
      </c>
      <c r="H10" s="57" t="s">
        <v>35</v>
      </c>
      <c r="I10" s="56" t="s">
        <v>36</v>
      </c>
      <c r="J10" s="222" t="s">
        <v>587</v>
      </c>
      <c r="K10" s="223" t="s">
        <v>25</v>
      </c>
      <c r="L10" s="224" t="s">
        <v>588</v>
      </c>
      <c r="M10" s="224" t="s">
        <v>589</v>
      </c>
      <c r="N10" s="222" t="s">
        <v>590</v>
      </c>
      <c r="O10" s="224" t="s">
        <v>591</v>
      </c>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c r="IQ10" s="95"/>
      <c r="IR10" s="95"/>
      <c r="IS10" s="95"/>
      <c r="IT10" s="95"/>
      <c r="IU10" s="95"/>
      <c r="IV10" s="95"/>
      <c r="IW10" s="95"/>
    </row>
    <row r="11" spans="1:257" ht="14.25" customHeight="1">
      <c r="A11" s="133"/>
      <c r="B11" s="58" t="s">
        <v>59</v>
      </c>
      <c r="C11" s="58"/>
      <c r="D11" s="58"/>
      <c r="E11" s="58"/>
      <c r="F11" s="58"/>
      <c r="G11" s="58"/>
      <c r="H11" s="58"/>
      <c r="I11" s="58"/>
      <c r="J11" s="192"/>
      <c r="K11" s="192"/>
      <c r="L11" s="192"/>
      <c r="M11" s="192"/>
      <c r="N11" s="192"/>
      <c r="O11" s="192"/>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c r="IQ11" s="95"/>
      <c r="IR11" s="95"/>
      <c r="IS11" s="95"/>
      <c r="IT11" s="95"/>
      <c r="IU11" s="95"/>
      <c r="IV11" s="95"/>
      <c r="IW11" s="95"/>
    </row>
    <row r="12" spans="1:257" ht="25.5">
      <c r="A12" s="134" t="str">
        <f>IF(OR(B12&lt;&gt;"",D12&lt;&gt;""),"["&amp;TEXT($B$2,"##")&amp;"-"&amp;TEXT(ROW()-10,"##")&amp;"]","")</f>
        <v>[User_login-2]</v>
      </c>
      <c r="B12" s="116" t="s">
        <v>60</v>
      </c>
      <c r="C12" s="116" t="s">
        <v>110</v>
      </c>
      <c r="D12" s="116" t="s">
        <v>111</v>
      </c>
      <c r="E12" s="117"/>
      <c r="F12" s="116" t="s">
        <v>22</v>
      </c>
      <c r="G12" s="116" t="s">
        <v>22</v>
      </c>
      <c r="H12" s="118" t="s">
        <v>604</v>
      </c>
      <c r="I12" s="119"/>
      <c r="J12" s="225"/>
      <c r="K12" s="225"/>
      <c r="L12" s="225"/>
      <c r="M12" s="226"/>
      <c r="N12" s="226"/>
      <c r="O12" s="226"/>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c r="IL12" s="95"/>
      <c r="IM12" s="95"/>
      <c r="IN12" s="95"/>
      <c r="IO12" s="95"/>
      <c r="IP12" s="95"/>
      <c r="IQ12" s="95"/>
      <c r="IR12" s="95"/>
      <c r="IS12" s="95"/>
      <c r="IT12" s="95"/>
      <c r="IU12" s="95"/>
      <c r="IV12" s="95"/>
      <c r="IW12" s="95"/>
    </row>
    <row r="13" spans="1:257" ht="38.25">
      <c r="A13" s="134" t="str">
        <f t="shared" ref="A13:A27" si="2">IF(OR(B13&lt;&gt;"",D13&lt;&gt;""),"["&amp;TEXT($B$2,"##")&amp;"-"&amp;TEXT(ROW()-10,"##")&amp;"]","")</f>
        <v>[User_login-3]</v>
      </c>
      <c r="B13" s="116" t="s">
        <v>61</v>
      </c>
      <c r="C13" s="116" t="s">
        <v>112</v>
      </c>
      <c r="D13" s="116" t="s">
        <v>113</v>
      </c>
      <c r="E13" s="117"/>
      <c r="F13" s="116" t="s">
        <v>22</v>
      </c>
      <c r="G13" s="116" t="s">
        <v>22</v>
      </c>
      <c r="H13" s="118" t="s">
        <v>604</v>
      </c>
      <c r="I13" s="119"/>
      <c r="J13" s="225"/>
      <c r="K13" s="225"/>
      <c r="L13" s="225"/>
      <c r="M13" s="226"/>
      <c r="N13" s="226"/>
      <c r="O13" s="226"/>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c r="IL13" s="95"/>
      <c r="IM13" s="95"/>
      <c r="IN13" s="95"/>
      <c r="IO13" s="95"/>
      <c r="IP13" s="95"/>
      <c r="IQ13" s="95"/>
      <c r="IR13" s="95"/>
      <c r="IS13" s="95"/>
      <c r="IT13" s="95"/>
      <c r="IU13" s="95"/>
      <c r="IV13" s="95"/>
      <c r="IW13" s="95"/>
    </row>
    <row r="14" spans="1:257" ht="102">
      <c r="A14" s="134" t="str">
        <f t="shared" si="2"/>
        <v>[User_login-4]</v>
      </c>
      <c r="B14" s="120" t="s">
        <v>62</v>
      </c>
      <c r="C14" s="116" t="s">
        <v>593</v>
      </c>
      <c r="D14" s="120" t="s">
        <v>594</v>
      </c>
      <c r="E14" s="121"/>
      <c r="F14" s="116" t="s">
        <v>22</v>
      </c>
      <c r="G14" s="116" t="s">
        <v>22</v>
      </c>
      <c r="H14" s="118" t="s">
        <v>604</v>
      </c>
      <c r="I14" s="122"/>
      <c r="J14" s="225"/>
      <c r="K14" s="225"/>
      <c r="L14" s="225"/>
      <c r="M14" s="226"/>
      <c r="N14" s="226"/>
      <c r="O14" s="226"/>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c r="IL14" s="95"/>
      <c r="IM14" s="95"/>
      <c r="IN14" s="95"/>
      <c r="IO14" s="95"/>
      <c r="IP14" s="95"/>
      <c r="IQ14" s="95"/>
      <c r="IR14" s="95"/>
      <c r="IS14" s="95"/>
      <c r="IT14" s="95"/>
      <c r="IU14" s="95"/>
      <c r="IV14" s="95"/>
      <c r="IW14" s="95"/>
    </row>
    <row r="15" spans="1:257" ht="63.75">
      <c r="A15" s="134" t="str">
        <f t="shared" si="2"/>
        <v>[User_login-5]</v>
      </c>
      <c r="B15" s="123" t="s">
        <v>63</v>
      </c>
      <c r="C15" s="123" t="s">
        <v>114</v>
      </c>
      <c r="D15" s="123" t="s">
        <v>115</v>
      </c>
      <c r="E15" s="117"/>
      <c r="F15" s="116" t="s">
        <v>22</v>
      </c>
      <c r="G15" s="116" t="s">
        <v>22</v>
      </c>
      <c r="H15" s="118" t="s">
        <v>604</v>
      </c>
      <c r="I15" s="119"/>
      <c r="J15" s="225"/>
      <c r="K15" s="225"/>
      <c r="L15" s="225"/>
      <c r="M15" s="226"/>
      <c r="N15" s="226"/>
      <c r="O15" s="226"/>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c r="IL15" s="95"/>
      <c r="IM15" s="95"/>
      <c r="IN15" s="95"/>
      <c r="IO15" s="95"/>
      <c r="IP15" s="95"/>
      <c r="IQ15" s="95"/>
      <c r="IR15" s="95"/>
      <c r="IS15" s="95"/>
      <c r="IT15" s="95"/>
      <c r="IU15" s="95"/>
      <c r="IV15" s="95"/>
      <c r="IW15" s="95"/>
    </row>
    <row r="16" spans="1:257" ht="51">
      <c r="A16" s="134" t="str">
        <f t="shared" si="2"/>
        <v>[User_login-6]</v>
      </c>
      <c r="B16" s="123" t="s">
        <v>64</v>
      </c>
      <c r="C16" s="123" t="s">
        <v>180</v>
      </c>
      <c r="D16" s="123" t="s">
        <v>177</v>
      </c>
      <c r="E16" s="124"/>
      <c r="F16" s="116" t="s">
        <v>22</v>
      </c>
      <c r="G16" s="116" t="s">
        <v>22</v>
      </c>
      <c r="H16" s="118" t="s">
        <v>604</v>
      </c>
      <c r="I16" s="124"/>
      <c r="J16" s="225"/>
      <c r="K16" s="225"/>
      <c r="L16" s="225"/>
      <c r="M16" s="226"/>
      <c r="N16" s="226"/>
      <c r="O16" s="226"/>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c r="IL16" s="95"/>
      <c r="IM16" s="95"/>
      <c r="IN16" s="95"/>
      <c r="IO16" s="95"/>
      <c r="IP16" s="95"/>
      <c r="IQ16" s="95"/>
      <c r="IR16" s="95"/>
      <c r="IS16" s="95"/>
      <c r="IT16" s="95"/>
      <c r="IU16" s="95"/>
      <c r="IV16" s="95"/>
      <c r="IW16" s="95"/>
    </row>
    <row r="17" spans="1:257" ht="102">
      <c r="A17" s="134" t="str">
        <f t="shared" si="2"/>
        <v>[User_login-7]</v>
      </c>
      <c r="B17" s="123" t="s">
        <v>65</v>
      </c>
      <c r="C17" s="123" t="s">
        <v>179</v>
      </c>
      <c r="D17" s="123" t="s">
        <v>181</v>
      </c>
      <c r="E17" s="124"/>
      <c r="F17" s="116" t="s">
        <v>22</v>
      </c>
      <c r="G17" s="116" t="s">
        <v>22</v>
      </c>
      <c r="H17" s="118" t="s">
        <v>604</v>
      </c>
      <c r="I17" s="124"/>
      <c r="J17" s="225"/>
      <c r="K17" s="225"/>
      <c r="L17" s="225"/>
      <c r="M17" s="226"/>
      <c r="N17" s="226"/>
      <c r="O17" s="226"/>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c r="IL17" s="95"/>
      <c r="IM17" s="95"/>
      <c r="IN17" s="95"/>
      <c r="IO17" s="95"/>
      <c r="IP17" s="95"/>
      <c r="IQ17" s="95"/>
      <c r="IR17" s="95"/>
      <c r="IS17" s="95"/>
      <c r="IT17" s="95"/>
      <c r="IU17" s="95"/>
      <c r="IV17" s="95"/>
      <c r="IW17" s="95"/>
    </row>
    <row r="18" spans="1:257" ht="63.75">
      <c r="A18" s="134" t="str">
        <f t="shared" si="2"/>
        <v>[User_login-8]</v>
      </c>
      <c r="B18" s="123" t="s">
        <v>66</v>
      </c>
      <c r="C18" s="123" t="s">
        <v>178</v>
      </c>
      <c r="D18" s="123" t="s">
        <v>182</v>
      </c>
      <c r="E18" s="124"/>
      <c r="F18" s="116" t="s">
        <v>22</v>
      </c>
      <c r="G18" s="116" t="s">
        <v>22</v>
      </c>
      <c r="H18" s="118" t="s">
        <v>604</v>
      </c>
      <c r="I18" s="124"/>
      <c r="J18" s="225"/>
      <c r="K18" s="225"/>
      <c r="L18" s="225"/>
      <c r="M18" s="226"/>
      <c r="N18" s="226"/>
      <c r="O18" s="226"/>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c r="IL18" s="95"/>
      <c r="IM18" s="95"/>
      <c r="IN18" s="95"/>
      <c r="IO18" s="95"/>
      <c r="IP18" s="95"/>
      <c r="IQ18" s="95"/>
      <c r="IR18" s="95"/>
      <c r="IS18" s="95"/>
      <c r="IT18" s="95"/>
      <c r="IU18" s="95"/>
      <c r="IV18" s="95"/>
      <c r="IW18" s="95"/>
    </row>
    <row r="19" spans="1:257" ht="14.25" customHeight="1">
      <c r="A19" s="58"/>
      <c r="B19" s="58" t="s">
        <v>186</v>
      </c>
      <c r="C19" s="58"/>
      <c r="D19" s="58"/>
      <c r="E19" s="58"/>
      <c r="F19" s="58"/>
      <c r="G19" s="58"/>
      <c r="H19" s="58"/>
      <c r="I19" s="58"/>
      <c r="J19" s="176"/>
      <c r="K19" s="176"/>
      <c r="L19" s="176"/>
      <c r="M19" s="176"/>
      <c r="N19" s="176"/>
      <c r="O19" s="176"/>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5"/>
      <c r="EG19" s="95"/>
      <c r="EH19" s="95"/>
      <c r="EI19" s="95"/>
      <c r="EJ19" s="95"/>
      <c r="EK19" s="95"/>
      <c r="EL19" s="95"/>
      <c r="EM19" s="95"/>
      <c r="EN19" s="95"/>
      <c r="EO19" s="95"/>
      <c r="EP19" s="95"/>
      <c r="EQ19" s="95"/>
      <c r="ER19" s="95"/>
      <c r="ES19" s="95"/>
      <c r="ET19" s="95"/>
      <c r="EU19" s="95"/>
      <c r="EV19" s="95"/>
      <c r="EW19" s="95"/>
      <c r="EX19" s="95"/>
      <c r="EY19" s="95"/>
      <c r="EZ19" s="95"/>
      <c r="FA19" s="95"/>
      <c r="FB19" s="95"/>
      <c r="FC19" s="95"/>
      <c r="FD19" s="95"/>
      <c r="FE19" s="95"/>
      <c r="FF19" s="95"/>
      <c r="FG19" s="95"/>
      <c r="FH19" s="95"/>
      <c r="FI19" s="95"/>
      <c r="FJ19" s="95"/>
      <c r="FK19" s="95"/>
      <c r="FL19" s="95"/>
      <c r="FM19" s="95"/>
      <c r="FN19" s="95"/>
      <c r="FO19" s="95"/>
      <c r="FP19" s="95"/>
      <c r="FQ19" s="95"/>
      <c r="FR19" s="95"/>
      <c r="FS19" s="95"/>
      <c r="FT19" s="95"/>
      <c r="FU19" s="95"/>
      <c r="FV19" s="95"/>
      <c r="FW19" s="95"/>
      <c r="FX19" s="95"/>
      <c r="FY19" s="95"/>
      <c r="FZ19" s="95"/>
      <c r="GA19" s="95"/>
      <c r="GB19" s="95"/>
      <c r="GC19" s="95"/>
      <c r="GD19" s="95"/>
      <c r="GE19" s="95"/>
      <c r="GF19" s="95"/>
      <c r="GG19" s="95"/>
      <c r="GH19" s="95"/>
      <c r="GI19" s="95"/>
      <c r="GJ19" s="95"/>
      <c r="GK19" s="95"/>
      <c r="GL19" s="95"/>
      <c r="GM19" s="95"/>
      <c r="GN19" s="95"/>
      <c r="GO19" s="95"/>
      <c r="GP19" s="95"/>
      <c r="GQ19" s="95"/>
      <c r="GR19" s="95"/>
      <c r="GS19" s="95"/>
      <c r="GT19" s="95"/>
      <c r="GU19" s="95"/>
      <c r="GV19" s="95"/>
      <c r="GW19" s="95"/>
      <c r="GX19" s="95"/>
      <c r="GY19" s="95"/>
      <c r="GZ19" s="95"/>
      <c r="HA19" s="95"/>
      <c r="HB19" s="95"/>
      <c r="HC19" s="95"/>
      <c r="HD19" s="95"/>
      <c r="HE19" s="95"/>
      <c r="HF19" s="95"/>
      <c r="HG19" s="95"/>
      <c r="HH19" s="95"/>
      <c r="HI19" s="95"/>
      <c r="HJ19" s="95"/>
      <c r="HK19" s="95"/>
      <c r="HL19" s="95"/>
      <c r="HM19" s="95"/>
      <c r="HN19" s="95"/>
      <c r="HO19" s="95"/>
      <c r="HP19" s="95"/>
      <c r="HQ19" s="95"/>
      <c r="HR19" s="95"/>
      <c r="HS19" s="95"/>
      <c r="HT19" s="95"/>
      <c r="HU19" s="95"/>
      <c r="HV19" s="95"/>
      <c r="HW19" s="95"/>
      <c r="HX19" s="95"/>
      <c r="HY19" s="95"/>
      <c r="HZ19" s="95"/>
      <c r="IA19" s="95"/>
      <c r="IB19" s="95"/>
      <c r="IC19" s="95"/>
      <c r="ID19" s="95"/>
      <c r="IE19" s="95"/>
      <c r="IF19" s="95"/>
      <c r="IG19" s="95"/>
      <c r="IH19" s="95"/>
      <c r="II19" s="95"/>
      <c r="IJ19" s="95"/>
      <c r="IK19" s="95"/>
      <c r="IL19" s="95"/>
      <c r="IM19" s="95"/>
      <c r="IN19" s="95"/>
      <c r="IO19" s="95"/>
      <c r="IP19" s="95"/>
      <c r="IQ19" s="95"/>
      <c r="IR19" s="95"/>
      <c r="IS19" s="95"/>
      <c r="IT19" s="95"/>
      <c r="IU19" s="95"/>
      <c r="IV19" s="95"/>
      <c r="IW19" s="95"/>
    </row>
    <row r="20" spans="1:257" ht="51">
      <c r="A20" s="91" t="s">
        <v>184</v>
      </c>
      <c r="B20" s="91" t="s">
        <v>80</v>
      </c>
      <c r="C20" s="91" t="s">
        <v>595</v>
      </c>
      <c r="D20" s="91" t="s">
        <v>183</v>
      </c>
      <c r="E20" s="146"/>
      <c r="F20" s="116" t="s">
        <v>22</v>
      </c>
      <c r="G20" s="116" t="s">
        <v>22</v>
      </c>
      <c r="H20" s="118" t="s">
        <v>604</v>
      </c>
      <c r="I20" s="107"/>
      <c r="J20" s="225"/>
      <c r="K20" s="225"/>
      <c r="L20" s="225"/>
      <c r="M20" s="226"/>
      <c r="N20" s="226"/>
      <c r="O20" s="226"/>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5"/>
      <c r="EG20" s="95"/>
      <c r="EH20" s="95"/>
      <c r="EI20" s="95"/>
      <c r="EJ20" s="95"/>
      <c r="EK20" s="95"/>
      <c r="EL20" s="95"/>
      <c r="EM20" s="95"/>
      <c r="EN20" s="95"/>
      <c r="EO20" s="95"/>
      <c r="EP20" s="95"/>
      <c r="EQ20" s="95"/>
      <c r="ER20" s="95"/>
      <c r="ES20" s="95"/>
      <c r="ET20" s="95"/>
      <c r="EU20" s="95"/>
      <c r="EV20" s="95"/>
      <c r="EW20" s="95"/>
      <c r="EX20" s="95"/>
      <c r="EY20" s="95"/>
      <c r="EZ20" s="95"/>
      <c r="FA20" s="95"/>
      <c r="FB20" s="95"/>
      <c r="FC20" s="95"/>
      <c r="FD20" s="95"/>
      <c r="FE20" s="95"/>
      <c r="FF20" s="95"/>
      <c r="FG20" s="95"/>
      <c r="FH20" s="95"/>
      <c r="FI20" s="95"/>
      <c r="FJ20" s="95"/>
      <c r="FK20" s="95"/>
      <c r="FL20" s="95"/>
      <c r="FM20" s="95"/>
      <c r="FN20" s="95"/>
      <c r="FO20" s="95"/>
      <c r="FP20" s="95"/>
      <c r="FQ20" s="95"/>
      <c r="FR20" s="95"/>
      <c r="FS20" s="95"/>
      <c r="FT20" s="95"/>
      <c r="FU20" s="95"/>
      <c r="FV20" s="95"/>
      <c r="FW20" s="95"/>
      <c r="FX20" s="95"/>
      <c r="FY20" s="95"/>
      <c r="FZ20" s="95"/>
      <c r="GA20" s="95"/>
      <c r="GB20" s="95"/>
      <c r="GC20" s="95"/>
      <c r="GD20" s="95"/>
      <c r="GE20" s="95"/>
      <c r="GF20" s="95"/>
      <c r="GG20" s="95"/>
      <c r="GH20" s="95"/>
      <c r="GI20" s="95"/>
      <c r="GJ20" s="95"/>
      <c r="GK20" s="95"/>
      <c r="GL20" s="95"/>
      <c r="GM20" s="95"/>
      <c r="GN20" s="95"/>
      <c r="GO20" s="95"/>
      <c r="GP20" s="95"/>
      <c r="GQ20" s="95"/>
      <c r="GR20" s="95"/>
      <c r="GS20" s="95"/>
      <c r="GT20" s="95"/>
      <c r="GU20" s="95"/>
      <c r="GV20" s="95"/>
      <c r="GW20" s="95"/>
      <c r="GX20" s="95"/>
      <c r="GY20" s="95"/>
      <c r="GZ20" s="95"/>
      <c r="HA20" s="95"/>
      <c r="HB20" s="95"/>
      <c r="HC20" s="95"/>
      <c r="HD20" s="95"/>
      <c r="HE20" s="95"/>
      <c r="HF20" s="95"/>
      <c r="HG20" s="95"/>
      <c r="HH20" s="95"/>
      <c r="HI20" s="95"/>
      <c r="HJ20" s="95"/>
      <c r="HK20" s="95"/>
      <c r="HL20" s="95"/>
      <c r="HM20" s="95"/>
      <c r="HN20" s="95"/>
      <c r="HO20" s="95"/>
      <c r="HP20" s="95"/>
      <c r="HQ20" s="95"/>
      <c r="HR20" s="95"/>
      <c r="HS20" s="95"/>
      <c r="HT20" s="95"/>
      <c r="HU20" s="95"/>
      <c r="HV20" s="95"/>
      <c r="HW20" s="95"/>
      <c r="HX20" s="95"/>
      <c r="HY20" s="95"/>
      <c r="HZ20" s="95"/>
      <c r="IA20" s="95"/>
      <c r="IB20" s="95"/>
      <c r="IC20" s="95"/>
      <c r="ID20" s="95"/>
      <c r="IE20" s="95"/>
      <c r="IF20" s="95"/>
      <c r="IG20" s="95"/>
      <c r="IH20" s="95"/>
      <c r="II20" s="95"/>
      <c r="IJ20" s="95"/>
      <c r="IK20" s="95"/>
      <c r="IL20" s="95"/>
      <c r="IM20" s="95"/>
      <c r="IN20" s="95"/>
      <c r="IO20" s="95"/>
      <c r="IP20" s="95"/>
      <c r="IQ20" s="95"/>
      <c r="IR20" s="95"/>
      <c r="IS20" s="95"/>
      <c r="IT20" s="95"/>
      <c r="IU20" s="95"/>
      <c r="IV20" s="95"/>
      <c r="IW20" s="95"/>
    </row>
    <row r="21" spans="1:257" ht="38.25">
      <c r="A21" s="91" t="s">
        <v>185</v>
      </c>
      <c r="B21" s="91" t="s">
        <v>81</v>
      </c>
      <c r="C21" s="91" t="s">
        <v>596</v>
      </c>
      <c r="D21" s="91" t="s">
        <v>82</v>
      </c>
      <c r="E21" s="146"/>
      <c r="F21" s="116" t="s">
        <v>22</v>
      </c>
      <c r="G21" s="116" t="s">
        <v>22</v>
      </c>
      <c r="H21" s="118" t="s">
        <v>604</v>
      </c>
      <c r="I21" s="107"/>
      <c r="J21" s="225"/>
      <c r="K21" s="225"/>
      <c r="L21" s="225"/>
      <c r="M21" s="226"/>
      <c r="N21" s="226"/>
      <c r="O21" s="226"/>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c r="IQ21" s="95"/>
      <c r="IR21" s="95"/>
      <c r="IS21" s="95"/>
      <c r="IT21" s="95"/>
      <c r="IU21" s="95"/>
      <c r="IV21" s="95"/>
      <c r="IW21" s="95"/>
    </row>
    <row r="22" spans="1:257" ht="14.25" customHeight="1">
      <c r="A22" s="58"/>
      <c r="B22" s="58" t="s">
        <v>84</v>
      </c>
      <c r="C22" s="59"/>
      <c r="D22" s="59"/>
      <c r="E22" s="59"/>
      <c r="F22" s="59"/>
      <c r="G22" s="58"/>
      <c r="H22" s="58"/>
      <c r="I22" s="60"/>
      <c r="J22" s="176"/>
      <c r="K22" s="176"/>
      <c r="L22" s="176"/>
      <c r="M22" s="176"/>
      <c r="N22" s="176"/>
      <c r="O22" s="176"/>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c r="IL22" s="95"/>
      <c r="IM22" s="95"/>
      <c r="IN22" s="95"/>
      <c r="IO22" s="95"/>
      <c r="IP22" s="95"/>
      <c r="IQ22" s="95"/>
      <c r="IR22" s="95"/>
      <c r="IS22" s="95"/>
      <c r="IT22" s="95"/>
      <c r="IU22" s="95"/>
      <c r="IV22" s="95"/>
      <c r="IW22" s="95"/>
    </row>
    <row r="23" spans="1:257" ht="51">
      <c r="A23" s="134" t="str">
        <f t="shared" si="2"/>
        <v>[User_login-13]</v>
      </c>
      <c r="B23" s="91" t="s">
        <v>85</v>
      </c>
      <c r="C23" s="91" t="s">
        <v>187</v>
      </c>
      <c r="D23" s="91" t="s">
        <v>188</v>
      </c>
      <c r="E23" s="91" t="s">
        <v>86</v>
      </c>
      <c r="F23" s="116" t="s">
        <v>22</v>
      </c>
      <c r="G23" s="116" t="s">
        <v>22</v>
      </c>
      <c r="H23" s="118" t="s">
        <v>604</v>
      </c>
      <c r="I23" s="107"/>
      <c r="J23" s="225"/>
      <c r="K23" s="225"/>
      <c r="L23" s="225"/>
      <c r="M23" s="226"/>
      <c r="N23" s="226"/>
      <c r="O23" s="226"/>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c r="IL23" s="95"/>
      <c r="IM23" s="95"/>
      <c r="IN23" s="95"/>
      <c r="IO23" s="95"/>
      <c r="IP23" s="95"/>
      <c r="IQ23" s="95"/>
      <c r="IR23" s="95"/>
      <c r="IS23" s="95"/>
      <c r="IT23" s="95"/>
      <c r="IU23" s="95"/>
      <c r="IV23" s="95"/>
      <c r="IW23" s="95"/>
    </row>
    <row r="24" spans="1:257" ht="14.25" customHeight="1">
      <c r="A24" s="58"/>
      <c r="B24" s="58" t="s">
        <v>93</v>
      </c>
      <c r="C24" s="59"/>
      <c r="D24" s="59"/>
      <c r="E24" s="59"/>
      <c r="F24" s="59"/>
      <c r="G24" s="58"/>
      <c r="H24" s="58"/>
      <c r="I24" s="60"/>
      <c r="J24" s="176"/>
      <c r="K24" s="176"/>
      <c r="L24" s="176"/>
      <c r="M24" s="176"/>
      <c r="N24" s="176"/>
      <c r="O24" s="176"/>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row>
    <row r="25" spans="1:257" ht="14.25" customHeight="1">
      <c r="A25" s="134" t="str">
        <f t="shared" si="2"/>
        <v>[User_login-15]</v>
      </c>
      <c r="B25" s="91" t="s">
        <v>90</v>
      </c>
      <c r="C25" s="91" t="s">
        <v>189</v>
      </c>
      <c r="D25" s="91" t="s">
        <v>190</v>
      </c>
      <c r="E25" s="91" t="s">
        <v>87</v>
      </c>
      <c r="F25" s="116" t="s">
        <v>22</v>
      </c>
      <c r="G25" s="116" t="s">
        <v>22</v>
      </c>
      <c r="H25" s="118" t="s">
        <v>604</v>
      </c>
      <c r="I25" s="107"/>
      <c r="J25" s="225"/>
      <c r="K25" s="225"/>
      <c r="L25" s="225"/>
      <c r="M25" s="226"/>
      <c r="N25" s="226"/>
      <c r="O25" s="226"/>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c r="IL25" s="95"/>
      <c r="IM25" s="95"/>
      <c r="IN25" s="95"/>
      <c r="IO25" s="95"/>
      <c r="IP25" s="95"/>
      <c r="IQ25" s="95"/>
      <c r="IR25" s="95"/>
      <c r="IS25" s="95"/>
      <c r="IT25" s="95"/>
      <c r="IU25" s="95"/>
      <c r="IV25" s="95"/>
      <c r="IW25" s="95"/>
    </row>
    <row r="26" spans="1:257" ht="14.25" customHeight="1">
      <c r="A26" s="134" t="str">
        <f t="shared" si="2"/>
        <v>[User_login-16]</v>
      </c>
      <c r="B26" s="91" t="s">
        <v>91</v>
      </c>
      <c r="C26" s="91" t="s">
        <v>191</v>
      </c>
      <c r="D26" s="91" t="s">
        <v>192</v>
      </c>
      <c r="E26" s="91"/>
      <c r="F26" s="116" t="s">
        <v>22</v>
      </c>
      <c r="G26" s="116" t="s">
        <v>22</v>
      </c>
      <c r="H26" s="118" t="s">
        <v>604</v>
      </c>
      <c r="I26" s="107"/>
      <c r="J26" s="225"/>
      <c r="K26" s="225"/>
      <c r="L26" s="225"/>
      <c r="M26" s="226"/>
      <c r="N26" s="226"/>
      <c r="O26" s="226"/>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c r="IL26" s="95"/>
      <c r="IM26" s="95"/>
      <c r="IN26" s="95"/>
      <c r="IO26" s="95"/>
      <c r="IP26" s="95"/>
      <c r="IQ26" s="95"/>
      <c r="IR26" s="95"/>
      <c r="IS26" s="95"/>
      <c r="IT26" s="95"/>
      <c r="IU26" s="95"/>
      <c r="IV26" s="95"/>
      <c r="IW26" s="95"/>
    </row>
    <row r="27" spans="1:257" ht="14.25" customHeight="1">
      <c r="A27" s="134" t="str">
        <f t="shared" si="2"/>
        <v>[User_login-17]</v>
      </c>
      <c r="B27" s="91" t="s">
        <v>92</v>
      </c>
      <c r="C27" s="91" t="s">
        <v>193</v>
      </c>
      <c r="D27" s="91" t="s">
        <v>194</v>
      </c>
      <c r="E27" s="91" t="s">
        <v>87</v>
      </c>
      <c r="F27" s="116" t="s">
        <v>22</v>
      </c>
      <c r="G27" s="116" t="s">
        <v>22</v>
      </c>
      <c r="H27" s="118" t="s">
        <v>604</v>
      </c>
      <c r="I27" s="107"/>
      <c r="J27" s="225"/>
      <c r="K27" s="225"/>
      <c r="L27" s="225"/>
      <c r="M27" s="226"/>
      <c r="N27" s="226"/>
      <c r="O27" s="226"/>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c r="IL27" s="95"/>
      <c r="IM27" s="95"/>
      <c r="IN27" s="95"/>
      <c r="IO27" s="95"/>
      <c r="IP27" s="95"/>
      <c r="IQ27" s="95"/>
      <c r="IR27" s="95"/>
      <c r="IS27" s="95"/>
      <c r="IT27" s="95"/>
      <c r="IU27" s="95"/>
      <c r="IV27" s="95"/>
      <c r="IW27" s="95"/>
    </row>
    <row r="28" spans="1:257" ht="14.25" customHeight="1">
      <c r="A28" s="58"/>
      <c r="B28" s="58" t="s">
        <v>88</v>
      </c>
      <c r="C28" s="59"/>
      <c r="D28" s="59"/>
      <c r="E28" s="59"/>
      <c r="F28" s="59"/>
      <c r="G28" s="58"/>
      <c r="H28" s="58"/>
      <c r="I28" s="60"/>
      <c r="J28" s="176"/>
      <c r="K28" s="176"/>
      <c r="L28" s="176"/>
      <c r="M28" s="176"/>
      <c r="N28" s="176"/>
      <c r="O28" s="176"/>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c r="IL28" s="95"/>
      <c r="IM28" s="95"/>
      <c r="IN28" s="95"/>
      <c r="IO28" s="95"/>
      <c r="IP28" s="95"/>
      <c r="IQ28" s="95"/>
      <c r="IR28" s="95"/>
      <c r="IS28" s="95"/>
      <c r="IT28" s="95"/>
      <c r="IU28" s="95"/>
      <c r="IV28" s="95"/>
      <c r="IW28" s="95"/>
    </row>
    <row r="29" spans="1:257" ht="14.25" customHeight="1">
      <c r="A29" s="61" t="str">
        <f>IF(OR(B29&lt;&gt;"",D29&lt;&gt;""),"["&amp;TEXT($B$2,"##")&amp;"-"&amp;TEXT(ROW()-10,"##")&amp;"]","")</f>
        <v>[User_login-19]</v>
      </c>
      <c r="B29" s="91" t="s">
        <v>94</v>
      </c>
      <c r="C29" s="91" t="s">
        <v>195</v>
      </c>
      <c r="D29" s="104" t="s">
        <v>96</v>
      </c>
      <c r="E29" s="91" t="s">
        <v>89</v>
      </c>
      <c r="F29" s="91" t="s">
        <v>22</v>
      </c>
      <c r="G29" s="116" t="s">
        <v>22</v>
      </c>
      <c r="H29" s="118" t="s">
        <v>604</v>
      </c>
      <c r="I29" s="107"/>
      <c r="J29" s="225"/>
      <c r="K29" s="225"/>
      <c r="L29" s="225"/>
      <c r="M29" s="226"/>
      <c r="N29" s="226"/>
      <c r="O29" s="226"/>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c r="IL29" s="95"/>
      <c r="IM29" s="95"/>
      <c r="IN29" s="95"/>
      <c r="IO29" s="95"/>
      <c r="IP29" s="95"/>
      <c r="IQ29" s="95"/>
      <c r="IR29" s="95"/>
      <c r="IS29" s="95"/>
      <c r="IT29" s="95"/>
      <c r="IU29" s="95"/>
      <c r="IV29" s="95"/>
      <c r="IW29" s="95"/>
    </row>
    <row r="30" spans="1:257" ht="14.25" customHeight="1">
      <c r="A30" s="61" t="str">
        <f>IF(OR(B30&lt;&gt;"",D30&lt;&gt;""),"["&amp;TEXT($B$2,"##")&amp;"-"&amp;TEXT(ROW()-10,"##")&amp;"]","")</f>
        <v>[User_login-20]</v>
      </c>
      <c r="B30" s="91" t="s">
        <v>95</v>
      </c>
      <c r="C30" s="91" t="s">
        <v>196</v>
      </c>
      <c r="D30" s="136" t="s">
        <v>197</v>
      </c>
      <c r="E30" s="91" t="s">
        <v>89</v>
      </c>
      <c r="F30" s="91" t="s">
        <v>22</v>
      </c>
      <c r="G30" s="116" t="s">
        <v>22</v>
      </c>
      <c r="H30" s="118" t="s">
        <v>604</v>
      </c>
      <c r="I30" s="107"/>
      <c r="J30" s="225"/>
      <c r="K30" s="225"/>
      <c r="L30" s="225"/>
      <c r="M30" s="226"/>
      <c r="N30" s="226"/>
      <c r="O30" s="226"/>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c r="IQ30" s="95"/>
      <c r="IR30" s="95"/>
      <c r="IS30" s="95"/>
      <c r="IT30" s="95"/>
      <c r="IU30" s="95"/>
      <c r="IV30" s="95"/>
      <c r="IW30" s="95"/>
    </row>
    <row r="31" spans="1:257" ht="14.25" customHeight="1">
      <c r="A31" s="61" t="str">
        <f>IF(OR(B31&lt;&gt;"",D31&lt;&gt;""),"["&amp;TEXT($B$2,"##")&amp;"-"&amp;TEXT(ROW()-10,"##")&amp;"]","")</f>
        <v>[User_login-21]</v>
      </c>
      <c r="B31" s="91" t="s">
        <v>97</v>
      </c>
      <c r="C31" s="91" t="s">
        <v>198</v>
      </c>
      <c r="D31" s="91" t="s">
        <v>199</v>
      </c>
      <c r="E31" s="91" t="s">
        <v>87</v>
      </c>
      <c r="F31" s="91" t="s">
        <v>22</v>
      </c>
      <c r="G31" s="116" t="s">
        <v>22</v>
      </c>
      <c r="H31" s="118" t="s">
        <v>604</v>
      </c>
      <c r="I31" s="107"/>
      <c r="J31" s="225"/>
      <c r="K31" s="225"/>
      <c r="L31" s="225"/>
      <c r="M31" s="226"/>
      <c r="N31" s="226"/>
      <c r="O31" s="226"/>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c r="IL31" s="95"/>
      <c r="IM31" s="95"/>
      <c r="IN31" s="95"/>
      <c r="IO31" s="95"/>
      <c r="IP31" s="95"/>
      <c r="IQ31" s="95"/>
      <c r="IR31" s="95"/>
      <c r="IS31" s="95"/>
      <c r="IT31" s="95"/>
      <c r="IU31" s="95"/>
      <c r="IV31" s="95"/>
      <c r="IW31" s="95"/>
    </row>
    <row r="32" spans="1:257" ht="14.25" customHeight="1">
      <c r="A32" s="58"/>
      <c r="B32" s="58" t="s">
        <v>205</v>
      </c>
      <c r="C32" s="59"/>
      <c r="D32" s="59"/>
      <c r="E32" s="59"/>
      <c r="F32" s="59"/>
      <c r="G32" s="58"/>
      <c r="H32" s="58"/>
      <c r="I32" s="60"/>
      <c r="J32" s="176"/>
      <c r="K32" s="176"/>
      <c r="L32" s="176"/>
      <c r="M32" s="176"/>
      <c r="N32" s="176"/>
      <c r="O32" s="176"/>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c r="IT32" s="95"/>
      <c r="IU32" s="95"/>
      <c r="IV32" s="95"/>
      <c r="IW32" s="95"/>
    </row>
    <row r="33" spans="1:257" ht="14.25" customHeight="1">
      <c r="A33" s="61" t="str">
        <f>IF(OR(B33&lt;&gt;"",D33&lt;&gt;""),"["&amp;TEXT($B$2,"##")&amp;"-"&amp;TEXT(ROW()-10,"##")&amp;"]","")</f>
        <v>[User_login-23]</v>
      </c>
      <c r="B33" s="91" t="s">
        <v>202</v>
      </c>
      <c r="C33" s="106" t="s">
        <v>200</v>
      </c>
      <c r="D33" s="104" t="s">
        <v>201</v>
      </c>
      <c r="E33" s="104" t="s">
        <v>98</v>
      </c>
      <c r="F33" s="116" t="s">
        <v>22</v>
      </c>
      <c r="G33" s="116" t="s">
        <v>22</v>
      </c>
      <c r="H33" s="118" t="s">
        <v>604</v>
      </c>
      <c r="I33" s="175"/>
      <c r="J33" s="225"/>
      <c r="K33" s="225"/>
      <c r="L33" s="225"/>
      <c r="M33" s="226"/>
      <c r="N33" s="226"/>
      <c r="O33" s="226"/>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c r="IQ33" s="95"/>
      <c r="IR33" s="95"/>
      <c r="IS33" s="95"/>
      <c r="IT33" s="95"/>
      <c r="IU33" s="95"/>
      <c r="IV33" s="95"/>
      <c r="IW33" s="95"/>
    </row>
    <row r="34" spans="1:257" ht="14.25" customHeight="1">
      <c r="A34" s="61" t="str">
        <f>IF(OR(B34&lt;&gt;"",D34&lt;&gt;""),"["&amp;TEXT($B$2,"##")&amp;"-"&amp;TEXT(ROW()-10,"##")&amp;"]","")</f>
        <v>[User_login-24]</v>
      </c>
      <c r="B34" s="91" t="s">
        <v>99</v>
      </c>
      <c r="C34" s="106" t="s">
        <v>203</v>
      </c>
      <c r="D34" s="104" t="s">
        <v>204</v>
      </c>
      <c r="E34" s="104" t="s">
        <v>98</v>
      </c>
      <c r="F34" s="116" t="s">
        <v>22</v>
      </c>
      <c r="G34" s="116" t="s">
        <v>22</v>
      </c>
      <c r="H34" s="118" t="s">
        <v>604</v>
      </c>
      <c r="I34" s="166"/>
      <c r="J34" s="225"/>
      <c r="K34" s="225"/>
      <c r="L34" s="225"/>
      <c r="M34" s="226"/>
      <c r="N34" s="226"/>
      <c r="O34" s="226"/>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c r="IQ34" s="95"/>
      <c r="IR34" s="95"/>
      <c r="IS34" s="95"/>
      <c r="IT34" s="95"/>
      <c r="IU34" s="95"/>
      <c r="IV34" s="95"/>
      <c r="IW34" s="95"/>
    </row>
    <row r="35" spans="1:257" ht="14.25" customHeight="1">
      <c r="A35" s="171"/>
      <c r="B35" s="171" t="s">
        <v>206</v>
      </c>
      <c r="C35" s="172"/>
      <c r="D35" s="172"/>
      <c r="E35" s="172"/>
      <c r="F35" s="172"/>
      <c r="G35" s="58"/>
      <c r="H35" s="58"/>
      <c r="I35" s="176"/>
      <c r="J35" s="176"/>
      <c r="K35" s="176"/>
      <c r="L35" s="176"/>
      <c r="M35" s="176"/>
      <c r="N35" s="176"/>
      <c r="O35" s="176"/>
    </row>
    <row r="36" spans="1:257" ht="14.25" customHeight="1">
      <c r="A36" s="61" t="str">
        <f>IF(OR(B36&lt;&gt;"",D36&lt;&gt;""),"["&amp;TEXT($B$2,"##")&amp;"-"&amp;TEXT(ROW()-10,"##")&amp;"]","")</f>
        <v>[User_login-26]</v>
      </c>
      <c r="B36" s="91" t="s">
        <v>214</v>
      </c>
      <c r="C36" s="106" t="s">
        <v>212</v>
      </c>
      <c r="D36" s="104" t="s">
        <v>213</v>
      </c>
      <c r="E36" s="104" t="s">
        <v>98</v>
      </c>
      <c r="F36" s="116" t="s">
        <v>22</v>
      </c>
      <c r="G36" s="116" t="s">
        <v>22</v>
      </c>
      <c r="H36" s="118" t="s">
        <v>604</v>
      </c>
      <c r="I36" s="166"/>
      <c r="J36" s="225"/>
      <c r="K36" s="225"/>
      <c r="L36" s="225"/>
      <c r="M36" s="226"/>
      <c r="N36" s="226"/>
      <c r="O36" s="226"/>
    </row>
    <row r="37" spans="1:257" ht="14.25" customHeight="1">
      <c r="A37" s="164" t="str">
        <f t="shared" ref="A37" si="3">IF(OR(B37&lt;&gt;"",D37&lt;E36&gt;""),"["&amp;TEXT($B$2,"##")&amp;"-"&amp;TEXT(ROW()-10,"##")&amp;"]","")</f>
        <v>[User_login-27]</v>
      </c>
      <c r="B37" s="91" t="s">
        <v>216</v>
      </c>
      <c r="C37" s="167" t="s">
        <v>222</v>
      </c>
      <c r="D37" s="116" t="s">
        <v>215</v>
      </c>
      <c r="E37" s="104" t="s">
        <v>98</v>
      </c>
      <c r="F37" s="116" t="s">
        <v>22</v>
      </c>
      <c r="G37" s="116" t="s">
        <v>22</v>
      </c>
      <c r="H37" s="118" t="s">
        <v>604</v>
      </c>
      <c r="I37" s="178"/>
      <c r="J37" s="225"/>
      <c r="K37" s="225"/>
      <c r="L37" s="225"/>
      <c r="M37" s="226"/>
      <c r="N37" s="226"/>
      <c r="O37" s="226"/>
    </row>
    <row r="38" spans="1:257" ht="14.25" customHeight="1">
      <c r="A38" s="164" t="str">
        <f t="shared" ref="A38" si="4">IF(OR(B38&lt;&gt;"",D38&lt;E37&gt;""),"["&amp;TEXT($B$2,"##")&amp;"-"&amp;TEXT(ROW()-10,"##")&amp;"]","")</f>
        <v>[User_login-28]</v>
      </c>
      <c r="B38" s="91" t="s">
        <v>217</v>
      </c>
      <c r="C38" s="167" t="s">
        <v>222</v>
      </c>
      <c r="D38" s="116" t="s">
        <v>218</v>
      </c>
      <c r="E38" s="170" t="s">
        <v>98</v>
      </c>
      <c r="F38" s="116" t="s">
        <v>22</v>
      </c>
      <c r="G38" s="116" t="s">
        <v>22</v>
      </c>
      <c r="H38" s="118" t="s">
        <v>604</v>
      </c>
      <c r="I38" s="166"/>
      <c r="J38" s="225"/>
      <c r="K38" s="225"/>
      <c r="L38" s="225"/>
      <c r="M38" s="226"/>
      <c r="N38" s="226"/>
      <c r="O38" s="226"/>
    </row>
    <row r="39" spans="1:257" ht="14.25" customHeight="1">
      <c r="A39" s="177"/>
      <c r="B39" s="177" t="s">
        <v>207</v>
      </c>
      <c r="C39" s="174"/>
      <c r="D39" s="174"/>
      <c r="E39" s="174"/>
      <c r="F39" s="174"/>
      <c r="G39" s="58"/>
      <c r="H39" s="58"/>
      <c r="I39" s="176"/>
      <c r="J39" s="176"/>
      <c r="K39" s="176"/>
      <c r="L39" s="176"/>
      <c r="M39" s="176"/>
      <c r="N39" s="176"/>
      <c r="O39" s="176"/>
    </row>
    <row r="40" spans="1:257" ht="14.25" customHeight="1">
      <c r="A40" s="179" t="str">
        <f t="shared" ref="A40" si="5">IF(OR(B40&lt;&gt;"",D40&lt;E39&gt;""),"["&amp;TEXT($B$2,"##")&amp;"-"&amp;TEXT(ROW()-10,"##")&amp;"]","")</f>
        <v>[User_login-30]</v>
      </c>
      <c r="B40" s="116" t="s">
        <v>219</v>
      </c>
      <c r="C40" s="167" t="s">
        <v>223</v>
      </c>
      <c r="D40" s="116" t="s">
        <v>221</v>
      </c>
      <c r="E40" s="104" t="s">
        <v>98</v>
      </c>
      <c r="F40" s="116" t="s">
        <v>22</v>
      </c>
      <c r="G40" s="116" t="s">
        <v>22</v>
      </c>
      <c r="H40" s="118" t="s">
        <v>604</v>
      </c>
      <c r="I40" s="178"/>
      <c r="J40" s="225"/>
      <c r="K40" s="225"/>
      <c r="L40" s="225"/>
      <c r="M40" s="226"/>
      <c r="N40" s="226"/>
      <c r="O40" s="226"/>
    </row>
    <row r="41" spans="1:257" ht="14.25" customHeight="1">
      <c r="A41" s="164" t="str">
        <f t="shared" ref="A41:A42" si="6">IF(OR(B41&lt;&gt;"",D41&lt;E40&gt;""),"["&amp;TEXT($B$2,"##")&amp;"-"&amp;TEXT(ROW()-10,"##")&amp;"]","")</f>
        <v>[User_login-31]</v>
      </c>
      <c r="B41" s="91" t="s">
        <v>224</v>
      </c>
      <c r="C41" s="167" t="s">
        <v>228</v>
      </c>
      <c r="D41" s="116" t="s">
        <v>220</v>
      </c>
      <c r="E41" s="170" t="s">
        <v>98</v>
      </c>
      <c r="F41" s="116" t="s">
        <v>22</v>
      </c>
      <c r="G41" s="116" t="s">
        <v>22</v>
      </c>
      <c r="H41" s="118" t="s">
        <v>604</v>
      </c>
      <c r="I41" s="166"/>
      <c r="J41" s="225"/>
      <c r="K41" s="225"/>
      <c r="L41" s="225"/>
      <c r="M41" s="226"/>
      <c r="N41" s="226"/>
      <c r="O41" s="226"/>
    </row>
    <row r="42" spans="1:257" ht="14.25" customHeight="1">
      <c r="A42" s="164" t="str">
        <f t="shared" si="6"/>
        <v>[User_login-32]</v>
      </c>
      <c r="B42" s="91" t="s">
        <v>226</v>
      </c>
      <c r="C42" s="167" t="s">
        <v>229</v>
      </c>
      <c r="D42" s="116" t="s">
        <v>225</v>
      </c>
      <c r="E42" s="165"/>
      <c r="F42" s="116" t="s">
        <v>22</v>
      </c>
      <c r="G42" s="116" t="s">
        <v>22</v>
      </c>
      <c r="H42" s="118" t="s">
        <v>604</v>
      </c>
      <c r="I42" s="166"/>
      <c r="J42" s="225"/>
      <c r="K42" s="225"/>
      <c r="L42" s="225"/>
      <c r="M42" s="226"/>
      <c r="N42" s="226"/>
      <c r="O42" s="226"/>
    </row>
    <row r="43" spans="1:257" ht="14.25" customHeight="1">
      <c r="A43" s="164" t="str">
        <f t="shared" ref="A43:A50" si="7">IF(OR(B43&lt;&gt;"",D43&lt;E38&gt;""),"["&amp;TEXT($B$2,"##")&amp;"-"&amp;TEXT(ROW()-10,"##")&amp;"]","")</f>
        <v>[User_login-33]</v>
      </c>
      <c r="B43" s="180" t="s">
        <v>227</v>
      </c>
      <c r="C43" s="169" t="s">
        <v>230</v>
      </c>
      <c r="D43" s="116" t="s">
        <v>231</v>
      </c>
      <c r="E43" s="165"/>
      <c r="F43" s="116" t="s">
        <v>22</v>
      </c>
      <c r="G43" s="116" t="s">
        <v>22</v>
      </c>
      <c r="H43" s="118" t="s">
        <v>604</v>
      </c>
      <c r="I43" s="166"/>
      <c r="J43" s="225"/>
      <c r="K43" s="225"/>
      <c r="L43" s="225"/>
      <c r="M43" s="226"/>
      <c r="N43" s="226"/>
      <c r="O43" s="226"/>
    </row>
    <row r="44" spans="1:257" ht="14.25" customHeight="1">
      <c r="A44" s="164" t="str">
        <f t="shared" si="7"/>
        <v>[User_login-34]</v>
      </c>
      <c r="B44" s="180" t="s">
        <v>234</v>
      </c>
      <c r="C44" s="169" t="s">
        <v>232</v>
      </c>
      <c r="D44" s="116" t="s">
        <v>233</v>
      </c>
      <c r="E44" s="165"/>
      <c r="F44" s="116" t="s">
        <v>22</v>
      </c>
      <c r="G44" s="116" t="s">
        <v>22</v>
      </c>
      <c r="H44" s="118" t="s">
        <v>604</v>
      </c>
      <c r="I44" s="166"/>
      <c r="J44" s="225"/>
      <c r="K44" s="225"/>
      <c r="L44" s="225"/>
      <c r="M44" s="226"/>
      <c r="N44" s="226"/>
      <c r="O44" s="226"/>
    </row>
    <row r="45" spans="1:257" ht="14.25" customHeight="1">
      <c r="A45" s="164" t="str">
        <f t="shared" si="7"/>
        <v>[User_login-35]</v>
      </c>
      <c r="B45" s="180" t="s">
        <v>235</v>
      </c>
      <c r="C45" s="169" t="s">
        <v>237</v>
      </c>
      <c r="D45" s="116" t="s">
        <v>238</v>
      </c>
      <c r="E45" s="165"/>
      <c r="F45" s="116" t="s">
        <v>22</v>
      </c>
      <c r="G45" s="116" t="s">
        <v>22</v>
      </c>
      <c r="H45" s="118" t="s">
        <v>604</v>
      </c>
      <c r="I45" s="166"/>
      <c r="J45" s="225"/>
      <c r="K45" s="225"/>
      <c r="L45" s="225"/>
      <c r="M45" s="226"/>
      <c r="N45" s="226"/>
      <c r="O45" s="226"/>
    </row>
    <row r="46" spans="1:257" ht="14.25" customHeight="1">
      <c r="A46" s="164" t="str">
        <f t="shared" si="7"/>
        <v>[User_login-36]</v>
      </c>
      <c r="B46" s="180" t="s">
        <v>236</v>
      </c>
      <c r="C46" s="169" t="s">
        <v>239</v>
      </c>
      <c r="D46" s="116" t="s">
        <v>240</v>
      </c>
      <c r="E46" s="165"/>
      <c r="F46" s="116" t="s">
        <v>22</v>
      </c>
      <c r="G46" s="116" t="s">
        <v>22</v>
      </c>
      <c r="H46" s="118" t="s">
        <v>604</v>
      </c>
      <c r="I46" s="166"/>
      <c r="J46" s="225"/>
      <c r="K46" s="225"/>
      <c r="L46" s="225"/>
      <c r="M46" s="226"/>
      <c r="N46" s="226"/>
      <c r="O46" s="226"/>
    </row>
    <row r="47" spans="1:257" ht="14.25" customHeight="1">
      <c r="A47" s="164" t="str">
        <f t="shared" si="7"/>
        <v>[User_login-37]</v>
      </c>
      <c r="B47" s="180" t="s">
        <v>241</v>
      </c>
      <c r="C47" s="169" t="s">
        <v>243</v>
      </c>
      <c r="D47" s="116" t="s">
        <v>244</v>
      </c>
      <c r="E47" s="165"/>
      <c r="F47" s="116" t="s">
        <v>22</v>
      </c>
      <c r="G47" s="116" t="s">
        <v>22</v>
      </c>
      <c r="H47" s="118" t="s">
        <v>604</v>
      </c>
      <c r="I47" s="166"/>
      <c r="J47" s="225"/>
      <c r="K47" s="225"/>
      <c r="L47" s="225"/>
      <c r="M47" s="226"/>
      <c r="N47" s="226"/>
      <c r="O47" s="226"/>
    </row>
    <row r="48" spans="1:257" ht="14.25" customHeight="1">
      <c r="A48" s="164" t="str">
        <f t="shared" si="7"/>
        <v>[User_login-38]</v>
      </c>
      <c r="B48" s="180" t="s">
        <v>242</v>
      </c>
      <c r="C48" s="169" t="s">
        <v>245</v>
      </c>
      <c r="D48" s="116" t="s">
        <v>246</v>
      </c>
      <c r="E48" s="165"/>
      <c r="F48" s="116" t="s">
        <v>22</v>
      </c>
      <c r="G48" s="116" t="s">
        <v>22</v>
      </c>
      <c r="H48" s="118" t="s">
        <v>604</v>
      </c>
      <c r="I48" s="166"/>
      <c r="J48" s="225"/>
      <c r="K48" s="225"/>
      <c r="L48" s="225"/>
      <c r="M48" s="226"/>
      <c r="N48" s="226"/>
      <c r="O48" s="226"/>
    </row>
    <row r="49" spans="1:15" ht="14.25" customHeight="1">
      <c r="A49" s="164" t="str">
        <f t="shared" si="7"/>
        <v>[User_login-39]</v>
      </c>
      <c r="B49" s="180" t="s">
        <v>247</v>
      </c>
      <c r="C49" s="169" t="s">
        <v>249</v>
      </c>
      <c r="D49" s="116" t="s">
        <v>250</v>
      </c>
      <c r="E49" s="165"/>
      <c r="F49" s="116" t="s">
        <v>22</v>
      </c>
      <c r="G49" s="116" t="s">
        <v>22</v>
      </c>
      <c r="H49" s="118" t="s">
        <v>604</v>
      </c>
      <c r="I49" s="166"/>
      <c r="J49" s="225"/>
      <c r="K49" s="225"/>
      <c r="L49" s="225"/>
      <c r="M49" s="226"/>
      <c r="N49" s="226"/>
      <c r="O49" s="226"/>
    </row>
    <row r="50" spans="1:15" ht="14.25" customHeight="1">
      <c r="A50" s="164" t="str">
        <f t="shared" si="7"/>
        <v>[User_login-40]</v>
      </c>
      <c r="B50" s="180" t="s">
        <v>248</v>
      </c>
      <c r="C50" s="169" t="s">
        <v>251</v>
      </c>
      <c r="D50" s="116" t="s">
        <v>252</v>
      </c>
      <c r="E50" s="165"/>
      <c r="F50" s="116" t="s">
        <v>22</v>
      </c>
      <c r="G50" s="116" t="s">
        <v>22</v>
      </c>
      <c r="H50" s="118" t="s">
        <v>604</v>
      </c>
      <c r="I50" s="166"/>
      <c r="J50" s="225"/>
      <c r="K50" s="225"/>
      <c r="L50" s="225"/>
      <c r="M50" s="226"/>
      <c r="N50" s="226"/>
      <c r="O50" s="226"/>
    </row>
    <row r="51" spans="1:15" ht="14.25" customHeight="1">
      <c r="A51" s="163"/>
      <c r="B51" s="163" t="s">
        <v>208</v>
      </c>
      <c r="C51" s="163"/>
      <c r="D51" s="163"/>
      <c r="E51" s="163"/>
      <c r="F51" s="163"/>
      <c r="G51" s="58"/>
      <c r="H51" s="58"/>
      <c r="I51" s="163"/>
      <c r="J51" s="163"/>
      <c r="K51" s="163"/>
      <c r="L51" s="163"/>
      <c r="M51" s="163"/>
      <c r="N51" s="163"/>
      <c r="O51" s="163"/>
    </row>
    <row r="52" spans="1:15" ht="14.25" customHeight="1">
      <c r="A52" s="164" t="str">
        <f>IF(OR(B52&lt;&gt;"",D52&lt;E47&gt;""),"["&amp;TEXT($B$2,"##")&amp;"-"&amp;TEXT(ROW()-10,"##")&amp;"]","")</f>
        <v>[User_login-42]</v>
      </c>
      <c r="B52" s="180" t="s">
        <v>260</v>
      </c>
      <c r="C52" s="169" t="s">
        <v>268</v>
      </c>
      <c r="D52" s="116" t="s">
        <v>267</v>
      </c>
      <c r="E52" s="165"/>
      <c r="F52" s="116" t="s">
        <v>22</v>
      </c>
      <c r="G52" s="116" t="s">
        <v>22</v>
      </c>
      <c r="H52" s="118" t="s">
        <v>604</v>
      </c>
      <c r="I52" s="166"/>
      <c r="J52" s="225"/>
      <c r="K52" s="225"/>
      <c r="L52" s="225"/>
      <c r="M52" s="226"/>
      <c r="N52" s="226"/>
      <c r="O52" s="226"/>
    </row>
    <row r="53" spans="1:15" ht="14.25" customHeight="1">
      <c r="A53" s="164" t="str">
        <f>IF(OR(B53&lt;&gt;"",D53&lt;E48&gt;""),"["&amp;TEXT($B$2,"##")&amp;"-"&amp;TEXT(ROW()-10,"##")&amp;"]","")</f>
        <v>[User_login-43]</v>
      </c>
      <c r="B53" s="180" t="s">
        <v>259</v>
      </c>
      <c r="C53" s="169" t="s">
        <v>269</v>
      </c>
      <c r="D53" s="116" t="s">
        <v>270</v>
      </c>
      <c r="E53" s="165"/>
      <c r="F53" s="116" t="s">
        <v>22</v>
      </c>
      <c r="G53" s="116" t="s">
        <v>22</v>
      </c>
      <c r="H53" s="118" t="s">
        <v>604</v>
      </c>
      <c r="I53" s="166"/>
      <c r="J53" s="225"/>
      <c r="K53" s="225"/>
      <c r="L53" s="225"/>
      <c r="M53" s="226"/>
      <c r="N53" s="226"/>
      <c r="O53" s="226"/>
    </row>
    <row r="54" spans="1:15" ht="14.25" customHeight="1">
      <c r="A54" s="164" t="str">
        <f>IF(OR(B54&lt;&gt;"",D54&lt;E49&gt;""),"["&amp;TEXT($B$2,"##")&amp;"-"&amp;TEXT(ROW()-10,"##")&amp;"]","")</f>
        <v>[User_login-44]</v>
      </c>
      <c r="B54" s="180" t="s">
        <v>258</v>
      </c>
      <c r="C54" s="169" t="s">
        <v>271</v>
      </c>
      <c r="D54" s="116" t="s">
        <v>272</v>
      </c>
      <c r="E54" s="165"/>
      <c r="F54" s="116" t="s">
        <v>22</v>
      </c>
      <c r="G54" s="116" t="s">
        <v>22</v>
      </c>
      <c r="H54" s="118" t="s">
        <v>604</v>
      </c>
      <c r="I54" s="166"/>
      <c r="J54" s="225"/>
      <c r="K54" s="225"/>
      <c r="L54" s="225"/>
      <c r="M54" s="226"/>
      <c r="N54" s="226"/>
      <c r="O54" s="226"/>
    </row>
    <row r="55" spans="1:15" ht="14.25" customHeight="1">
      <c r="A55" s="164" t="str">
        <f>IF(OR(B55&lt;&gt;"",D55&lt;E50&gt;""),"["&amp;TEXT($B$2,"##")&amp;"-"&amp;TEXT(ROW()-10,"##")&amp;"]","")</f>
        <v>[User_login-45]</v>
      </c>
      <c r="B55" s="180" t="s">
        <v>257</v>
      </c>
      <c r="C55" s="169" t="s">
        <v>273</v>
      </c>
      <c r="D55" s="116" t="s">
        <v>274</v>
      </c>
      <c r="E55" s="165"/>
      <c r="F55" s="116" t="s">
        <v>22</v>
      </c>
      <c r="G55" s="116" t="s">
        <v>22</v>
      </c>
      <c r="H55" s="118" t="s">
        <v>604</v>
      </c>
      <c r="I55" s="166"/>
      <c r="J55" s="225"/>
      <c r="K55" s="225"/>
      <c r="L55" s="225"/>
      <c r="M55" s="226"/>
      <c r="N55" s="226"/>
      <c r="O55" s="226"/>
    </row>
    <row r="56" spans="1:15" ht="14.25" customHeight="1">
      <c r="A56" s="164" t="str">
        <f>IF(OR(B56&lt;&gt;"",D56&lt;E48&gt;""),"["&amp;TEXT($B$2,"##")&amp;"-"&amp;TEXT(ROW()-10,"##")&amp;"]","")</f>
        <v>[User_login-46]</v>
      </c>
      <c r="B56" s="180" t="s">
        <v>253</v>
      </c>
      <c r="C56" s="169" t="s">
        <v>275</v>
      </c>
      <c r="D56" s="116" t="s">
        <v>272</v>
      </c>
      <c r="E56" s="165"/>
      <c r="F56" s="116" t="s">
        <v>22</v>
      </c>
      <c r="G56" s="116" t="s">
        <v>22</v>
      </c>
      <c r="H56" s="118" t="s">
        <v>604</v>
      </c>
      <c r="I56" s="166"/>
      <c r="J56" s="225"/>
      <c r="K56" s="225"/>
      <c r="L56" s="225"/>
      <c r="M56" s="226"/>
      <c r="N56" s="226"/>
      <c r="O56" s="226"/>
    </row>
    <row r="57" spans="1:15" ht="14.25" customHeight="1">
      <c r="A57" s="164" t="str">
        <f>IF(OR(B57&lt;&gt;"",D57&lt;E49&gt;""),"["&amp;TEXT($B$2,"##")&amp;"-"&amp;TEXT(ROW()-10,"##")&amp;"]","")</f>
        <v>[User_login-47]</v>
      </c>
      <c r="B57" s="180" t="s">
        <v>254</v>
      </c>
      <c r="C57" s="169" t="s">
        <v>276</v>
      </c>
      <c r="D57" s="116" t="s">
        <v>277</v>
      </c>
      <c r="E57" s="165"/>
      <c r="F57" s="116" t="s">
        <v>22</v>
      </c>
      <c r="G57" s="116" t="s">
        <v>22</v>
      </c>
      <c r="H57" s="118" t="s">
        <v>604</v>
      </c>
      <c r="I57" s="166"/>
      <c r="J57" s="225"/>
      <c r="K57" s="225"/>
      <c r="L57" s="225"/>
      <c r="M57" s="226"/>
      <c r="N57" s="226"/>
      <c r="O57" s="226"/>
    </row>
    <row r="58" spans="1:15" ht="14.25" customHeight="1">
      <c r="A58" s="164" t="str">
        <f t="shared" ref="A58:A59" si="8">IF(OR(B58&lt;&gt;"",D58&lt;E50&gt;""),"["&amp;TEXT($B$2,"##")&amp;"-"&amp;TEXT(ROW()-10,"##")&amp;"]","")</f>
        <v>[User_login-48]</v>
      </c>
      <c r="B58" s="180" t="s">
        <v>263</v>
      </c>
      <c r="C58" s="169" t="s">
        <v>278</v>
      </c>
      <c r="D58" s="116" t="s">
        <v>289</v>
      </c>
      <c r="E58" s="165"/>
      <c r="F58" s="116" t="s">
        <v>22</v>
      </c>
      <c r="G58" s="116" t="s">
        <v>22</v>
      </c>
      <c r="H58" s="118" t="s">
        <v>604</v>
      </c>
      <c r="I58" s="166"/>
      <c r="J58" s="225"/>
      <c r="K58" s="225"/>
      <c r="L58" s="225"/>
      <c r="M58" s="226"/>
      <c r="N58" s="226"/>
      <c r="O58" s="226"/>
    </row>
    <row r="59" spans="1:15" ht="14.25" customHeight="1">
      <c r="A59" s="164" t="str">
        <f t="shared" si="8"/>
        <v>[User_login-49]</v>
      </c>
      <c r="B59" s="180" t="s">
        <v>241</v>
      </c>
      <c r="C59" s="169" t="s">
        <v>279</v>
      </c>
      <c r="D59" s="116" t="s">
        <v>288</v>
      </c>
      <c r="E59" s="165"/>
      <c r="F59" s="116" t="s">
        <v>22</v>
      </c>
      <c r="G59" s="116" t="s">
        <v>22</v>
      </c>
      <c r="H59" s="118" t="s">
        <v>604</v>
      </c>
      <c r="I59" s="166"/>
      <c r="J59" s="225"/>
      <c r="K59" s="225"/>
      <c r="L59" s="225"/>
      <c r="M59" s="226"/>
      <c r="N59" s="226"/>
      <c r="O59" s="226"/>
    </row>
    <row r="60" spans="1:15" ht="14.25" customHeight="1">
      <c r="A60" s="164" t="str">
        <f>IF(OR(B60&lt;&gt;"",D60&lt;E52&gt;""),"["&amp;TEXT($B$2,"##")&amp;"-"&amp;TEXT(ROW()-10,"##")&amp;"]","")</f>
        <v>[User_login-50]</v>
      </c>
      <c r="B60" s="180" t="s">
        <v>264</v>
      </c>
      <c r="C60" s="169" t="s">
        <v>282</v>
      </c>
      <c r="D60" s="116" t="s">
        <v>290</v>
      </c>
      <c r="E60" s="165"/>
      <c r="F60" s="116" t="s">
        <v>22</v>
      </c>
      <c r="G60" s="116" t="s">
        <v>22</v>
      </c>
      <c r="H60" s="118" t="s">
        <v>604</v>
      </c>
      <c r="I60" s="166"/>
      <c r="J60" s="225"/>
      <c r="K60" s="225"/>
      <c r="L60" s="225"/>
      <c r="M60" s="226"/>
      <c r="N60" s="226"/>
      <c r="O60" s="226"/>
    </row>
    <row r="61" spans="1:15" ht="14.25" customHeight="1">
      <c r="A61" s="164" t="str">
        <f>IF(OR(B61&lt;&gt;"",D61&lt;E53&gt;""),"["&amp;TEXT($B$2,"##")&amp;"-"&amp;TEXT(ROW()-10,"##")&amp;"]","")</f>
        <v>[User_login-51]</v>
      </c>
      <c r="B61" s="180" t="s">
        <v>265</v>
      </c>
      <c r="C61" s="169" t="s">
        <v>292</v>
      </c>
      <c r="D61" s="116" t="s">
        <v>291</v>
      </c>
      <c r="E61" s="165"/>
      <c r="F61" s="116" t="s">
        <v>22</v>
      </c>
      <c r="G61" s="116" t="s">
        <v>22</v>
      </c>
      <c r="H61" s="118" t="s">
        <v>604</v>
      </c>
      <c r="I61" s="166"/>
      <c r="J61" s="225"/>
      <c r="K61" s="225"/>
      <c r="L61" s="225"/>
      <c r="M61" s="226"/>
      <c r="N61" s="226"/>
      <c r="O61" s="226"/>
    </row>
    <row r="62" spans="1:15" ht="14.25" customHeight="1">
      <c r="A62" s="164" t="str">
        <f>IF(OR(B62&lt;&gt;"",D62&lt;E54&gt;""),"["&amp;TEXT($B$2,"##")&amp;"-"&amp;TEXT(ROW()-10,"##")&amp;"]","")</f>
        <v>[User_login-52]</v>
      </c>
      <c r="B62" s="180" t="s">
        <v>266</v>
      </c>
      <c r="C62" s="169" t="s">
        <v>293</v>
      </c>
      <c r="D62" s="116" t="s">
        <v>294</v>
      </c>
      <c r="E62" s="165"/>
      <c r="F62" s="116" t="s">
        <v>22</v>
      </c>
      <c r="G62" s="116" t="s">
        <v>22</v>
      </c>
      <c r="H62" s="118" t="s">
        <v>604</v>
      </c>
      <c r="I62" s="166"/>
      <c r="J62" s="225"/>
      <c r="K62" s="225"/>
      <c r="L62" s="225"/>
      <c r="M62" s="226"/>
      <c r="N62" s="226"/>
      <c r="O62" s="226"/>
    </row>
    <row r="63" spans="1:15" ht="14.25" customHeight="1">
      <c r="A63" s="164" t="str">
        <f t="shared" ref="A63:A68" si="9">IF(OR(B63&lt;&gt;"",D63&lt;E48&gt;""),"["&amp;TEXT($B$2,"##")&amp;"-"&amp;TEXT(ROW()-10,"##")&amp;"]","")</f>
        <v>[User_login-53]</v>
      </c>
      <c r="B63" s="180" t="s">
        <v>295</v>
      </c>
      <c r="C63" s="169" t="s">
        <v>304</v>
      </c>
      <c r="D63" s="116" t="s">
        <v>297</v>
      </c>
      <c r="E63" s="165"/>
      <c r="F63" s="116" t="s">
        <v>22</v>
      </c>
      <c r="G63" s="116" t="s">
        <v>22</v>
      </c>
      <c r="H63" s="118" t="s">
        <v>604</v>
      </c>
      <c r="I63" s="166"/>
      <c r="J63" s="225"/>
      <c r="K63" s="225"/>
      <c r="L63" s="225"/>
      <c r="M63" s="226"/>
      <c r="N63" s="226"/>
      <c r="O63" s="226"/>
    </row>
    <row r="64" spans="1:15" ht="14.25" customHeight="1">
      <c r="A64" s="184" t="str">
        <f t="shared" si="9"/>
        <v>[User_login-54]</v>
      </c>
      <c r="B64" s="180" t="s">
        <v>296</v>
      </c>
      <c r="C64" s="181" t="s">
        <v>299</v>
      </c>
      <c r="D64" s="182" t="s">
        <v>298</v>
      </c>
      <c r="E64" s="165"/>
      <c r="F64" s="116" t="s">
        <v>22</v>
      </c>
      <c r="G64" s="116" t="s">
        <v>22</v>
      </c>
      <c r="H64" s="118" t="s">
        <v>604</v>
      </c>
      <c r="I64" s="166"/>
      <c r="J64" s="225"/>
      <c r="K64" s="225"/>
      <c r="L64" s="225"/>
      <c r="M64" s="226"/>
      <c r="N64" s="226"/>
      <c r="O64" s="226"/>
    </row>
    <row r="65" spans="1:15" ht="14.25" customHeight="1">
      <c r="A65" s="164" t="str">
        <f t="shared" si="9"/>
        <v>[User_login-55]</v>
      </c>
      <c r="B65" s="180" t="s">
        <v>256</v>
      </c>
      <c r="C65" s="169" t="s">
        <v>280</v>
      </c>
      <c r="D65" s="116" t="s">
        <v>287</v>
      </c>
      <c r="E65" s="165"/>
      <c r="F65" s="116" t="s">
        <v>22</v>
      </c>
      <c r="G65" s="116" t="s">
        <v>22</v>
      </c>
      <c r="H65" s="118" t="s">
        <v>604</v>
      </c>
      <c r="I65" s="166"/>
      <c r="J65" s="225"/>
      <c r="K65" s="225"/>
      <c r="L65" s="225"/>
      <c r="M65" s="226"/>
      <c r="N65" s="226"/>
      <c r="O65" s="226"/>
    </row>
    <row r="66" spans="1:15" ht="14.25" customHeight="1">
      <c r="A66" s="184" t="str">
        <f t="shared" si="9"/>
        <v>[User_login-56]</v>
      </c>
      <c r="B66" s="180" t="s">
        <v>255</v>
      </c>
      <c r="C66" s="181" t="s">
        <v>281</v>
      </c>
      <c r="D66" s="182" t="s">
        <v>286</v>
      </c>
      <c r="E66" s="183"/>
      <c r="F66" s="116" t="s">
        <v>22</v>
      </c>
      <c r="G66" s="116" t="s">
        <v>22</v>
      </c>
      <c r="H66" s="118" t="s">
        <v>604</v>
      </c>
      <c r="I66" s="178"/>
      <c r="J66" s="225"/>
      <c r="K66" s="225"/>
      <c r="L66" s="225"/>
      <c r="M66" s="226"/>
      <c r="N66" s="226"/>
      <c r="O66" s="226"/>
    </row>
    <row r="67" spans="1:15" ht="14.25" customHeight="1">
      <c r="A67" s="164" t="str">
        <f t="shared" si="9"/>
        <v>[User_login-57]</v>
      </c>
      <c r="B67" s="180" t="s">
        <v>300</v>
      </c>
      <c r="C67" s="169" t="s">
        <v>302</v>
      </c>
      <c r="D67" s="116" t="s">
        <v>297</v>
      </c>
      <c r="E67" s="183"/>
      <c r="F67" s="116" t="s">
        <v>22</v>
      </c>
      <c r="G67" s="116" t="s">
        <v>22</v>
      </c>
      <c r="H67" s="118" t="s">
        <v>604</v>
      </c>
      <c r="I67" s="178"/>
      <c r="J67" s="225"/>
      <c r="K67" s="225"/>
      <c r="L67" s="225"/>
      <c r="M67" s="226"/>
      <c r="N67" s="226"/>
      <c r="O67" s="226"/>
    </row>
    <row r="68" spans="1:15" ht="14.25" customHeight="1">
      <c r="A68" s="184" t="str">
        <f t="shared" si="9"/>
        <v>[User_login-58]</v>
      </c>
      <c r="B68" s="180" t="s">
        <v>301</v>
      </c>
      <c r="C68" s="181" t="s">
        <v>303</v>
      </c>
      <c r="D68" s="182" t="s">
        <v>305</v>
      </c>
      <c r="E68" s="183"/>
      <c r="F68" s="116" t="s">
        <v>22</v>
      </c>
      <c r="G68" s="116" t="s">
        <v>22</v>
      </c>
      <c r="H68" s="118" t="s">
        <v>604</v>
      </c>
      <c r="I68" s="178"/>
      <c r="J68" s="225"/>
      <c r="K68" s="225"/>
      <c r="L68" s="225"/>
      <c r="M68" s="226"/>
      <c r="N68" s="226"/>
      <c r="O68" s="226"/>
    </row>
    <row r="69" spans="1:15" ht="14.25" customHeight="1">
      <c r="A69" s="184" t="str">
        <f>IF(OR(B69&lt;&gt;"",D69&lt;E52&gt;""),"["&amp;TEXT($B$2,"##")&amp;"-"&amp;TEXT(ROW()-10,"##")&amp;"]","")</f>
        <v>[User_login-59]</v>
      </c>
      <c r="B69" s="180" t="s">
        <v>261</v>
      </c>
      <c r="C69" s="169" t="s">
        <v>282</v>
      </c>
      <c r="D69" s="116" t="s">
        <v>285</v>
      </c>
      <c r="E69" s="183"/>
      <c r="F69" s="116" t="s">
        <v>22</v>
      </c>
      <c r="G69" s="116" t="s">
        <v>22</v>
      </c>
      <c r="H69" s="118" t="s">
        <v>604</v>
      </c>
      <c r="I69" s="178"/>
      <c r="J69" s="225"/>
      <c r="K69" s="225"/>
      <c r="L69" s="225"/>
      <c r="M69" s="226"/>
      <c r="N69" s="226"/>
      <c r="O69" s="226"/>
    </row>
    <row r="70" spans="1:15" ht="14.25" customHeight="1">
      <c r="A70" s="184" t="str">
        <f>IF(OR(B70&lt;&gt;"",D70&lt;E53&gt;""),"["&amp;TEXT($B$2,"##")&amp;"-"&amp;TEXT(ROW()-10,"##")&amp;"]","")</f>
        <v>[User_login-60]</v>
      </c>
      <c r="B70" s="180" t="s">
        <v>262</v>
      </c>
      <c r="C70" s="181" t="s">
        <v>283</v>
      </c>
      <c r="D70" s="182" t="s">
        <v>284</v>
      </c>
      <c r="E70" s="183"/>
      <c r="F70" s="116" t="s">
        <v>22</v>
      </c>
      <c r="G70" s="116" t="s">
        <v>22</v>
      </c>
      <c r="H70" s="118" t="s">
        <v>604</v>
      </c>
      <c r="I70" s="178"/>
      <c r="J70" s="225"/>
      <c r="K70" s="225"/>
      <c r="L70" s="225"/>
      <c r="M70" s="226"/>
      <c r="N70" s="226"/>
      <c r="O70" s="226"/>
    </row>
    <row r="71" spans="1:15" ht="14.25" customHeight="1">
      <c r="A71" s="185"/>
      <c r="B71" s="185" t="s">
        <v>209</v>
      </c>
      <c r="C71" s="186"/>
      <c r="D71" s="186"/>
      <c r="E71" s="186"/>
      <c r="F71" s="186"/>
      <c r="G71" s="58"/>
      <c r="H71" s="58"/>
      <c r="I71" s="187"/>
      <c r="J71" s="187"/>
      <c r="K71" s="187"/>
      <c r="L71" s="187"/>
      <c r="M71" s="187"/>
      <c r="N71" s="187"/>
      <c r="O71" s="187"/>
    </row>
    <row r="72" spans="1:15" ht="14.25" customHeight="1">
      <c r="A72" s="184" t="str">
        <f>IF(OR(B72&lt;&gt;"",D72&lt;E55&gt;""),"["&amp;TEXT($B$2,"##")&amp;"-"&amp;TEXT(ROW()-10,"##")&amp;"]","")</f>
        <v>[User_login-62]</v>
      </c>
      <c r="B72" s="180" t="s">
        <v>306</v>
      </c>
      <c r="C72" s="169" t="s">
        <v>307</v>
      </c>
      <c r="D72" s="116" t="s">
        <v>308</v>
      </c>
      <c r="E72" s="165"/>
      <c r="F72" s="116" t="s">
        <v>22</v>
      </c>
      <c r="G72" s="116" t="s">
        <v>22</v>
      </c>
      <c r="H72" s="118" t="s">
        <v>604</v>
      </c>
      <c r="I72" s="166"/>
      <c r="J72" s="225"/>
      <c r="K72" s="225"/>
      <c r="L72" s="225"/>
      <c r="M72" s="226"/>
      <c r="N72" s="226"/>
      <c r="O72" s="226"/>
    </row>
    <row r="73" spans="1:15" ht="14.25" customHeight="1">
      <c r="A73" s="184" t="str">
        <f>IF(OR(B73&lt;&gt;"",D73&lt;E56&gt;""),"["&amp;TEXT($B$2,"##")&amp;"-"&amp;TEXT(ROW()-10,"##")&amp;"]","")</f>
        <v>[User_login-63]</v>
      </c>
      <c r="B73" s="180" t="s">
        <v>306</v>
      </c>
      <c r="C73" s="169" t="s">
        <v>309</v>
      </c>
      <c r="D73" s="116" t="s">
        <v>310</v>
      </c>
      <c r="E73" s="165"/>
      <c r="F73" s="116" t="s">
        <v>22</v>
      </c>
      <c r="G73" s="116" t="s">
        <v>22</v>
      </c>
      <c r="H73" s="118" t="s">
        <v>604</v>
      </c>
      <c r="I73" s="166"/>
      <c r="J73" s="225"/>
      <c r="K73" s="225"/>
      <c r="L73" s="225"/>
      <c r="M73" s="226"/>
      <c r="N73" s="226"/>
      <c r="O73" s="226"/>
    </row>
    <row r="74" spans="1:15" ht="14.25" customHeight="1">
      <c r="A74" s="184" t="str">
        <f t="shared" ref="A74:A75" si="10">IF(OR(B74&lt;&gt;"",D74&lt;E57&gt;""),"["&amp;TEXT($B$2,"##")&amp;"-"&amp;TEXT(ROW()-10,"##")&amp;"]","")</f>
        <v>[User_login-64]</v>
      </c>
      <c r="B74" s="91" t="s">
        <v>311</v>
      </c>
      <c r="C74" s="91" t="s">
        <v>312</v>
      </c>
      <c r="D74" s="91" t="s">
        <v>313</v>
      </c>
      <c r="E74" s="165"/>
      <c r="F74" s="116" t="s">
        <v>22</v>
      </c>
      <c r="G74" s="116" t="s">
        <v>22</v>
      </c>
      <c r="H74" s="118" t="s">
        <v>604</v>
      </c>
      <c r="I74" s="166"/>
      <c r="J74" s="225"/>
      <c r="K74" s="225"/>
      <c r="L74" s="225"/>
      <c r="M74" s="226"/>
      <c r="N74" s="226"/>
      <c r="O74" s="226"/>
    </row>
    <row r="75" spans="1:15" ht="14.25" customHeight="1">
      <c r="A75" s="184" t="str">
        <f t="shared" si="10"/>
        <v>[User_login-65]</v>
      </c>
      <c r="B75" s="91" t="s">
        <v>314</v>
      </c>
      <c r="C75" s="91" t="s">
        <v>315</v>
      </c>
      <c r="D75" s="188" t="s">
        <v>316</v>
      </c>
      <c r="E75" s="165"/>
      <c r="F75" s="116" t="s">
        <v>22</v>
      </c>
      <c r="G75" s="116" t="s">
        <v>22</v>
      </c>
      <c r="H75" s="118" t="s">
        <v>604</v>
      </c>
      <c r="I75" s="166"/>
      <c r="J75" s="225"/>
      <c r="K75" s="225"/>
      <c r="L75" s="225"/>
      <c r="M75" s="226"/>
      <c r="N75" s="226"/>
      <c r="O75" s="226"/>
    </row>
    <row r="76" spans="1:15" ht="14.25" customHeight="1">
      <c r="A76" s="164" t="str">
        <f t="shared" ref="A76:A84" si="11">IF(OR(B76&lt;&gt;"",D76&lt;E75&gt;""),"["&amp;TEXT($B$2,"##")&amp;"-"&amp;TEXT(ROW()-10,"##")&amp;"]","")</f>
        <v>[User_login-66]</v>
      </c>
      <c r="B76" s="91" t="s">
        <v>317</v>
      </c>
      <c r="C76" s="91" t="s">
        <v>318</v>
      </c>
      <c r="D76" s="91" t="s">
        <v>319</v>
      </c>
      <c r="E76" s="165"/>
      <c r="F76" s="116" t="s">
        <v>22</v>
      </c>
      <c r="G76" s="116" t="s">
        <v>22</v>
      </c>
      <c r="H76" s="118" t="s">
        <v>604</v>
      </c>
      <c r="I76" s="166"/>
      <c r="J76" s="225"/>
      <c r="K76" s="225"/>
      <c r="L76" s="225"/>
      <c r="M76" s="226"/>
      <c r="N76" s="226"/>
      <c r="O76" s="226"/>
    </row>
    <row r="77" spans="1:15" ht="14.25" customHeight="1">
      <c r="A77" s="164" t="str">
        <f t="shared" si="11"/>
        <v>[User_login-67]</v>
      </c>
      <c r="B77" s="91" t="s">
        <v>320</v>
      </c>
      <c r="C77" s="91" t="s">
        <v>321</v>
      </c>
      <c r="D77" s="167" t="s">
        <v>319</v>
      </c>
      <c r="E77" s="165"/>
      <c r="F77" s="116" t="s">
        <v>22</v>
      </c>
      <c r="G77" s="116" t="s">
        <v>22</v>
      </c>
      <c r="H77" s="118" t="s">
        <v>604</v>
      </c>
      <c r="I77" s="166"/>
      <c r="J77" s="225"/>
      <c r="K77" s="225"/>
      <c r="L77" s="225"/>
      <c r="M77" s="226"/>
      <c r="N77" s="226"/>
      <c r="O77" s="226"/>
    </row>
    <row r="78" spans="1:15" ht="14.25" customHeight="1">
      <c r="A78" s="164" t="str">
        <f t="shared" si="11"/>
        <v>[User_login-68]</v>
      </c>
      <c r="B78" s="91" t="s">
        <v>322</v>
      </c>
      <c r="C78" s="91" t="s">
        <v>323</v>
      </c>
      <c r="D78" s="167" t="s">
        <v>324</v>
      </c>
      <c r="E78" s="165"/>
      <c r="F78" s="116" t="s">
        <v>22</v>
      </c>
      <c r="G78" s="116" t="s">
        <v>22</v>
      </c>
      <c r="H78" s="118" t="s">
        <v>604</v>
      </c>
      <c r="I78" s="166"/>
      <c r="J78" s="225"/>
      <c r="K78" s="225"/>
      <c r="L78" s="225"/>
      <c r="M78" s="226"/>
      <c r="N78" s="226"/>
      <c r="O78" s="226"/>
    </row>
    <row r="79" spans="1:15" ht="14.25" customHeight="1">
      <c r="A79" s="164" t="str">
        <f>IF(OR(B79&lt;&gt;"",D79&lt;E78&gt;""),"["&amp;TEXT($B$2,"##")&amp;"-"&amp;TEXT(ROW()-10,"##")&amp;"]","")</f>
        <v>[User_login-69]</v>
      </c>
      <c r="B79" s="91" t="s">
        <v>325</v>
      </c>
      <c r="C79" s="91" t="s">
        <v>326</v>
      </c>
      <c r="D79" s="189" t="s">
        <v>327</v>
      </c>
      <c r="E79" s="165"/>
      <c r="F79" s="116" t="s">
        <v>22</v>
      </c>
      <c r="G79" s="116" t="s">
        <v>22</v>
      </c>
      <c r="H79" s="118" t="s">
        <v>604</v>
      </c>
      <c r="I79" s="166"/>
      <c r="J79" s="225"/>
      <c r="K79" s="225"/>
      <c r="L79" s="225"/>
      <c r="M79" s="226"/>
      <c r="N79" s="226"/>
      <c r="O79" s="226"/>
    </row>
    <row r="80" spans="1:15" ht="14.25" customHeight="1">
      <c r="A80" s="184" t="str">
        <f t="shared" si="11"/>
        <v>[User_login-70]</v>
      </c>
      <c r="B80" s="116" t="s">
        <v>328</v>
      </c>
      <c r="C80" s="166" t="s">
        <v>329</v>
      </c>
      <c r="D80" s="190" t="s">
        <v>330</v>
      </c>
      <c r="E80" s="165"/>
      <c r="F80" s="116" t="s">
        <v>22</v>
      </c>
      <c r="G80" s="116" t="s">
        <v>22</v>
      </c>
      <c r="H80" s="118" t="s">
        <v>604</v>
      </c>
      <c r="I80" s="166"/>
      <c r="J80" s="225"/>
      <c r="K80" s="225"/>
      <c r="L80" s="225"/>
      <c r="M80" s="226"/>
      <c r="N80" s="226"/>
      <c r="O80" s="226"/>
    </row>
    <row r="81" spans="1:257" ht="14.25" customHeight="1">
      <c r="A81" s="184" t="str">
        <f t="shared" si="11"/>
        <v>[User_login-71]</v>
      </c>
      <c r="B81" s="123" t="s">
        <v>331</v>
      </c>
      <c r="C81" s="123" t="s">
        <v>332</v>
      </c>
      <c r="D81" s="168" t="s">
        <v>333</v>
      </c>
      <c r="E81" s="165"/>
      <c r="F81" s="116" t="s">
        <v>22</v>
      </c>
      <c r="G81" s="116" t="s">
        <v>22</v>
      </c>
      <c r="H81" s="118" t="s">
        <v>604</v>
      </c>
      <c r="I81" s="166"/>
      <c r="J81" s="225"/>
      <c r="K81" s="225"/>
      <c r="L81" s="225"/>
      <c r="M81" s="226"/>
      <c r="N81" s="226"/>
      <c r="O81" s="226"/>
    </row>
    <row r="82" spans="1:257" ht="14.25" customHeight="1">
      <c r="A82" s="164" t="str">
        <f t="shared" si="11"/>
        <v>[User_login-72]</v>
      </c>
      <c r="B82" s="116" t="s">
        <v>334</v>
      </c>
      <c r="C82" s="116" t="s">
        <v>335</v>
      </c>
      <c r="D82" s="191" t="s">
        <v>336</v>
      </c>
      <c r="E82" s="165"/>
      <c r="F82" s="116" t="s">
        <v>22</v>
      </c>
      <c r="G82" s="116" t="s">
        <v>22</v>
      </c>
      <c r="H82" s="118" t="s">
        <v>604</v>
      </c>
      <c r="I82" s="166"/>
      <c r="J82" s="225"/>
      <c r="K82" s="225"/>
      <c r="L82" s="225"/>
      <c r="M82" s="226"/>
      <c r="N82" s="226"/>
      <c r="O82" s="226"/>
    </row>
    <row r="83" spans="1:257" ht="14.25" customHeight="1">
      <c r="A83" s="177"/>
      <c r="B83" s="177" t="s">
        <v>210</v>
      </c>
      <c r="C83" s="174"/>
      <c r="D83" s="174"/>
      <c r="E83" s="174"/>
      <c r="F83" s="174"/>
      <c r="G83" s="58"/>
      <c r="H83" s="58"/>
      <c r="I83" s="176"/>
      <c r="J83" s="176"/>
      <c r="K83" s="176"/>
      <c r="L83" s="176"/>
      <c r="M83" s="176"/>
      <c r="N83" s="176"/>
      <c r="O83" s="176"/>
    </row>
    <row r="84" spans="1:257" ht="14.25" customHeight="1">
      <c r="A84" s="164" t="str">
        <f t="shared" si="11"/>
        <v>[User_login-74]</v>
      </c>
      <c r="B84" s="116" t="s">
        <v>347</v>
      </c>
      <c r="C84" s="116" t="s">
        <v>350</v>
      </c>
      <c r="D84" s="116" t="s">
        <v>337</v>
      </c>
      <c r="E84" s="117"/>
      <c r="F84" s="116" t="s">
        <v>22</v>
      </c>
      <c r="G84" s="116" t="s">
        <v>22</v>
      </c>
      <c r="H84" s="118" t="s">
        <v>604</v>
      </c>
      <c r="I84" s="119"/>
      <c r="J84" s="225"/>
      <c r="K84" s="225"/>
      <c r="L84" s="225"/>
      <c r="M84" s="226"/>
      <c r="N84" s="226"/>
      <c r="O84" s="226"/>
    </row>
    <row r="85" spans="1:257" ht="14.25" customHeight="1">
      <c r="A85" s="164" t="str">
        <f t="shared" ref="A85:A97" si="12">IF(OR(B85&lt;&gt;"",D85&lt;E84&gt;""),"["&amp;TEXT($B$2,"##")&amp;"-"&amp;TEXT(ROW()-10,"##")&amp;"]","")</f>
        <v>[User_login-75]</v>
      </c>
      <c r="B85" s="116" t="s">
        <v>348</v>
      </c>
      <c r="C85" s="116" t="s">
        <v>351</v>
      </c>
      <c r="D85" s="116" t="s">
        <v>338</v>
      </c>
      <c r="E85" s="117"/>
      <c r="F85" s="116" t="s">
        <v>22</v>
      </c>
      <c r="G85" s="116" t="s">
        <v>22</v>
      </c>
      <c r="H85" s="118" t="s">
        <v>604</v>
      </c>
      <c r="I85" s="119"/>
      <c r="J85" s="225"/>
      <c r="K85" s="225"/>
      <c r="L85" s="225"/>
      <c r="M85" s="226"/>
      <c r="N85" s="226"/>
      <c r="O85" s="226"/>
    </row>
    <row r="86" spans="1:257" ht="14.25" customHeight="1">
      <c r="A86" s="164" t="str">
        <f t="shared" si="12"/>
        <v>[User_login-76]</v>
      </c>
      <c r="B86" s="116" t="s">
        <v>349</v>
      </c>
      <c r="C86" s="116" t="s">
        <v>352</v>
      </c>
      <c r="D86" s="116" t="s">
        <v>339</v>
      </c>
      <c r="E86" s="117"/>
      <c r="F86" s="116" t="s">
        <v>22</v>
      </c>
      <c r="G86" s="116" t="s">
        <v>22</v>
      </c>
      <c r="H86" s="118" t="s">
        <v>604</v>
      </c>
      <c r="I86" s="119"/>
      <c r="J86" s="225"/>
      <c r="K86" s="225"/>
      <c r="L86" s="225"/>
      <c r="M86" s="226"/>
      <c r="N86" s="226"/>
      <c r="O86" s="226"/>
    </row>
    <row r="87" spans="1:257" ht="14.25" customHeight="1">
      <c r="A87" s="164" t="str">
        <f t="shared" si="12"/>
        <v>[User_login-77]</v>
      </c>
      <c r="B87" s="116" t="s">
        <v>360</v>
      </c>
      <c r="C87" s="116" t="s">
        <v>353</v>
      </c>
      <c r="D87" s="116" t="s">
        <v>340</v>
      </c>
      <c r="E87" s="117"/>
      <c r="F87" s="116" t="s">
        <v>22</v>
      </c>
      <c r="G87" s="116" t="s">
        <v>22</v>
      </c>
      <c r="H87" s="118" t="s">
        <v>604</v>
      </c>
      <c r="I87" s="119"/>
      <c r="J87" s="225"/>
      <c r="K87" s="225"/>
      <c r="L87" s="225"/>
      <c r="M87" s="226"/>
      <c r="N87" s="226"/>
      <c r="O87" s="226"/>
    </row>
    <row r="88" spans="1:257" ht="14.25" customHeight="1">
      <c r="A88" s="164" t="str">
        <f t="shared" si="12"/>
        <v>[User_login-78]</v>
      </c>
      <c r="B88" s="116" t="s">
        <v>361</v>
      </c>
      <c r="C88" s="116" t="s">
        <v>351</v>
      </c>
      <c r="D88" s="116" t="s">
        <v>338</v>
      </c>
      <c r="E88" s="117"/>
      <c r="F88" s="116" t="s">
        <v>22</v>
      </c>
      <c r="G88" s="116" t="s">
        <v>22</v>
      </c>
      <c r="H88" s="118" t="s">
        <v>604</v>
      </c>
      <c r="I88" s="119"/>
      <c r="J88" s="225"/>
      <c r="K88" s="225"/>
      <c r="L88" s="225"/>
      <c r="M88" s="226"/>
      <c r="N88" s="226"/>
      <c r="O88" s="226"/>
    </row>
    <row r="89" spans="1:257" ht="14.25" customHeight="1">
      <c r="A89" s="164" t="str">
        <f t="shared" si="12"/>
        <v>[User_login-79]</v>
      </c>
      <c r="B89" s="116" t="s">
        <v>361</v>
      </c>
      <c r="C89" s="116" t="s">
        <v>354</v>
      </c>
      <c r="D89" s="116" t="s">
        <v>341</v>
      </c>
      <c r="E89" s="117"/>
      <c r="F89" s="116" t="s">
        <v>22</v>
      </c>
      <c r="G89" s="116" t="s">
        <v>22</v>
      </c>
      <c r="H89" s="118" t="s">
        <v>604</v>
      </c>
      <c r="I89" s="119"/>
      <c r="J89" s="225"/>
      <c r="K89" s="225"/>
      <c r="L89" s="225"/>
      <c r="M89" s="226"/>
      <c r="N89" s="226"/>
      <c r="O89" s="226"/>
    </row>
    <row r="90" spans="1:257" ht="14.25" customHeight="1">
      <c r="A90" s="164" t="str">
        <f t="shared" si="12"/>
        <v>[User_login-80]</v>
      </c>
      <c r="B90" s="116" t="s">
        <v>362</v>
      </c>
      <c r="C90" s="116" t="s">
        <v>355</v>
      </c>
      <c r="D90" s="116" t="s">
        <v>342</v>
      </c>
      <c r="E90" s="117"/>
      <c r="F90" s="116" t="s">
        <v>22</v>
      </c>
      <c r="G90" s="116" t="s">
        <v>22</v>
      </c>
      <c r="H90" s="118" t="s">
        <v>604</v>
      </c>
      <c r="I90" s="119"/>
      <c r="J90" s="225"/>
      <c r="K90" s="225"/>
      <c r="L90" s="225"/>
      <c r="M90" s="226"/>
      <c r="N90" s="226"/>
      <c r="O90" s="226"/>
    </row>
    <row r="91" spans="1:257" ht="14.25" customHeight="1">
      <c r="A91" s="164" t="str">
        <f t="shared" si="12"/>
        <v>[User_login-81]</v>
      </c>
      <c r="B91" s="116" t="s">
        <v>363</v>
      </c>
      <c r="C91" s="116" t="s">
        <v>356</v>
      </c>
      <c r="D91" s="116" t="s">
        <v>343</v>
      </c>
      <c r="E91" s="117"/>
      <c r="F91" s="116" t="s">
        <v>22</v>
      </c>
      <c r="G91" s="116" t="s">
        <v>22</v>
      </c>
      <c r="H91" s="118" t="s">
        <v>604</v>
      </c>
      <c r="I91" s="119"/>
      <c r="J91" s="225"/>
      <c r="K91" s="225"/>
      <c r="L91" s="225"/>
      <c r="M91" s="226"/>
      <c r="N91" s="226"/>
      <c r="O91" s="226"/>
    </row>
    <row r="92" spans="1:257" ht="14.25" customHeight="1">
      <c r="A92" s="164" t="str">
        <f t="shared" si="12"/>
        <v>[User_login-82]</v>
      </c>
      <c r="B92" s="116" t="s">
        <v>364</v>
      </c>
      <c r="C92" s="116" t="s">
        <v>357</v>
      </c>
      <c r="D92" s="116" t="s">
        <v>344</v>
      </c>
      <c r="E92" s="117"/>
      <c r="F92" s="116" t="s">
        <v>22</v>
      </c>
      <c r="G92" s="116" t="s">
        <v>22</v>
      </c>
      <c r="H92" s="118" t="s">
        <v>604</v>
      </c>
      <c r="I92" s="119"/>
      <c r="J92" s="225"/>
      <c r="K92" s="225"/>
      <c r="L92" s="225"/>
      <c r="M92" s="226"/>
      <c r="N92" s="226"/>
      <c r="O92" s="226"/>
    </row>
    <row r="93" spans="1:257" ht="14.25" customHeight="1">
      <c r="A93" s="164" t="str">
        <f t="shared" si="12"/>
        <v>[User_login-83]</v>
      </c>
      <c r="B93" s="116" t="s">
        <v>365</v>
      </c>
      <c r="C93" s="116" t="s">
        <v>358</v>
      </c>
      <c r="D93" s="116" t="s">
        <v>345</v>
      </c>
      <c r="E93" s="117"/>
      <c r="F93" s="116" t="s">
        <v>22</v>
      </c>
      <c r="G93" s="116" t="s">
        <v>22</v>
      </c>
      <c r="H93" s="118" t="s">
        <v>604</v>
      </c>
      <c r="I93" s="119"/>
      <c r="J93" s="225"/>
      <c r="K93" s="225"/>
      <c r="L93" s="225"/>
      <c r="M93" s="226"/>
      <c r="N93" s="226"/>
      <c r="O93" s="226"/>
    </row>
    <row r="94" spans="1:257" ht="14.25" customHeight="1">
      <c r="A94" s="164" t="str">
        <f t="shared" si="12"/>
        <v>[User_login-84]</v>
      </c>
      <c r="B94" s="116" t="s">
        <v>366</v>
      </c>
      <c r="C94" s="116" t="s">
        <v>359</v>
      </c>
      <c r="D94" s="116" t="s">
        <v>346</v>
      </c>
      <c r="E94" s="117"/>
      <c r="F94" s="116" t="s">
        <v>22</v>
      </c>
      <c r="G94" s="116" t="s">
        <v>22</v>
      </c>
      <c r="H94" s="118" t="s">
        <v>604</v>
      </c>
      <c r="I94" s="119"/>
      <c r="J94" s="225"/>
      <c r="K94" s="225"/>
      <c r="L94" s="225"/>
      <c r="M94" s="226"/>
      <c r="N94" s="226"/>
      <c r="O94" s="226"/>
    </row>
    <row r="95" spans="1:257" s="108" customFormat="1" ht="14.25" customHeight="1">
      <c r="A95" s="164" t="str">
        <f t="shared" si="12"/>
        <v>[User_login-85]</v>
      </c>
      <c r="B95" s="116" t="s">
        <v>372</v>
      </c>
      <c r="C95" s="116" t="s">
        <v>383</v>
      </c>
      <c r="D95" s="116" t="s">
        <v>367</v>
      </c>
      <c r="E95" s="173"/>
      <c r="F95" s="116" t="s">
        <v>22</v>
      </c>
      <c r="G95" s="116" t="s">
        <v>22</v>
      </c>
      <c r="H95" s="118" t="s">
        <v>604</v>
      </c>
      <c r="I95" s="173"/>
      <c r="J95" s="225"/>
      <c r="K95" s="225"/>
      <c r="L95" s="225"/>
      <c r="M95" s="226"/>
      <c r="N95" s="226"/>
      <c r="O95" s="226"/>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5"/>
      <c r="AZ95" s="105"/>
      <c r="BA95" s="105"/>
      <c r="BB95" s="105"/>
      <c r="BC95" s="105"/>
      <c r="BD95" s="105"/>
      <c r="BE95" s="105"/>
      <c r="BF95" s="105"/>
      <c r="BG95" s="105"/>
      <c r="BH95" s="105"/>
      <c r="BI95" s="105"/>
      <c r="BJ95" s="105"/>
      <c r="BK95" s="105"/>
      <c r="BL95" s="105"/>
      <c r="BM95" s="105"/>
      <c r="BN95" s="105"/>
      <c r="BO95" s="105"/>
      <c r="BP95" s="105"/>
      <c r="BQ95" s="105"/>
      <c r="BR95" s="105"/>
      <c r="BS95" s="105"/>
      <c r="BT95" s="105"/>
      <c r="BU95" s="105"/>
      <c r="BV95" s="105"/>
      <c r="BW95" s="105"/>
      <c r="BX95" s="105"/>
      <c r="BY95" s="105"/>
      <c r="BZ95" s="105"/>
      <c r="CA95" s="105"/>
      <c r="CB95" s="105"/>
      <c r="CC95" s="105"/>
      <c r="CD95" s="105"/>
      <c r="CE95" s="105"/>
      <c r="CF95" s="105"/>
      <c r="CG95" s="105"/>
      <c r="CH95" s="105"/>
      <c r="CI95" s="105"/>
      <c r="CJ95" s="105"/>
      <c r="CK95" s="105"/>
      <c r="CL95" s="105"/>
      <c r="CM95" s="105"/>
      <c r="CN95" s="105"/>
      <c r="CO95" s="105"/>
      <c r="CP95" s="105"/>
      <c r="CQ95" s="105"/>
      <c r="CR95" s="105"/>
      <c r="CS95" s="105"/>
      <c r="CT95" s="105"/>
      <c r="CU95" s="105"/>
      <c r="CV95" s="105"/>
      <c r="CW95" s="105"/>
      <c r="CX95" s="105"/>
      <c r="CY95" s="105"/>
      <c r="CZ95" s="105"/>
      <c r="DA95" s="105"/>
      <c r="DB95" s="105"/>
      <c r="DC95" s="105"/>
      <c r="DD95" s="105"/>
      <c r="DE95" s="105"/>
      <c r="DF95" s="105"/>
      <c r="DG95" s="105"/>
      <c r="DH95" s="105"/>
      <c r="DI95" s="105"/>
      <c r="DJ95" s="105"/>
      <c r="DK95" s="105"/>
      <c r="DL95" s="105"/>
      <c r="DM95" s="105"/>
      <c r="DN95" s="105"/>
      <c r="DO95" s="105"/>
      <c r="DP95" s="105"/>
      <c r="DQ95" s="105"/>
      <c r="DR95" s="105"/>
      <c r="DS95" s="105"/>
      <c r="DT95" s="105"/>
      <c r="DU95" s="105"/>
      <c r="DV95" s="105"/>
      <c r="DW95" s="105"/>
      <c r="DX95" s="105"/>
      <c r="DY95" s="105"/>
      <c r="DZ95" s="105"/>
      <c r="EA95" s="105"/>
      <c r="EB95" s="105"/>
      <c r="EC95" s="105"/>
      <c r="ED95" s="105"/>
      <c r="EE95" s="105"/>
      <c r="EF95" s="105"/>
      <c r="EG95" s="105"/>
      <c r="EH95" s="105"/>
      <c r="EI95" s="105"/>
      <c r="EJ95" s="105"/>
      <c r="EK95" s="105"/>
      <c r="EL95" s="105"/>
      <c r="EM95" s="105"/>
      <c r="EN95" s="105"/>
      <c r="EO95" s="105"/>
      <c r="EP95" s="105"/>
      <c r="EQ95" s="105"/>
      <c r="ER95" s="105"/>
      <c r="ES95" s="105"/>
      <c r="ET95" s="105"/>
      <c r="EU95" s="105"/>
      <c r="EV95" s="105"/>
      <c r="EW95" s="105"/>
      <c r="EX95" s="105"/>
      <c r="EY95" s="105"/>
      <c r="EZ95" s="105"/>
      <c r="FA95" s="105"/>
      <c r="FB95" s="105"/>
      <c r="FC95" s="105"/>
      <c r="FD95" s="105"/>
      <c r="FE95" s="105"/>
      <c r="FF95" s="105"/>
      <c r="FG95" s="105"/>
      <c r="FH95" s="105"/>
      <c r="FI95" s="105"/>
      <c r="FJ95" s="105"/>
      <c r="FK95" s="105"/>
      <c r="FL95" s="105"/>
      <c r="FM95" s="105"/>
      <c r="FN95" s="105"/>
      <c r="FO95" s="105"/>
      <c r="FP95" s="105"/>
      <c r="FQ95" s="105"/>
      <c r="FR95" s="105"/>
      <c r="FS95" s="105"/>
      <c r="FT95" s="105"/>
      <c r="FU95" s="105"/>
      <c r="FV95" s="105"/>
      <c r="FW95" s="105"/>
      <c r="FX95" s="105"/>
      <c r="FY95" s="105"/>
      <c r="FZ95" s="105"/>
      <c r="GA95" s="105"/>
      <c r="GB95" s="105"/>
      <c r="GC95" s="105"/>
      <c r="GD95" s="105"/>
      <c r="GE95" s="105"/>
      <c r="GF95" s="105"/>
      <c r="GG95" s="105"/>
      <c r="GH95" s="105"/>
      <c r="GI95" s="105"/>
      <c r="GJ95" s="105"/>
      <c r="GK95" s="105"/>
      <c r="GL95" s="105"/>
      <c r="GM95" s="105"/>
      <c r="GN95" s="105"/>
      <c r="GO95" s="105"/>
      <c r="GP95" s="105"/>
      <c r="GQ95" s="105"/>
      <c r="GR95" s="105"/>
      <c r="GS95" s="105"/>
      <c r="GT95" s="105"/>
      <c r="GU95" s="105"/>
      <c r="GV95" s="105"/>
      <c r="GW95" s="105"/>
      <c r="GX95" s="105"/>
      <c r="GY95" s="105"/>
      <c r="GZ95" s="105"/>
      <c r="HA95" s="105"/>
      <c r="HB95" s="105"/>
      <c r="HC95" s="105"/>
      <c r="HD95" s="105"/>
      <c r="HE95" s="105"/>
      <c r="HF95" s="105"/>
      <c r="HG95" s="105"/>
      <c r="HH95" s="105"/>
      <c r="HI95" s="105"/>
      <c r="HJ95" s="105"/>
      <c r="HK95" s="105"/>
      <c r="HL95" s="105"/>
      <c r="HM95" s="105"/>
      <c r="HN95" s="105"/>
      <c r="HO95" s="105"/>
      <c r="HP95" s="105"/>
      <c r="HQ95" s="105"/>
      <c r="HR95" s="105"/>
      <c r="HS95" s="105"/>
      <c r="HT95" s="105"/>
      <c r="HU95" s="105"/>
      <c r="HV95" s="105"/>
      <c r="HW95" s="105"/>
      <c r="HX95" s="105"/>
      <c r="HY95" s="105"/>
      <c r="HZ95" s="105"/>
      <c r="IA95" s="105"/>
      <c r="IB95" s="105"/>
      <c r="IC95" s="105"/>
      <c r="ID95" s="105"/>
      <c r="IE95" s="105"/>
      <c r="IF95" s="105"/>
      <c r="IG95" s="105"/>
      <c r="IH95" s="105"/>
      <c r="II95" s="105"/>
      <c r="IJ95" s="105"/>
      <c r="IK95" s="105"/>
      <c r="IL95" s="105"/>
      <c r="IM95" s="105"/>
      <c r="IN95" s="105"/>
      <c r="IO95" s="105"/>
      <c r="IP95" s="105"/>
      <c r="IQ95" s="105"/>
      <c r="IR95" s="105"/>
      <c r="IS95" s="105"/>
      <c r="IT95" s="105"/>
      <c r="IU95" s="105"/>
      <c r="IV95" s="105"/>
      <c r="IW95" s="105"/>
    </row>
    <row r="96" spans="1:257" s="108" customFormat="1" ht="14.25" customHeight="1">
      <c r="A96" s="164" t="str">
        <f t="shared" si="12"/>
        <v>[User_login-86]</v>
      </c>
      <c r="B96" s="116" t="s">
        <v>373</v>
      </c>
      <c r="C96" s="116" t="s">
        <v>384</v>
      </c>
      <c r="D96" s="116" t="s">
        <v>368</v>
      </c>
      <c r="E96" s="173"/>
      <c r="F96" s="116" t="s">
        <v>22</v>
      </c>
      <c r="G96" s="116" t="s">
        <v>22</v>
      </c>
      <c r="H96" s="118" t="s">
        <v>604</v>
      </c>
      <c r="I96" s="173"/>
      <c r="J96" s="225"/>
      <c r="K96" s="225"/>
      <c r="L96" s="225"/>
      <c r="M96" s="226"/>
      <c r="N96" s="226"/>
      <c r="O96" s="226"/>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5"/>
      <c r="BB96" s="105"/>
      <c r="BC96" s="105"/>
      <c r="BD96" s="105"/>
      <c r="BE96" s="105"/>
      <c r="BF96" s="105"/>
      <c r="BG96" s="105"/>
      <c r="BH96" s="105"/>
      <c r="BI96" s="105"/>
      <c r="BJ96" s="105"/>
      <c r="BK96" s="105"/>
      <c r="BL96" s="105"/>
      <c r="BM96" s="105"/>
      <c r="BN96" s="105"/>
      <c r="BO96" s="105"/>
      <c r="BP96" s="105"/>
      <c r="BQ96" s="105"/>
      <c r="BR96" s="105"/>
      <c r="BS96" s="105"/>
      <c r="BT96" s="105"/>
      <c r="BU96" s="105"/>
      <c r="BV96" s="105"/>
      <c r="BW96" s="105"/>
      <c r="BX96" s="105"/>
      <c r="BY96" s="105"/>
      <c r="BZ96" s="105"/>
      <c r="CA96" s="105"/>
      <c r="CB96" s="105"/>
      <c r="CC96" s="105"/>
      <c r="CD96" s="105"/>
      <c r="CE96" s="105"/>
      <c r="CF96" s="105"/>
      <c r="CG96" s="105"/>
      <c r="CH96" s="105"/>
      <c r="CI96" s="105"/>
      <c r="CJ96" s="105"/>
      <c r="CK96" s="105"/>
      <c r="CL96" s="105"/>
      <c r="CM96" s="105"/>
      <c r="CN96" s="105"/>
      <c r="CO96" s="105"/>
      <c r="CP96" s="105"/>
      <c r="CQ96" s="105"/>
      <c r="CR96" s="105"/>
      <c r="CS96" s="105"/>
      <c r="CT96" s="105"/>
      <c r="CU96" s="105"/>
      <c r="CV96" s="105"/>
      <c r="CW96" s="105"/>
      <c r="CX96" s="105"/>
      <c r="CY96" s="105"/>
      <c r="CZ96" s="105"/>
      <c r="DA96" s="105"/>
      <c r="DB96" s="105"/>
      <c r="DC96" s="105"/>
      <c r="DD96" s="105"/>
      <c r="DE96" s="105"/>
      <c r="DF96" s="105"/>
      <c r="DG96" s="105"/>
      <c r="DH96" s="105"/>
      <c r="DI96" s="105"/>
      <c r="DJ96" s="105"/>
      <c r="DK96" s="105"/>
      <c r="DL96" s="105"/>
      <c r="DM96" s="105"/>
      <c r="DN96" s="105"/>
      <c r="DO96" s="105"/>
      <c r="DP96" s="105"/>
      <c r="DQ96" s="105"/>
      <c r="DR96" s="105"/>
      <c r="DS96" s="105"/>
      <c r="DT96" s="105"/>
      <c r="DU96" s="105"/>
      <c r="DV96" s="105"/>
      <c r="DW96" s="105"/>
      <c r="DX96" s="105"/>
      <c r="DY96" s="105"/>
      <c r="DZ96" s="105"/>
      <c r="EA96" s="105"/>
      <c r="EB96" s="105"/>
      <c r="EC96" s="105"/>
      <c r="ED96" s="105"/>
      <c r="EE96" s="105"/>
      <c r="EF96" s="105"/>
      <c r="EG96" s="105"/>
      <c r="EH96" s="105"/>
      <c r="EI96" s="105"/>
      <c r="EJ96" s="105"/>
      <c r="EK96" s="105"/>
      <c r="EL96" s="105"/>
      <c r="EM96" s="105"/>
      <c r="EN96" s="105"/>
      <c r="EO96" s="105"/>
      <c r="EP96" s="105"/>
      <c r="EQ96" s="105"/>
      <c r="ER96" s="105"/>
      <c r="ES96" s="105"/>
      <c r="ET96" s="105"/>
      <c r="EU96" s="105"/>
      <c r="EV96" s="105"/>
      <c r="EW96" s="105"/>
      <c r="EX96" s="105"/>
      <c r="EY96" s="105"/>
      <c r="EZ96" s="105"/>
      <c r="FA96" s="105"/>
      <c r="FB96" s="105"/>
      <c r="FC96" s="105"/>
      <c r="FD96" s="105"/>
      <c r="FE96" s="105"/>
      <c r="FF96" s="105"/>
      <c r="FG96" s="105"/>
      <c r="FH96" s="105"/>
      <c r="FI96" s="105"/>
      <c r="FJ96" s="105"/>
      <c r="FK96" s="105"/>
      <c r="FL96" s="105"/>
      <c r="FM96" s="105"/>
      <c r="FN96" s="105"/>
      <c r="FO96" s="105"/>
      <c r="FP96" s="105"/>
      <c r="FQ96" s="105"/>
      <c r="FR96" s="105"/>
      <c r="FS96" s="105"/>
      <c r="FT96" s="105"/>
      <c r="FU96" s="105"/>
      <c r="FV96" s="105"/>
      <c r="FW96" s="105"/>
      <c r="FX96" s="105"/>
      <c r="FY96" s="105"/>
      <c r="FZ96" s="105"/>
      <c r="GA96" s="105"/>
      <c r="GB96" s="105"/>
      <c r="GC96" s="105"/>
      <c r="GD96" s="105"/>
      <c r="GE96" s="105"/>
      <c r="GF96" s="105"/>
      <c r="GG96" s="105"/>
      <c r="GH96" s="105"/>
      <c r="GI96" s="105"/>
      <c r="GJ96" s="105"/>
      <c r="GK96" s="105"/>
      <c r="GL96" s="105"/>
      <c r="GM96" s="105"/>
      <c r="GN96" s="105"/>
      <c r="GO96" s="105"/>
      <c r="GP96" s="105"/>
      <c r="GQ96" s="105"/>
      <c r="GR96" s="105"/>
      <c r="GS96" s="105"/>
      <c r="GT96" s="105"/>
      <c r="GU96" s="105"/>
      <c r="GV96" s="105"/>
      <c r="GW96" s="105"/>
      <c r="GX96" s="105"/>
      <c r="GY96" s="105"/>
      <c r="GZ96" s="105"/>
      <c r="HA96" s="105"/>
      <c r="HB96" s="105"/>
      <c r="HC96" s="105"/>
      <c r="HD96" s="105"/>
      <c r="HE96" s="105"/>
      <c r="HF96" s="105"/>
      <c r="HG96" s="105"/>
      <c r="HH96" s="105"/>
      <c r="HI96" s="105"/>
      <c r="HJ96" s="105"/>
      <c r="HK96" s="105"/>
      <c r="HL96" s="105"/>
      <c r="HM96" s="105"/>
      <c r="HN96" s="105"/>
      <c r="HO96" s="105"/>
      <c r="HP96" s="105"/>
      <c r="HQ96" s="105"/>
      <c r="HR96" s="105"/>
      <c r="HS96" s="105"/>
      <c r="HT96" s="105"/>
      <c r="HU96" s="105"/>
      <c r="HV96" s="105"/>
      <c r="HW96" s="105"/>
      <c r="HX96" s="105"/>
      <c r="HY96" s="105"/>
      <c r="HZ96" s="105"/>
      <c r="IA96" s="105"/>
      <c r="IB96" s="105"/>
      <c r="IC96" s="105"/>
      <c r="ID96" s="105"/>
      <c r="IE96" s="105"/>
      <c r="IF96" s="105"/>
      <c r="IG96" s="105"/>
      <c r="IH96" s="105"/>
      <c r="II96" s="105"/>
      <c r="IJ96" s="105"/>
      <c r="IK96" s="105"/>
      <c r="IL96" s="105"/>
      <c r="IM96" s="105"/>
      <c r="IN96" s="105"/>
      <c r="IO96" s="105"/>
      <c r="IP96" s="105"/>
      <c r="IQ96" s="105"/>
      <c r="IR96" s="105"/>
      <c r="IS96" s="105"/>
      <c r="IT96" s="105"/>
      <c r="IU96" s="105"/>
      <c r="IV96" s="105"/>
      <c r="IW96" s="105"/>
    </row>
    <row r="97" spans="1:257" s="108" customFormat="1" ht="14.25" customHeight="1">
      <c r="A97" s="164" t="str">
        <f t="shared" si="12"/>
        <v>[User_login-87]</v>
      </c>
      <c r="B97" s="116" t="s">
        <v>374</v>
      </c>
      <c r="C97" s="116" t="s">
        <v>385</v>
      </c>
      <c r="D97" s="116" t="s">
        <v>369</v>
      </c>
      <c r="E97" s="173"/>
      <c r="F97" s="116" t="s">
        <v>22</v>
      </c>
      <c r="G97" s="116" t="s">
        <v>22</v>
      </c>
      <c r="H97" s="118" t="s">
        <v>604</v>
      </c>
      <c r="I97" s="173"/>
      <c r="J97" s="225"/>
      <c r="K97" s="225"/>
      <c r="L97" s="225"/>
      <c r="M97" s="226"/>
      <c r="N97" s="226"/>
      <c r="O97" s="226"/>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c r="CX97" s="105"/>
      <c r="CY97" s="105"/>
      <c r="CZ97" s="105"/>
      <c r="DA97" s="105"/>
      <c r="DB97" s="105"/>
      <c r="DC97" s="105"/>
      <c r="DD97" s="105"/>
      <c r="DE97" s="105"/>
      <c r="DF97" s="105"/>
      <c r="DG97" s="105"/>
      <c r="DH97" s="105"/>
      <c r="DI97" s="105"/>
      <c r="DJ97" s="105"/>
      <c r="DK97" s="105"/>
      <c r="DL97" s="105"/>
      <c r="DM97" s="105"/>
      <c r="DN97" s="105"/>
      <c r="DO97" s="105"/>
      <c r="DP97" s="105"/>
      <c r="DQ97" s="105"/>
      <c r="DR97" s="105"/>
      <c r="DS97" s="105"/>
      <c r="DT97" s="105"/>
      <c r="DU97" s="105"/>
      <c r="DV97" s="105"/>
      <c r="DW97" s="105"/>
      <c r="DX97" s="105"/>
      <c r="DY97" s="105"/>
      <c r="DZ97" s="105"/>
      <c r="EA97" s="105"/>
      <c r="EB97" s="105"/>
      <c r="EC97" s="105"/>
      <c r="ED97" s="105"/>
      <c r="EE97" s="105"/>
      <c r="EF97" s="105"/>
      <c r="EG97" s="105"/>
      <c r="EH97" s="105"/>
      <c r="EI97" s="105"/>
      <c r="EJ97" s="105"/>
      <c r="EK97" s="105"/>
      <c r="EL97" s="105"/>
      <c r="EM97" s="105"/>
      <c r="EN97" s="105"/>
      <c r="EO97" s="105"/>
      <c r="EP97" s="105"/>
      <c r="EQ97" s="105"/>
      <c r="ER97" s="105"/>
      <c r="ES97" s="105"/>
      <c r="ET97" s="105"/>
      <c r="EU97" s="105"/>
      <c r="EV97" s="105"/>
      <c r="EW97" s="105"/>
      <c r="EX97" s="105"/>
      <c r="EY97" s="105"/>
      <c r="EZ97" s="105"/>
      <c r="FA97" s="105"/>
      <c r="FB97" s="105"/>
      <c r="FC97" s="105"/>
      <c r="FD97" s="105"/>
      <c r="FE97" s="105"/>
      <c r="FF97" s="105"/>
      <c r="FG97" s="105"/>
      <c r="FH97" s="105"/>
      <c r="FI97" s="105"/>
      <c r="FJ97" s="105"/>
      <c r="FK97" s="105"/>
      <c r="FL97" s="105"/>
      <c r="FM97" s="105"/>
      <c r="FN97" s="105"/>
      <c r="FO97" s="105"/>
      <c r="FP97" s="105"/>
      <c r="FQ97" s="105"/>
      <c r="FR97" s="105"/>
      <c r="FS97" s="105"/>
      <c r="FT97" s="105"/>
      <c r="FU97" s="105"/>
      <c r="FV97" s="105"/>
      <c r="FW97" s="105"/>
      <c r="FX97" s="105"/>
      <c r="FY97" s="105"/>
      <c r="FZ97" s="105"/>
      <c r="GA97" s="105"/>
      <c r="GB97" s="105"/>
      <c r="GC97" s="105"/>
      <c r="GD97" s="105"/>
      <c r="GE97" s="105"/>
      <c r="GF97" s="105"/>
      <c r="GG97" s="105"/>
      <c r="GH97" s="105"/>
      <c r="GI97" s="105"/>
      <c r="GJ97" s="105"/>
      <c r="GK97" s="105"/>
      <c r="GL97" s="105"/>
      <c r="GM97" s="105"/>
      <c r="GN97" s="105"/>
      <c r="GO97" s="105"/>
      <c r="GP97" s="105"/>
      <c r="GQ97" s="105"/>
      <c r="GR97" s="105"/>
      <c r="GS97" s="105"/>
      <c r="GT97" s="105"/>
      <c r="GU97" s="105"/>
      <c r="GV97" s="105"/>
      <c r="GW97" s="105"/>
      <c r="GX97" s="105"/>
      <c r="GY97" s="105"/>
      <c r="GZ97" s="105"/>
      <c r="HA97" s="105"/>
      <c r="HB97" s="105"/>
      <c r="HC97" s="105"/>
      <c r="HD97" s="105"/>
      <c r="HE97" s="105"/>
      <c r="HF97" s="105"/>
      <c r="HG97" s="105"/>
      <c r="HH97" s="105"/>
      <c r="HI97" s="105"/>
      <c r="HJ97" s="105"/>
      <c r="HK97" s="105"/>
      <c r="HL97" s="105"/>
      <c r="HM97" s="105"/>
      <c r="HN97" s="105"/>
      <c r="HO97" s="105"/>
      <c r="HP97" s="105"/>
      <c r="HQ97" s="105"/>
      <c r="HR97" s="105"/>
      <c r="HS97" s="105"/>
      <c r="HT97" s="105"/>
      <c r="HU97" s="105"/>
      <c r="HV97" s="105"/>
      <c r="HW97" s="105"/>
      <c r="HX97" s="105"/>
      <c r="HY97" s="105"/>
      <c r="HZ97" s="105"/>
      <c r="IA97" s="105"/>
      <c r="IB97" s="105"/>
      <c r="IC97" s="105"/>
      <c r="ID97" s="105"/>
      <c r="IE97" s="105"/>
      <c r="IF97" s="105"/>
      <c r="IG97" s="105"/>
      <c r="IH97" s="105"/>
      <c r="II97" s="105"/>
      <c r="IJ97" s="105"/>
      <c r="IK97" s="105"/>
      <c r="IL97" s="105"/>
      <c r="IM97" s="105"/>
      <c r="IN97" s="105"/>
      <c r="IO97" s="105"/>
      <c r="IP97" s="105"/>
      <c r="IQ97" s="105"/>
      <c r="IR97" s="105"/>
      <c r="IS97" s="105"/>
      <c r="IT97" s="105"/>
      <c r="IU97" s="105"/>
      <c r="IV97" s="105"/>
      <c r="IW97" s="105"/>
    </row>
    <row r="98" spans="1:257" s="108" customFormat="1" ht="14.25" customHeight="1">
      <c r="A98" s="164" t="str">
        <f t="shared" ref="A98:A99" si="13">IF(OR(B98&lt;&gt;"",D98&lt;E97&gt;""),"["&amp;TEXT($B$2,"##")&amp;"-"&amp;TEXT(ROW()-10,"##")&amp;"]","")</f>
        <v>[User_login-88]</v>
      </c>
      <c r="B98" s="116" t="s">
        <v>380</v>
      </c>
      <c r="C98" s="116" t="s">
        <v>370</v>
      </c>
      <c r="D98" s="116" t="s">
        <v>371</v>
      </c>
      <c r="E98" s="173"/>
      <c r="F98" s="116" t="s">
        <v>22</v>
      </c>
      <c r="G98" s="116" t="s">
        <v>22</v>
      </c>
      <c r="H98" s="118" t="s">
        <v>604</v>
      </c>
      <c r="I98" s="173"/>
      <c r="J98" s="225"/>
      <c r="K98" s="225"/>
      <c r="L98" s="225"/>
      <c r="M98" s="226"/>
      <c r="N98" s="226"/>
      <c r="O98" s="226"/>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c r="CX98" s="105"/>
      <c r="CY98" s="105"/>
      <c r="CZ98" s="105"/>
      <c r="DA98" s="105"/>
      <c r="DB98" s="105"/>
      <c r="DC98" s="105"/>
      <c r="DD98" s="105"/>
      <c r="DE98" s="105"/>
      <c r="DF98" s="105"/>
      <c r="DG98" s="105"/>
      <c r="DH98" s="105"/>
      <c r="DI98" s="105"/>
      <c r="DJ98" s="105"/>
      <c r="DK98" s="105"/>
      <c r="DL98" s="105"/>
      <c r="DM98" s="105"/>
      <c r="DN98" s="105"/>
      <c r="DO98" s="105"/>
      <c r="DP98" s="105"/>
      <c r="DQ98" s="105"/>
      <c r="DR98" s="105"/>
      <c r="DS98" s="105"/>
      <c r="DT98" s="105"/>
      <c r="DU98" s="105"/>
      <c r="DV98" s="105"/>
      <c r="DW98" s="105"/>
      <c r="DX98" s="105"/>
      <c r="DY98" s="105"/>
      <c r="DZ98" s="105"/>
      <c r="EA98" s="105"/>
      <c r="EB98" s="105"/>
      <c r="EC98" s="105"/>
      <c r="ED98" s="105"/>
      <c r="EE98" s="105"/>
      <c r="EF98" s="105"/>
      <c r="EG98" s="105"/>
      <c r="EH98" s="105"/>
      <c r="EI98" s="105"/>
      <c r="EJ98" s="105"/>
      <c r="EK98" s="105"/>
      <c r="EL98" s="105"/>
      <c r="EM98" s="105"/>
      <c r="EN98" s="105"/>
      <c r="EO98" s="105"/>
      <c r="EP98" s="105"/>
      <c r="EQ98" s="105"/>
      <c r="ER98" s="105"/>
      <c r="ES98" s="105"/>
      <c r="ET98" s="105"/>
      <c r="EU98" s="105"/>
      <c r="EV98" s="105"/>
      <c r="EW98" s="105"/>
      <c r="EX98" s="105"/>
      <c r="EY98" s="105"/>
      <c r="EZ98" s="105"/>
      <c r="FA98" s="105"/>
      <c r="FB98" s="105"/>
      <c r="FC98" s="105"/>
      <c r="FD98" s="105"/>
      <c r="FE98" s="105"/>
      <c r="FF98" s="105"/>
      <c r="FG98" s="105"/>
      <c r="FH98" s="105"/>
      <c r="FI98" s="105"/>
      <c r="FJ98" s="105"/>
      <c r="FK98" s="105"/>
      <c r="FL98" s="105"/>
      <c r="FM98" s="105"/>
      <c r="FN98" s="105"/>
      <c r="FO98" s="105"/>
      <c r="FP98" s="105"/>
      <c r="FQ98" s="105"/>
      <c r="FR98" s="105"/>
      <c r="FS98" s="105"/>
      <c r="FT98" s="105"/>
      <c r="FU98" s="105"/>
      <c r="FV98" s="105"/>
      <c r="FW98" s="105"/>
      <c r="FX98" s="105"/>
      <c r="FY98" s="105"/>
      <c r="FZ98" s="105"/>
      <c r="GA98" s="105"/>
      <c r="GB98" s="105"/>
      <c r="GC98" s="105"/>
      <c r="GD98" s="105"/>
      <c r="GE98" s="105"/>
      <c r="GF98" s="105"/>
      <c r="GG98" s="105"/>
      <c r="GH98" s="105"/>
      <c r="GI98" s="105"/>
      <c r="GJ98" s="105"/>
      <c r="GK98" s="105"/>
      <c r="GL98" s="105"/>
      <c r="GM98" s="105"/>
      <c r="GN98" s="105"/>
      <c r="GO98" s="105"/>
      <c r="GP98" s="105"/>
      <c r="GQ98" s="105"/>
      <c r="GR98" s="105"/>
      <c r="GS98" s="105"/>
      <c r="GT98" s="105"/>
      <c r="GU98" s="105"/>
      <c r="GV98" s="105"/>
      <c r="GW98" s="105"/>
      <c r="GX98" s="105"/>
      <c r="GY98" s="105"/>
      <c r="GZ98" s="105"/>
      <c r="HA98" s="105"/>
      <c r="HB98" s="105"/>
      <c r="HC98" s="105"/>
      <c r="HD98" s="105"/>
      <c r="HE98" s="105"/>
      <c r="HF98" s="105"/>
      <c r="HG98" s="105"/>
      <c r="HH98" s="105"/>
      <c r="HI98" s="105"/>
      <c r="HJ98" s="105"/>
      <c r="HK98" s="105"/>
      <c r="HL98" s="105"/>
      <c r="HM98" s="105"/>
      <c r="HN98" s="105"/>
      <c r="HO98" s="105"/>
      <c r="HP98" s="105"/>
      <c r="HQ98" s="105"/>
      <c r="HR98" s="105"/>
      <c r="HS98" s="105"/>
      <c r="HT98" s="105"/>
      <c r="HU98" s="105"/>
      <c r="HV98" s="105"/>
      <c r="HW98" s="105"/>
      <c r="HX98" s="105"/>
      <c r="HY98" s="105"/>
      <c r="HZ98" s="105"/>
      <c r="IA98" s="105"/>
      <c r="IB98" s="105"/>
      <c r="IC98" s="105"/>
      <c r="ID98" s="105"/>
      <c r="IE98" s="105"/>
      <c r="IF98" s="105"/>
      <c r="IG98" s="105"/>
      <c r="IH98" s="105"/>
      <c r="II98" s="105"/>
      <c r="IJ98" s="105"/>
      <c r="IK98" s="105"/>
      <c r="IL98" s="105"/>
      <c r="IM98" s="105"/>
      <c r="IN98" s="105"/>
      <c r="IO98" s="105"/>
      <c r="IP98" s="105"/>
      <c r="IQ98" s="105"/>
      <c r="IR98" s="105"/>
      <c r="IS98" s="105"/>
      <c r="IT98" s="105"/>
      <c r="IU98" s="105"/>
      <c r="IV98" s="105"/>
      <c r="IW98" s="105"/>
    </row>
    <row r="99" spans="1:257" ht="14.25" customHeight="1">
      <c r="A99" s="164" t="str">
        <f t="shared" si="13"/>
        <v>[User_login-89]</v>
      </c>
      <c r="B99" s="116" t="s">
        <v>381</v>
      </c>
      <c r="C99" s="116" t="s">
        <v>386</v>
      </c>
      <c r="D99" s="116" t="s">
        <v>375</v>
      </c>
      <c r="E99" s="173"/>
      <c r="F99" s="116" t="s">
        <v>22</v>
      </c>
      <c r="G99" s="116" t="s">
        <v>22</v>
      </c>
      <c r="H99" s="118" t="s">
        <v>604</v>
      </c>
      <c r="I99" s="173"/>
      <c r="J99" s="225"/>
      <c r="K99" s="225"/>
      <c r="L99" s="225"/>
      <c r="M99" s="226"/>
      <c r="N99" s="226"/>
      <c r="O99" s="226"/>
    </row>
    <row r="100" spans="1:257" ht="14.25" customHeight="1">
      <c r="A100" s="164" t="str">
        <f t="shared" ref="A100:A102" si="14">IF(OR(B100&lt;&gt;"",D100&lt;E99&gt;""),"["&amp;TEXT($B$2,"##")&amp;"-"&amp;TEXT(ROW()-10,"##")&amp;"]","")</f>
        <v>[User_login-90]</v>
      </c>
      <c r="B100" s="116" t="s">
        <v>382</v>
      </c>
      <c r="C100" s="116" t="s">
        <v>387</v>
      </c>
      <c r="D100" s="116" t="s">
        <v>376</v>
      </c>
      <c r="E100" s="173"/>
      <c r="F100" s="116" t="s">
        <v>22</v>
      </c>
      <c r="G100" s="116" t="s">
        <v>22</v>
      </c>
      <c r="H100" s="118" t="s">
        <v>604</v>
      </c>
      <c r="I100" s="173"/>
      <c r="J100" s="225"/>
      <c r="K100" s="225"/>
      <c r="L100" s="225"/>
      <c r="M100" s="226"/>
      <c r="N100" s="226"/>
      <c r="O100" s="226"/>
    </row>
    <row r="101" spans="1:257" ht="14.25" customHeight="1">
      <c r="A101" s="164" t="str">
        <f t="shared" si="14"/>
        <v>[User_login-91]</v>
      </c>
      <c r="B101" s="116" t="s">
        <v>410</v>
      </c>
      <c r="C101" s="116" t="s">
        <v>388</v>
      </c>
      <c r="D101" s="116" t="s">
        <v>377</v>
      </c>
      <c r="E101" s="173"/>
      <c r="F101" s="116" t="s">
        <v>22</v>
      </c>
      <c r="G101" s="116" t="s">
        <v>22</v>
      </c>
      <c r="H101" s="118" t="s">
        <v>604</v>
      </c>
      <c r="I101" s="173"/>
      <c r="J101" s="225"/>
      <c r="K101" s="225"/>
      <c r="L101" s="225"/>
      <c r="M101" s="226"/>
      <c r="N101" s="226"/>
      <c r="O101" s="226"/>
    </row>
    <row r="102" spans="1:257" ht="14.25" customHeight="1">
      <c r="A102" s="164" t="str">
        <f t="shared" si="14"/>
        <v>[User_login-92]</v>
      </c>
      <c r="B102" s="116" t="s">
        <v>411</v>
      </c>
      <c r="C102" s="116" t="s">
        <v>378</v>
      </c>
      <c r="D102" s="116" t="s">
        <v>379</v>
      </c>
      <c r="E102" s="173"/>
      <c r="F102" s="116" t="s">
        <v>22</v>
      </c>
      <c r="G102" s="116" t="s">
        <v>22</v>
      </c>
      <c r="H102" s="118" t="s">
        <v>604</v>
      </c>
      <c r="I102" s="173"/>
      <c r="J102" s="225"/>
      <c r="K102" s="225"/>
      <c r="L102" s="225"/>
      <c r="M102" s="226"/>
      <c r="N102" s="226"/>
      <c r="O102" s="226"/>
    </row>
    <row r="103" spans="1:257" ht="14.25" customHeight="1">
      <c r="A103" s="177"/>
      <c r="B103" s="177" t="s">
        <v>211</v>
      </c>
      <c r="C103" s="174"/>
      <c r="D103" s="174"/>
      <c r="E103" s="174"/>
      <c r="F103" s="174"/>
      <c r="G103" s="58"/>
      <c r="H103" s="58"/>
      <c r="I103" s="176"/>
      <c r="J103" s="176"/>
      <c r="K103" s="176"/>
      <c r="L103" s="176"/>
      <c r="M103" s="176"/>
      <c r="N103" s="176"/>
      <c r="O103" s="176"/>
    </row>
    <row r="104" spans="1:257" ht="38.25">
      <c r="A104" s="164" t="str">
        <f>IF(OR(B104&lt;&gt;"",D104&lt;E103&gt;""),"["&amp;TEXT($B$2,"##")&amp;"-"&amp;TEXT(ROW()-10,"##")&amp;"]","")</f>
        <v>[User_login-94]</v>
      </c>
      <c r="B104" s="116" t="s">
        <v>427</v>
      </c>
      <c r="C104" s="116" t="s">
        <v>425</v>
      </c>
      <c r="D104" s="116" t="s">
        <v>426</v>
      </c>
      <c r="E104" s="117"/>
      <c r="F104" s="116" t="s">
        <v>22</v>
      </c>
      <c r="G104" s="116" t="s">
        <v>22</v>
      </c>
      <c r="H104" s="118" t="s">
        <v>604</v>
      </c>
      <c r="I104" s="119"/>
      <c r="J104" s="225"/>
      <c r="K104" s="225"/>
      <c r="L104" s="225"/>
      <c r="M104" s="226"/>
      <c r="N104" s="226"/>
      <c r="O104" s="226"/>
    </row>
    <row r="105" spans="1:257" ht="25.5">
      <c r="A105" s="164" t="str">
        <f>IF(OR(B105&lt;&gt;"",D105&lt;E104&gt;""),"["&amp;TEXT($B$2,"##")&amp;"-"&amp;TEXT(ROW()-10,"##")&amp;"]","")</f>
        <v>[User_login-95]</v>
      </c>
      <c r="B105" s="116" t="s">
        <v>428</v>
      </c>
      <c r="C105" s="116" t="s">
        <v>398</v>
      </c>
      <c r="D105" s="116" t="s">
        <v>422</v>
      </c>
      <c r="E105" s="117"/>
      <c r="F105" s="116" t="s">
        <v>22</v>
      </c>
      <c r="G105" s="116" t="s">
        <v>22</v>
      </c>
      <c r="H105" s="118" t="s">
        <v>604</v>
      </c>
      <c r="I105" s="119"/>
      <c r="J105" s="225"/>
      <c r="K105" s="225"/>
      <c r="L105" s="225"/>
      <c r="M105" s="226"/>
      <c r="N105" s="226"/>
      <c r="O105" s="226"/>
    </row>
    <row r="106" spans="1:257" ht="63.75">
      <c r="A106" s="164" t="str">
        <f t="shared" ref="A106" si="15">IF(OR(B106&lt;&gt;"",D106&lt;E105&gt;""),"["&amp;TEXT($B$2,"##")&amp;"-"&amp;TEXT(ROW()-10,"##")&amp;"]","")</f>
        <v>[User_login-96]</v>
      </c>
      <c r="B106" s="116" t="s">
        <v>429</v>
      </c>
      <c r="C106" s="116" t="s">
        <v>423</v>
      </c>
      <c r="D106" s="116" t="s">
        <v>424</v>
      </c>
      <c r="E106" s="117"/>
      <c r="F106" s="116" t="s">
        <v>22</v>
      </c>
      <c r="G106" s="116" t="s">
        <v>22</v>
      </c>
      <c r="H106" s="118" t="s">
        <v>604</v>
      </c>
      <c r="I106" s="119"/>
      <c r="J106" s="225"/>
      <c r="K106" s="225"/>
      <c r="L106" s="225"/>
      <c r="M106" s="226"/>
      <c r="N106" s="226"/>
      <c r="O106" s="226"/>
    </row>
    <row r="107" spans="1:257" ht="63.75">
      <c r="A107" s="164" t="str">
        <f>IF(OR(B107&lt;&gt;"",D107&lt;E103&gt;""),"["&amp;TEXT($B$2,"##")&amp;"-"&amp;TEXT(ROW()-10,"##")&amp;"]","")</f>
        <v>[User_login-97]</v>
      </c>
      <c r="B107" s="116" t="s">
        <v>412</v>
      </c>
      <c r="C107" s="116" t="s">
        <v>389</v>
      </c>
      <c r="D107" s="116" t="s">
        <v>597</v>
      </c>
      <c r="E107" s="117"/>
      <c r="F107" s="116" t="s">
        <v>22</v>
      </c>
      <c r="G107" s="116" t="s">
        <v>22</v>
      </c>
      <c r="H107" s="118" t="s">
        <v>604</v>
      </c>
      <c r="I107" s="119"/>
      <c r="J107" s="225"/>
      <c r="K107" s="225"/>
      <c r="L107" s="225"/>
      <c r="M107" s="226"/>
      <c r="N107" s="226"/>
      <c r="O107" s="226"/>
    </row>
    <row r="108" spans="1:257" ht="89.25">
      <c r="A108" s="164" t="str">
        <f>IF(OR(B108&lt;&gt;"",D108&lt;E104&gt;""),"["&amp;TEXT($B$2,"##")&amp;"-"&amp;TEXT(ROW()-10,"##")&amp;"]","")</f>
        <v>[User_login-98]</v>
      </c>
      <c r="B108" s="116" t="s">
        <v>430</v>
      </c>
      <c r="C108" s="116" t="s">
        <v>391</v>
      </c>
      <c r="D108" s="116" t="s">
        <v>392</v>
      </c>
      <c r="E108" s="117"/>
      <c r="F108" s="116" t="s">
        <v>22</v>
      </c>
      <c r="G108" s="116" t="s">
        <v>22</v>
      </c>
      <c r="H108" s="118" t="s">
        <v>604</v>
      </c>
      <c r="I108" s="119"/>
      <c r="J108" s="225"/>
      <c r="K108" s="225"/>
      <c r="L108" s="225"/>
      <c r="M108" s="226"/>
      <c r="N108" s="226"/>
      <c r="O108" s="226"/>
    </row>
    <row r="109" spans="1:257" ht="89.25">
      <c r="A109" s="164" t="str">
        <f>IF(OR(B109&lt;&gt;"",D109&lt;E105&gt;""),"["&amp;TEXT($B$2,"##")&amp;"-"&amp;TEXT(ROW()-10,"##")&amp;"]","")</f>
        <v>[User_login-99]</v>
      </c>
      <c r="B109" s="116" t="s">
        <v>431</v>
      </c>
      <c r="C109" s="116" t="s">
        <v>391</v>
      </c>
      <c r="D109" s="116" t="s">
        <v>392</v>
      </c>
      <c r="E109" s="164"/>
      <c r="F109" s="116" t="s">
        <v>22</v>
      </c>
      <c r="G109" s="116" t="s">
        <v>22</v>
      </c>
      <c r="H109" s="118" t="s">
        <v>604</v>
      </c>
      <c r="I109" s="119"/>
      <c r="J109" s="225"/>
      <c r="K109" s="225"/>
      <c r="L109" s="225"/>
      <c r="M109" s="226"/>
      <c r="N109" s="226"/>
      <c r="O109" s="226"/>
    </row>
    <row r="110" spans="1:257" ht="89.25">
      <c r="A110" s="164" t="str">
        <f>IF(OR(B110&lt;&gt;"",D110&lt;E107&gt;""),"["&amp;TEXT($B$2,"##")&amp;"-"&amp;TEXT(ROW()-10,"##")&amp;"]","")</f>
        <v>[User_login-100]</v>
      </c>
      <c r="B110" s="116" t="s">
        <v>432</v>
      </c>
      <c r="C110" s="116" t="s">
        <v>396</v>
      </c>
      <c r="D110" s="116" t="s">
        <v>397</v>
      </c>
      <c r="E110" s="117"/>
      <c r="F110" s="116" t="s">
        <v>22</v>
      </c>
      <c r="G110" s="116" t="s">
        <v>22</v>
      </c>
      <c r="H110" s="118" t="s">
        <v>604</v>
      </c>
      <c r="I110" s="119"/>
      <c r="J110" s="225"/>
      <c r="K110" s="225"/>
      <c r="L110" s="225"/>
      <c r="M110" s="226"/>
      <c r="N110" s="226"/>
      <c r="O110" s="226"/>
    </row>
    <row r="111" spans="1:257" ht="63.75">
      <c r="A111" s="164" t="str">
        <f>IF(OR(B111&lt;&gt;"",D111&lt;E108&gt;""),"["&amp;TEXT($B$2,"##")&amp;"-"&amp;TEXT(ROW()-10,"##")&amp;"]","")</f>
        <v>[User_login-101]</v>
      </c>
      <c r="B111" s="116" t="s">
        <v>418</v>
      </c>
      <c r="C111" s="116" t="s">
        <v>398</v>
      </c>
      <c r="D111" s="116" t="s">
        <v>399</v>
      </c>
      <c r="E111" s="117"/>
      <c r="F111" s="116" t="s">
        <v>22</v>
      </c>
      <c r="G111" s="116" t="s">
        <v>22</v>
      </c>
      <c r="H111" s="118" t="s">
        <v>604</v>
      </c>
      <c r="I111" s="119"/>
      <c r="J111" s="225"/>
      <c r="K111" s="225"/>
      <c r="L111" s="225"/>
      <c r="M111" s="226"/>
      <c r="N111" s="226"/>
      <c r="O111" s="226"/>
    </row>
    <row r="112" spans="1:257" ht="63.75">
      <c r="A112" s="164" t="str">
        <f>IF(OR(B112&lt;&gt;"",D112&lt;E109&gt;""),"["&amp;TEXT($B$2,"##")&amp;"-"&amp;TEXT(ROW()-10,"##")&amp;"]","")</f>
        <v>[User_login-102]</v>
      </c>
      <c r="B112" s="116" t="s">
        <v>433</v>
      </c>
      <c r="C112" s="116" t="s">
        <v>400</v>
      </c>
      <c r="D112" s="116" t="s">
        <v>401</v>
      </c>
      <c r="E112" s="117"/>
      <c r="F112" s="116" t="s">
        <v>22</v>
      </c>
      <c r="G112" s="116" t="s">
        <v>22</v>
      </c>
      <c r="H112" s="118" t="s">
        <v>604</v>
      </c>
      <c r="I112" s="119"/>
      <c r="J112" s="225"/>
      <c r="K112" s="225"/>
      <c r="L112" s="225"/>
      <c r="M112" s="226"/>
      <c r="N112" s="226"/>
      <c r="O112" s="226"/>
    </row>
    <row r="113" spans="1:15" ht="38.25">
      <c r="A113" s="164" t="str">
        <f t="shared" ref="A113:A115" si="16">IF(OR(B113&lt;&gt;"",D113&lt;E110&gt;""),"["&amp;TEXT($B$2,"##")&amp;"-"&amp;TEXT(ROW()-10,"##")&amp;"]","")</f>
        <v>[User_login-103]</v>
      </c>
      <c r="B113" s="116" t="s">
        <v>434</v>
      </c>
      <c r="C113" s="116" t="s">
        <v>402</v>
      </c>
      <c r="D113" s="116" t="s">
        <v>403</v>
      </c>
      <c r="E113" s="173"/>
      <c r="F113" s="116" t="s">
        <v>22</v>
      </c>
      <c r="G113" s="116" t="s">
        <v>22</v>
      </c>
      <c r="H113" s="118" t="s">
        <v>604</v>
      </c>
      <c r="I113" s="173"/>
      <c r="J113" s="225"/>
      <c r="K113" s="225"/>
      <c r="L113" s="225"/>
      <c r="M113" s="226"/>
      <c r="N113" s="226"/>
      <c r="O113" s="226"/>
    </row>
    <row r="114" spans="1:15" ht="38.25">
      <c r="A114" s="164" t="str">
        <f t="shared" si="16"/>
        <v>[User_login-104]</v>
      </c>
      <c r="B114" s="116" t="s">
        <v>435</v>
      </c>
      <c r="C114" s="116" t="s">
        <v>404</v>
      </c>
      <c r="D114" s="116" t="s">
        <v>405</v>
      </c>
      <c r="E114" s="173"/>
      <c r="F114" s="116" t="s">
        <v>22</v>
      </c>
      <c r="G114" s="116" t="s">
        <v>22</v>
      </c>
      <c r="H114" s="118" t="s">
        <v>604</v>
      </c>
      <c r="I114" s="173"/>
      <c r="J114" s="225"/>
      <c r="K114" s="225"/>
      <c r="L114" s="225"/>
      <c r="M114" s="226"/>
      <c r="N114" s="226"/>
      <c r="O114" s="226"/>
    </row>
    <row r="115" spans="1:15" ht="38.25">
      <c r="A115" s="164" t="str">
        <f t="shared" si="16"/>
        <v>[User_login-105]</v>
      </c>
      <c r="B115" s="116" t="s">
        <v>436</v>
      </c>
      <c r="C115" s="116" t="s">
        <v>406</v>
      </c>
      <c r="D115" s="116" t="s">
        <v>407</v>
      </c>
      <c r="E115" s="173"/>
      <c r="F115" s="116" t="s">
        <v>22</v>
      </c>
      <c r="G115" s="116" t="s">
        <v>22</v>
      </c>
      <c r="H115" s="118" t="s">
        <v>604</v>
      </c>
      <c r="I115" s="173"/>
      <c r="J115" s="225"/>
      <c r="K115" s="225"/>
      <c r="L115" s="225"/>
      <c r="M115" s="226"/>
      <c r="N115" s="226"/>
      <c r="O115" s="226"/>
    </row>
    <row r="116" spans="1:15" ht="114.75">
      <c r="A116" s="164" t="str">
        <f>IF(OR(B116&lt;&gt;"",D116&lt;E111&gt;""),"["&amp;TEXT($B$2,"##")&amp;"-"&amp;TEXT(ROW()-10,"##")&amp;"]","")</f>
        <v>[User_login-106]</v>
      </c>
      <c r="B116" s="116" t="s">
        <v>437</v>
      </c>
      <c r="C116" s="116" t="s">
        <v>408</v>
      </c>
      <c r="D116" s="116" t="s">
        <v>409</v>
      </c>
      <c r="E116" s="173"/>
      <c r="F116" s="116" t="s">
        <v>22</v>
      </c>
      <c r="G116" s="116" t="s">
        <v>22</v>
      </c>
      <c r="H116" s="118" t="s">
        <v>604</v>
      </c>
      <c r="I116" s="173"/>
      <c r="J116" s="225"/>
      <c r="K116" s="225"/>
      <c r="L116" s="225"/>
      <c r="M116" s="226"/>
      <c r="N116" s="226"/>
      <c r="O116" s="226"/>
    </row>
  </sheetData>
  <dataConsolidate>
    <dataRefs count="1">
      <dataRef ref="K2:K6" sheet="User_Function"/>
    </dataRefs>
  </dataConsolidate>
  <mergeCells count="5">
    <mergeCell ref="B2:G2"/>
    <mergeCell ref="B3:G3"/>
    <mergeCell ref="B4:G4"/>
    <mergeCell ref="E5:G5"/>
    <mergeCell ref="E6:G6"/>
  </mergeCells>
  <dataValidations count="1">
    <dataValidation type="list" allowBlank="1" showInputMessage="1" showErrorMessage="1" sqref="G1:G9 F104:F116 F23:G23 F12:F18 F20:G21 G11:G18 F25:G27 G29:G31 F33:G34 F36:G38 F40:G50 F52:G70 F72:G82 F84:G102 G104:G65347">
      <formula1>$H$2:$H$5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Calculate!$B$4:$B$7</xm:f>
          </x14:formula1>
          <xm:sqref>L104:L116 L72:L82 L52:L70 L40:L50 L36:L38 L33:L34 L29:L31 L25:L27 L23 L12:L18 L20:L21 L84:L102</xm:sqref>
        </x14:dataValidation>
        <x14:dataValidation type="list" allowBlank="1" showInputMessage="1" showErrorMessage="1">
          <x14:formula1>
            <xm:f>Calculate!$A$11:$A$12</xm:f>
          </x14:formula1>
          <xm:sqref>K104:K116 K72:K82 K52:K70 K40:K50 K36:K38 K33:K34 K29:K31 K25:K27 K23 K12:K18 K20:K21 K84:K102</xm:sqref>
        </x14:dataValidation>
        <x14:dataValidation type="list" allowBlank="1" showInputMessage="1" showErrorMessage="1">
          <x14:formula1>
            <xm:f>Calculate!$A$15:$A$20</xm:f>
          </x14:formula1>
          <xm:sqref>J104:J116 J72:J82 J52:J70 J40:J50 J36:J38 J33:J34 J29:J31 J25:J27 J23 J12:J18 J20:J21 J84:J102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5"/>
  <sheetViews>
    <sheetView tabSelected="1" topLeftCell="C23" zoomScaleNormal="100" workbookViewId="0">
      <selection activeCell="H28" sqref="H28"/>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customWidth="1"/>
    <col min="11" max="11" width="15.25" style="105" customWidth="1"/>
    <col min="12" max="16" width="15.25" style="105"/>
    <col min="17" max="17" width="0" style="105" hidden="1" customWidth="1"/>
    <col min="18" max="16384" width="15.25" style="105"/>
  </cols>
  <sheetData>
    <row r="1" spans="1:17" s="137" customFormat="1" ht="15.75" thickTop="1" thickBot="1">
      <c r="A1" s="138" t="s">
        <v>506</v>
      </c>
      <c r="B1" s="139"/>
      <c r="C1" s="139"/>
      <c r="D1" s="139"/>
      <c r="E1" s="139"/>
      <c r="F1" s="139"/>
      <c r="G1" s="140"/>
      <c r="I1" s="227" t="s">
        <v>584</v>
      </c>
      <c r="J1" s="228" t="s">
        <v>583</v>
      </c>
      <c r="K1" s="228" t="s">
        <v>582</v>
      </c>
      <c r="L1" s="228" t="s">
        <v>581</v>
      </c>
      <c r="M1" s="228" t="s">
        <v>580</v>
      </c>
      <c r="N1" s="228" t="s">
        <v>592</v>
      </c>
      <c r="O1" s="229" t="s">
        <v>579</v>
      </c>
    </row>
    <row r="2" spans="1:17" s="137" customFormat="1" ht="15">
      <c r="A2" s="141" t="s">
        <v>21</v>
      </c>
      <c r="B2" s="251" t="s">
        <v>47</v>
      </c>
      <c r="C2" s="251"/>
      <c r="D2" s="251"/>
      <c r="E2" s="251"/>
      <c r="F2" s="251"/>
      <c r="G2" s="251"/>
      <c r="I2" s="230" t="s">
        <v>578</v>
      </c>
      <c r="J2" s="205">
        <f>COUNTIFS(J12:J197,"ManhNL",L12:L197,"Open")</f>
        <v>0</v>
      </c>
      <c r="K2" s="205">
        <f>COUNTIFS(J12:J197,"ManhNL",L12:L197,"Accepted")</f>
        <v>0</v>
      </c>
      <c r="L2" s="205">
        <f>COUNTIFS(J12:J197,"ManhNL",L12:L197,"Ready for test")</f>
        <v>0</v>
      </c>
      <c r="M2" s="205">
        <f>COUNTIFS(J12:J197,"ManhNL",L12:L197,"Closed")</f>
        <v>0</v>
      </c>
      <c r="N2" s="205">
        <f>COUNTIFS(J12:J197,"ManhNL",L12:L197,"")</f>
        <v>0</v>
      </c>
      <c r="O2" s="231">
        <f t="shared" ref="O2:O7" si="0">SUM(J2:N2)</f>
        <v>0</v>
      </c>
      <c r="Q2" s="95" t="s">
        <v>22</v>
      </c>
    </row>
    <row r="3" spans="1:17" s="137" customFormat="1" ht="15" customHeight="1">
      <c r="A3" s="142" t="s">
        <v>507</v>
      </c>
      <c r="B3" s="251" t="s">
        <v>508</v>
      </c>
      <c r="C3" s="251"/>
      <c r="D3" s="251"/>
      <c r="E3" s="251"/>
      <c r="F3" s="251"/>
      <c r="G3" s="251"/>
      <c r="I3" s="230" t="s">
        <v>577</v>
      </c>
      <c r="J3" s="205">
        <f>COUNTIFS(J12:J197,"HuyNM",L12:L197,"Open")</f>
        <v>0</v>
      </c>
      <c r="K3" s="205">
        <f>COUNTIFS(J12:J197,"HuyNM",L12:L197,"Accepted")</f>
        <v>0</v>
      </c>
      <c r="L3" s="205">
        <f>COUNTIFS(J12:J197,"HuyNM",L12:L197,"Ready for test")</f>
        <v>0</v>
      </c>
      <c r="M3" s="205">
        <f>COUNTIFS(J12:J197,"HuyNM",L12:L197,"Closed")</f>
        <v>0</v>
      </c>
      <c r="N3" s="205">
        <f>COUNTIFS(J12:J197,"HuyNM",L12:L197,"")</f>
        <v>0</v>
      </c>
      <c r="O3" s="232">
        <f t="shared" si="0"/>
        <v>0</v>
      </c>
      <c r="Q3" s="95" t="s">
        <v>24</v>
      </c>
    </row>
    <row r="4" spans="1:17" s="137" customFormat="1" ht="15">
      <c r="A4" s="141" t="s">
        <v>509</v>
      </c>
      <c r="B4" s="252" t="s">
        <v>103</v>
      </c>
      <c r="C4" s="252"/>
      <c r="D4" s="252"/>
      <c r="E4" s="252"/>
      <c r="F4" s="252"/>
      <c r="G4" s="252"/>
      <c r="I4" s="230" t="s">
        <v>576</v>
      </c>
      <c r="J4" s="205">
        <f>COUNTIFS(J12:J197,"AnhDD",L12:L197,"Open")</f>
        <v>1</v>
      </c>
      <c r="K4" s="205">
        <f>COUNTIFS(J12:J197,"AnhDD",L12:L197,"Accepted")</f>
        <v>0</v>
      </c>
      <c r="L4" s="205">
        <f>COUNTIFS(J12:J197,"AnhDD",L12:L197,"Ready for test")</f>
        <v>0</v>
      </c>
      <c r="M4" s="205">
        <f>COUNTIFS(J12:J197,"AnhDD",L12:L197,"Closed")</f>
        <v>0</v>
      </c>
      <c r="N4" s="205">
        <f>COUNTIFS(J12:J197,"AnhDD",L12:L197,"")</f>
        <v>0</v>
      </c>
      <c r="O4" s="232">
        <f t="shared" si="0"/>
        <v>1</v>
      </c>
      <c r="Q4" s="96"/>
    </row>
    <row r="5" spans="1:17" s="137" customFormat="1" ht="15">
      <c r="A5" s="143" t="s">
        <v>22</v>
      </c>
      <c r="B5" s="144" t="s">
        <v>24</v>
      </c>
      <c r="C5" s="144" t="s">
        <v>510</v>
      </c>
      <c r="D5" s="145" t="s">
        <v>27</v>
      </c>
      <c r="E5" s="256" t="s">
        <v>511</v>
      </c>
      <c r="F5" s="256"/>
      <c r="G5" s="256"/>
      <c r="I5" s="230" t="s">
        <v>575</v>
      </c>
      <c r="J5" s="205">
        <f>COUNTIFS(J12:J197,"TrungVN",L12:L197,"Open")</f>
        <v>0</v>
      </c>
      <c r="K5" s="205">
        <f>COUNTIFS(J12:J197,"TrungVN",L12:L197,"Accepted")</f>
        <v>0</v>
      </c>
      <c r="L5" s="205">
        <f>COUNTIFS(J12:J197,"TrungVN",L12:L197,"Ready for test")</f>
        <v>0</v>
      </c>
      <c r="M5" s="205">
        <f>COUNTIFS(J12:J197,"TrungVN",L12:L197,"Closed")</f>
        <v>0</v>
      </c>
      <c r="N5" s="205">
        <f>COUNTIFS(J12:J197,"TrungVN",L12:L197,"")</f>
        <v>0</v>
      </c>
      <c r="O5" s="232">
        <f t="shared" si="0"/>
        <v>0</v>
      </c>
      <c r="Q5" s="95" t="s">
        <v>29</v>
      </c>
    </row>
    <row r="6" spans="1:17" s="137" customFormat="1" ht="15.75" thickBot="1">
      <c r="A6" s="130">
        <f>COUNTIF(F11:G309,"Pass")</f>
        <v>110</v>
      </c>
      <c r="B6" s="101">
        <f>COUNTIF(F11:G756,"Fail")</f>
        <v>2</v>
      </c>
      <c r="C6" s="101">
        <f>E6-D6-B6-A6</f>
        <v>0</v>
      </c>
      <c r="D6" s="102">
        <f>COUNTIF(F11:G756,"N/A")</f>
        <v>0</v>
      </c>
      <c r="E6" s="254">
        <f>COUNTA(A11:A313)*2</f>
        <v>112</v>
      </c>
      <c r="F6" s="254"/>
      <c r="G6" s="254"/>
      <c r="I6" s="230" t="s">
        <v>574</v>
      </c>
      <c r="J6" s="205">
        <f>COUNTIFS(J12:J197,"MaiCTP",L12:L197,"Open")</f>
        <v>0</v>
      </c>
      <c r="K6" s="205">
        <f>COUNTIFS(J12:J197,"MaiCTP",L12:L197,"Accepted")</f>
        <v>0</v>
      </c>
      <c r="L6" s="205">
        <f>COUNTIFS(J12:J197,"MaiCTP",L12:L197,"Ready for test")</f>
        <v>0</v>
      </c>
      <c r="M6" s="205">
        <f>COUNTIFS(J12:J197,"MaiCTP",L12:L197,"Closed")</f>
        <v>0</v>
      </c>
      <c r="N6" s="205">
        <f>COUNTIFS(J12:J197,"MaiCTP",L12:L197,"")</f>
        <v>0</v>
      </c>
      <c r="O6" s="232">
        <f t="shared" si="0"/>
        <v>0</v>
      </c>
      <c r="Q6" s="95" t="s">
        <v>27</v>
      </c>
    </row>
    <row r="7" spans="1:17" s="137" customFormat="1" ht="15">
      <c r="A7" s="219"/>
      <c r="B7" s="220"/>
      <c r="C7" s="220"/>
      <c r="D7" s="220"/>
      <c r="E7" s="221"/>
      <c r="F7" s="221"/>
      <c r="G7" s="221"/>
      <c r="I7" s="230" t="s">
        <v>573</v>
      </c>
      <c r="J7" s="205">
        <f>COUNTIFS(J12:J197,"ChinhVC",L12:L197,"Open")</f>
        <v>0</v>
      </c>
      <c r="K7" s="205">
        <f>COUNTIFS(J12:J197,"ChinhVC",L12:L197,"Accepted")</f>
        <v>0</v>
      </c>
      <c r="L7" s="205">
        <f>COUNTIFS(J12:J197,"ChinhVC",L12:L197,"Ready for test")</f>
        <v>0</v>
      </c>
      <c r="M7" s="205">
        <f>COUNTIFS(J12:J197,"ChinhVC",L12:L197,"Closed")</f>
        <v>0</v>
      </c>
      <c r="N7" s="205">
        <f>COUNTIFS(J12:J197,"ChinhVC",L12:L197,"")</f>
        <v>0</v>
      </c>
      <c r="O7" s="232">
        <f t="shared" si="0"/>
        <v>0</v>
      </c>
      <c r="Q7" s="95"/>
    </row>
    <row r="8" spans="1:17" s="137" customFormat="1" ht="15" thickBot="1">
      <c r="A8" s="219"/>
      <c r="B8" s="220"/>
      <c r="C8" s="220"/>
      <c r="D8" s="220"/>
      <c r="E8" s="221"/>
      <c r="F8" s="221"/>
      <c r="G8" s="221"/>
      <c r="I8" s="233" t="s">
        <v>572</v>
      </c>
      <c r="J8" s="234">
        <f>SUM(J2:J7)</f>
        <v>1</v>
      </c>
      <c r="K8" s="234">
        <f t="shared" ref="K8:O8" si="1">SUM(K2:K7)</f>
        <v>0</v>
      </c>
      <c r="L8" s="234">
        <f t="shared" si="1"/>
        <v>0</v>
      </c>
      <c r="M8" s="234">
        <f t="shared" si="1"/>
        <v>0</v>
      </c>
      <c r="N8" s="234">
        <f t="shared" si="1"/>
        <v>0</v>
      </c>
      <c r="O8" s="234">
        <f t="shared" si="1"/>
        <v>1</v>
      </c>
      <c r="Q8" s="95"/>
    </row>
    <row r="9" spans="1:17" s="137" customFormat="1" ht="14.25" thickTop="1"/>
    <row r="10" spans="1:17" s="137" customFormat="1" ht="14.25" customHeight="1">
      <c r="A10" s="56" t="s">
        <v>30</v>
      </c>
      <c r="B10" s="56" t="s">
        <v>512</v>
      </c>
      <c r="C10" s="56" t="s">
        <v>513</v>
      </c>
      <c r="D10" s="56" t="s">
        <v>33</v>
      </c>
      <c r="E10" s="57" t="s">
        <v>514</v>
      </c>
      <c r="F10" s="57" t="s">
        <v>108</v>
      </c>
      <c r="G10" s="57" t="s">
        <v>109</v>
      </c>
      <c r="H10" s="57" t="s">
        <v>515</v>
      </c>
      <c r="I10" s="56" t="s">
        <v>36</v>
      </c>
      <c r="J10" s="222" t="s">
        <v>587</v>
      </c>
      <c r="K10" s="223" t="s">
        <v>25</v>
      </c>
      <c r="L10" s="224" t="s">
        <v>588</v>
      </c>
      <c r="M10" s="224" t="s">
        <v>589</v>
      </c>
      <c r="N10" s="222" t="s">
        <v>590</v>
      </c>
      <c r="O10" s="224" t="s">
        <v>591</v>
      </c>
    </row>
    <row r="11" spans="1:17" s="137" customFormat="1" ht="14.25" customHeight="1">
      <c r="A11" s="192"/>
      <c r="B11" s="255" t="s">
        <v>438</v>
      </c>
      <c r="C11" s="255"/>
      <c r="D11" s="255"/>
      <c r="E11" s="255"/>
      <c r="F11" s="255"/>
      <c r="G11" s="255"/>
      <c r="H11" s="255"/>
      <c r="I11" s="255"/>
      <c r="J11" s="192"/>
      <c r="K11" s="192"/>
      <c r="L11" s="192"/>
      <c r="M11" s="192"/>
      <c r="N11" s="192"/>
      <c r="O11" s="192"/>
    </row>
    <row r="12" spans="1:17" s="111" customFormat="1" ht="89.25">
      <c r="A12" s="167" t="str">
        <f t="shared" ref="A12:A20" si="2">IF(OR(B12&lt;&gt;"",D12&lt;&gt;""),"["&amp;TEXT($B$2,"##")&amp;"-"&amp;TEXT(ROW()-10,"##")&amp;"]","")</f>
        <v>[Admin_login-2]</v>
      </c>
      <c r="B12" s="116" t="s">
        <v>516</v>
      </c>
      <c r="C12" s="116" t="s">
        <v>439</v>
      </c>
      <c r="D12" s="116" t="s">
        <v>440</v>
      </c>
      <c r="E12" s="193"/>
      <c r="F12" s="116" t="s">
        <v>22</v>
      </c>
      <c r="G12" s="116" t="s">
        <v>22</v>
      </c>
      <c r="H12" s="196" t="s">
        <v>601</v>
      </c>
      <c r="I12" s="194"/>
      <c r="J12" s="225"/>
      <c r="K12" s="225"/>
      <c r="L12" s="225"/>
      <c r="M12" s="226"/>
      <c r="N12" s="226"/>
      <c r="O12" s="226"/>
    </row>
    <row r="13" spans="1:17" s="111" customFormat="1" ht="76.5">
      <c r="A13" s="167" t="str">
        <f t="shared" si="2"/>
        <v>[Admin_login-3]</v>
      </c>
      <c r="B13" s="116" t="s">
        <v>67</v>
      </c>
      <c r="C13" s="116" t="s">
        <v>68</v>
      </c>
      <c r="D13" s="116" t="s">
        <v>441</v>
      </c>
      <c r="E13" s="195" t="s">
        <v>598</v>
      </c>
      <c r="F13" s="116" t="s">
        <v>22</v>
      </c>
      <c r="G13" s="116" t="s">
        <v>22</v>
      </c>
      <c r="H13" s="196" t="s">
        <v>601</v>
      </c>
      <c r="I13" s="196"/>
      <c r="J13" s="225"/>
      <c r="K13" s="225"/>
      <c r="L13" s="225"/>
      <c r="M13" s="226"/>
      <c r="N13" s="226"/>
      <c r="O13" s="226"/>
    </row>
    <row r="14" spans="1:17" s="111" customFormat="1" ht="38.25">
      <c r="A14" s="167" t="str">
        <f t="shared" si="2"/>
        <v>[Admin_login-4]</v>
      </c>
      <c r="B14" s="116" t="s">
        <v>442</v>
      </c>
      <c r="C14" s="116" t="s">
        <v>443</v>
      </c>
      <c r="D14" s="116" t="s">
        <v>444</v>
      </c>
      <c r="E14" s="195" t="s">
        <v>598</v>
      </c>
      <c r="F14" s="116" t="s">
        <v>22</v>
      </c>
      <c r="G14" s="116" t="s">
        <v>22</v>
      </c>
      <c r="H14" s="196" t="s">
        <v>601</v>
      </c>
      <c r="I14" s="196"/>
      <c r="J14" s="225"/>
      <c r="K14" s="225"/>
      <c r="L14" s="225"/>
      <c r="M14" s="226"/>
      <c r="N14" s="226"/>
      <c r="O14" s="226"/>
    </row>
    <row r="15" spans="1:17" s="111" customFormat="1" ht="38.25">
      <c r="A15" s="167" t="str">
        <f t="shared" si="2"/>
        <v>[Admin_login-5]</v>
      </c>
      <c r="B15" s="116" t="s">
        <v>445</v>
      </c>
      <c r="C15" s="116" t="s">
        <v>446</v>
      </c>
      <c r="D15" s="116" t="s">
        <v>447</v>
      </c>
      <c r="E15" s="195" t="s">
        <v>598</v>
      </c>
      <c r="F15" s="116" t="s">
        <v>22</v>
      </c>
      <c r="G15" s="116" t="s">
        <v>22</v>
      </c>
      <c r="H15" s="196" t="s">
        <v>601</v>
      </c>
      <c r="I15" s="196"/>
      <c r="J15" s="225"/>
      <c r="K15" s="225"/>
      <c r="L15" s="225"/>
      <c r="M15" s="226"/>
      <c r="N15" s="226"/>
      <c r="O15" s="226"/>
    </row>
    <row r="16" spans="1:17" s="111" customFormat="1" ht="25.5">
      <c r="A16" s="167" t="str">
        <f t="shared" si="2"/>
        <v>[Admin_login-6]</v>
      </c>
      <c r="B16" s="116" t="s">
        <v>77</v>
      </c>
      <c r="C16" s="116" t="s">
        <v>78</v>
      </c>
      <c r="D16" s="116" t="s">
        <v>79</v>
      </c>
      <c r="E16" s="195" t="s">
        <v>598</v>
      </c>
      <c r="F16" s="116" t="s">
        <v>22</v>
      </c>
      <c r="G16" s="116" t="s">
        <v>22</v>
      </c>
      <c r="H16" s="196" t="s">
        <v>601</v>
      </c>
      <c r="I16" s="196"/>
      <c r="J16" s="225"/>
      <c r="K16" s="225"/>
      <c r="L16" s="225"/>
      <c r="M16" s="226"/>
      <c r="N16" s="226"/>
      <c r="O16" s="226"/>
    </row>
    <row r="17" spans="1:15" s="111" customFormat="1" ht="51">
      <c r="A17" s="167" t="str">
        <f t="shared" si="2"/>
        <v>[Admin_login-7]</v>
      </c>
      <c r="B17" s="116" t="s">
        <v>69</v>
      </c>
      <c r="C17" s="116" t="s">
        <v>448</v>
      </c>
      <c r="D17" s="116" t="s">
        <v>70</v>
      </c>
      <c r="E17" s="195" t="s">
        <v>598</v>
      </c>
      <c r="F17" s="116" t="s">
        <v>22</v>
      </c>
      <c r="G17" s="116" t="s">
        <v>22</v>
      </c>
      <c r="H17" s="196" t="s">
        <v>601</v>
      </c>
      <c r="I17" s="196"/>
      <c r="J17" s="225"/>
      <c r="K17" s="225"/>
      <c r="L17" s="225"/>
      <c r="M17" s="226"/>
      <c r="N17" s="226"/>
      <c r="O17" s="226"/>
    </row>
    <row r="18" spans="1:15" s="111" customFormat="1" ht="51">
      <c r="A18" s="167" t="str">
        <f t="shared" si="2"/>
        <v>[Admin_login-8]</v>
      </c>
      <c r="B18" s="116" t="s">
        <v>71</v>
      </c>
      <c r="C18" s="116" t="s">
        <v>449</v>
      </c>
      <c r="D18" s="116" t="s">
        <v>72</v>
      </c>
      <c r="E18" s="195" t="s">
        <v>598</v>
      </c>
      <c r="F18" s="116" t="s">
        <v>22</v>
      </c>
      <c r="G18" s="116" t="s">
        <v>22</v>
      </c>
      <c r="H18" s="196" t="s">
        <v>601</v>
      </c>
      <c r="I18" s="196"/>
      <c r="J18" s="225"/>
      <c r="K18" s="225"/>
      <c r="L18" s="225"/>
      <c r="M18" s="226"/>
      <c r="N18" s="226"/>
      <c r="O18" s="226"/>
    </row>
    <row r="19" spans="1:15" s="111" customFormat="1" ht="38.25">
      <c r="A19" s="167" t="str">
        <f t="shared" si="2"/>
        <v>[Admin_login-9]</v>
      </c>
      <c r="B19" s="116" t="s">
        <v>73</v>
      </c>
      <c r="C19" s="116" t="s">
        <v>74</v>
      </c>
      <c r="D19" s="116" t="s">
        <v>72</v>
      </c>
      <c r="E19" s="195" t="s">
        <v>598</v>
      </c>
      <c r="F19" s="116" t="s">
        <v>22</v>
      </c>
      <c r="G19" s="116" t="s">
        <v>22</v>
      </c>
      <c r="H19" s="196" t="s">
        <v>601</v>
      </c>
      <c r="I19" s="196"/>
      <c r="J19" s="225"/>
      <c r="K19" s="225"/>
      <c r="L19" s="225"/>
      <c r="M19" s="226"/>
      <c r="N19" s="226"/>
      <c r="O19" s="226"/>
    </row>
    <row r="20" spans="1:15" ht="51">
      <c r="A20" s="167" t="str">
        <f t="shared" si="2"/>
        <v>[Admin_login-10]</v>
      </c>
      <c r="B20" s="116" t="s">
        <v>75</v>
      </c>
      <c r="C20" s="116" t="s">
        <v>76</v>
      </c>
      <c r="D20" s="116" t="s">
        <v>72</v>
      </c>
      <c r="E20" s="195" t="s">
        <v>598</v>
      </c>
      <c r="F20" s="116" t="s">
        <v>22</v>
      </c>
      <c r="G20" s="116" t="s">
        <v>22</v>
      </c>
      <c r="H20" s="196" t="s">
        <v>601</v>
      </c>
      <c r="I20" s="197"/>
      <c r="J20" s="225"/>
      <c r="K20" s="225"/>
      <c r="L20" s="225"/>
      <c r="M20" s="226"/>
      <c r="N20" s="226"/>
      <c r="O20" s="226"/>
    </row>
    <row r="21" spans="1:15" ht="14.25" customHeight="1">
      <c r="A21" s="198"/>
      <c r="B21" s="199" t="s">
        <v>450</v>
      </c>
      <c r="C21" s="198"/>
      <c r="D21" s="198"/>
      <c r="E21" s="198"/>
      <c r="F21" s="198"/>
      <c r="G21" s="198"/>
      <c r="H21" s="198"/>
      <c r="I21" s="200"/>
      <c r="J21" s="200"/>
      <c r="K21" s="200"/>
      <c r="L21" s="200"/>
      <c r="M21" s="200"/>
      <c r="N21" s="200"/>
      <c r="O21" s="200"/>
    </row>
    <row r="22" spans="1:15" ht="216.75">
      <c r="A22" s="167" t="str">
        <f t="shared" ref="A22:A33" si="3">IF(OR(B22&lt;&gt;"",D22&lt;&gt;""),"["&amp;TEXT($B$2,"##")&amp;"-"&amp;TEXT(ROW()-10,"##")&amp;"]","")</f>
        <v>[Admin_login-12]</v>
      </c>
      <c r="B22" s="116" t="s">
        <v>517</v>
      </c>
      <c r="C22" s="116" t="s">
        <v>439</v>
      </c>
      <c r="D22" s="116" t="s">
        <v>451</v>
      </c>
      <c r="E22" s="201" t="s">
        <v>599</v>
      </c>
      <c r="F22" s="116" t="s">
        <v>22</v>
      </c>
      <c r="G22" s="116" t="s">
        <v>22</v>
      </c>
      <c r="H22" s="196" t="s">
        <v>601</v>
      </c>
      <c r="I22" s="197"/>
      <c r="J22" s="225"/>
      <c r="K22" s="225"/>
      <c r="L22" s="225"/>
      <c r="M22" s="226"/>
      <c r="N22" s="226"/>
      <c r="O22" s="226"/>
    </row>
    <row r="23" spans="1:15" ht="38.25">
      <c r="A23" s="167" t="str">
        <f t="shared" si="3"/>
        <v>[Admin_login-13]</v>
      </c>
      <c r="B23" s="116" t="s">
        <v>518</v>
      </c>
      <c r="C23" s="116" t="s">
        <v>452</v>
      </c>
      <c r="D23" s="202" t="s">
        <v>453</v>
      </c>
      <c r="E23" s="201" t="s">
        <v>599</v>
      </c>
      <c r="F23" s="116" t="s">
        <v>22</v>
      </c>
      <c r="G23" s="116" t="s">
        <v>22</v>
      </c>
      <c r="H23" s="196" t="s">
        <v>601</v>
      </c>
      <c r="I23" s="197"/>
      <c r="J23" s="225"/>
      <c r="K23" s="225"/>
      <c r="L23" s="225"/>
      <c r="M23" s="226"/>
      <c r="N23" s="226"/>
      <c r="O23" s="226"/>
    </row>
    <row r="24" spans="1:15" ht="63.75">
      <c r="A24" s="167" t="str">
        <f t="shared" si="3"/>
        <v>[Admin_login-14]</v>
      </c>
      <c r="B24" s="116" t="s">
        <v>519</v>
      </c>
      <c r="C24" s="116" t="s">
        <v>454</v>
      </c>
      <c r="D24" s="202" t="s">
        <v>455</v>
      </c>
      <c r="E24" s="201" t="s">
        <v>599</v>
      </c>
      <c r="F24" s="116" t="s">
        <v>22</v>
      </c>
      <c r="G24" s="116" t="s">
        <v>22</v>
      </c>
      <c r="H24" s="196" t="s">
        <v>601</v>
      </c>
      <c r="I24" s="197"/>
      <c r="J24" s="225"/>
      <c r="K24" s="225"/>
      <c r="L24" s="225"/>
      <c r="M24" s="226"/>
      <c r="N24" s="226"/>
      <c r="O24" s="226"/>
    </row>
    <row r="25" spans="1:15" ht="14.25" customHeight="1">
      <c r="A25" s="198"/>
      <c r="B25" s="199" t="s">
        <v>456</v>
      </c>
      <c r="C25" s="198"/>
      <c r="D25" s="198"/>
      <c r="E25" s="198"/>
      <c r="F25" s="198"/>
      <c r="G25" s="198"/>
      <c r="H25" s="198"/>
      <c r="I25" s="200"/>
      <c r="J25" s="200"/>
      <c r="K25" s="200"/>
      <c r="L25" s="200"/>
      <c r="M25" s="200"/>
      <c r="N25" s="200"/>
      <c r="O25" s="200"/>
    </row>
    <row r="26" spans="1:15" ht="38.25">
      <c r="A26" s="167" t="str">
        <f t="shared" ref="A26" si="4">IF(OR(B26&lt;&gt;"",D26&lt;&gt;""),"["&amp;TEXT($B$2,"##")&amp;"-"&amp;TEXT(ROW()-10,"##")&amp;"]","")</f>
        <v>[Admin_login-16]</v>
      </c>
      <c r="B26" s="116" t="s">
        <v>520</v>
      </c>
      <c r="C26" s="116" t="s">
        <v>457</v>
      </c>
      <c r="D26" s="202" t="s">
        <v>539</v>
      </c>
      <c r="E26" s="201" t="s">
        <v>599</v>
      </c>
      <c r="F26" s="116" t="s">
        <v>22</v>
      </c>
      <c r="G26" s="116" t="s">
        <v>22</v>
      </c>
      <c r="H26" s="196" t="s">
        <v>601</v>
      </c>
      <c r="I26" s="197"/>
      <c r="J26" s="225"/>
      <c r="K26" s="225"/>
      <c r="L26" s="225"/>
      <c r="M26" s="226"/>
      <c r="N26" s="226"/>
      <c r="O26" s="226"/>
    </row>
    <row r="27" spans="1:15" ht="14.25" customHeight="1">
      <c r="A27" s="198"/>
      <c r="B27" s="199" t="s">
        <v>458</v>
      </c>
      <c r="C27" s="198"/>
      <c r="D27" s="198"/>
      <c r="E27" s="198"/>
      <c r="F27" s="198"/>
      <c r="G27" s="198"/>
      <c r="H27" s="198"/>
      <c r="I27" s="200"/>
      <c r="J27" s="200"/>
      <c r="K27" s="200"/>
      <c r="L27" s="200"/>
      <c r="M27" s="200"/>
      <c r="N27" s="200"/>
      <c r="O27" s="200"/>
    </row>
    <row r="28" spans="1:15" ht="76.5">
      <c r="A28" s="167" t="str">
        <f t="shared" ref="A28" si="5">IF(OR(B28&lt;&gt;"",D28&lt;&gt;""),"["&amp;TEXT($B$2,"##")&amp;"-"&amp;TEXT(ROW()-10,"##")&amp;"]","")</f>
        <v>[Admin_login-18]</v>
      </c>
      <c r="B28" s="116" t="s">
        <v>540</v>
      </c>
      <c r="C28" s="116" t="s">
        <v>459</v>
      </c>
      <c r="D28" s="202" t="s">
        <v>542</v>
      </c>
      <c r="E28" s="201"/>
      <c r="F28" s="116" t="s">
        <v>22</v>
      </c>
      <c r="G28" s="116" t="s">
        <v>22</v>
      </c>
      <c r="H28" s="196" t="s">
        <v>601</v>
      </c>
      <c r="I28" s="197"/>
      <c r="J28" s="225"/>
      <c r="K28" s="225"/>
      <c r="L28" s="225"/>
      <c r="M28" s="226"/>
      <c r="N28" s="226"/>
      <c r="O28" s="226"/>
    </row>
    <row r="29" spans="1:15" ht="63.75">
      <c r="A29" s="167" t="str">
        <f t="shared" si="3"/>
        <v>[Admin_login-19]</v>
      </c>
      <c r="B29" s="116" t="s">
        <v>541</v>
      </c>
      <c r="C29" s="116" t="s">
        <v>460</v>
      </c>
      <c r="D29" s="202" t="s">
        <v>543</v>
      </c>
      <c r="E29" s="201"/>
      <c r="F29" s="116" t="s">
        <v>22</v>
      </c>
      <c r="G29" s="116" t="s">
        <v>22</v>
      </c>
      <c r="H29" s="196" t="s">
        <v>601</v>
      </c>
      <c r="I29" s="197"/>
      <c r="J29" s="225"/>
      <c r="K29" s="225"/>
      <c r="L29" s="225"/>
      <c r="M29" s="226"/>
      <c r="N29" s="226"/>
      <c r="O29" s="226"/>
    </row>
    <row r="30" spans="1:15" ht="51">
      <c r="A30" s="167" t="str">
        <f t="shared" si="3"/>
        <v>[Admin_login-20]</v>
      </c>
      <c r="B30" s="116" t="s">
        <v>544</v>
      </c>
      <c r="C30" s="116" t="s">
        <v>461</v>
      </c>
      <c r="D30" s="202" t="s">
        <v>545</v>
      </c>
      <c r="E30" s="201"/>
      <c r="F30" s="116" t="s">
        <v>22</v>
      </c>
      <c r="G30" s="116" t="s">
        <v>22</v>
      </c>
      <c r="H30" s="196" t="s">
        <v>601</v>
      </c>
      <c r="I30" s="197"/>
      <c r="J30" s="225"/>
      <c r="K30" s="225"/>
      <c r="L30" s="225"/>
      <c r="M30" s="226"/>
      <c r="N30" s="226"/>
      <c r="O30" s="226"/>
    </row>
    <row r="31" spans="1:15" ht="51">
      <c r="A31" s="167" t="str">
        <f t="shared" si="3"/>
        <v>[Admin_login-21]</v>
      </c>
      <c r="B31" s="116" t="s">
        <v>521</v>
      </c>
      <c r="C31" s="116" t="s">
        <v>462</v>
      </c>
      <c r="D31" s="202" t="s">
        <v>600</v>
      </c>
      <c r="E31" s="201"/>
      <c r="F31" s="116" t="s">
        <v>22</v>
      </c>
      <c r="G31" s="116" t="s">
        <v>22</v>
      </c>
      <c r="H31" s="196" t="s">
        <v>601</v>
      </c>
      <c r="I31" s="197"/>
      <c r="J31" s="225"/>
      <c r="K31" s="225"/>
      <c r="L31" s="225"/>
      <c r="M31" s="226"/>
      <c r="N31" s="226"/>
      <c r="O31" s="226"/>
    </row>
    <row r="32" spans="1:15" ht="38.25">
      <c r="A32" s="167" t="str">
        <f t="shared" si="3"/>
        <v>[Admin_login-22]</v>
      </c>
      <c r="B32" s="116" t="s">
        <v>522</v>
      </c>
      <c r="C32" s="116" t="s">
        <v>463</v>
      </c>
      <c r="D32" s="202" t="s">
        <v>464</v>
      </c>
      <c r="E32" s="201"/>
      <c r="F32" s="116" t="s">
        <v>22</v>
      </c>
      <c r="G32" s="116" t="s">
        <v>22</v>
      </c>
      <c r="H32" s="196" t="s">
        <v>601</v>
      </c>
      <c r="I32" s="203"/>
      <c r="J32" s="225"/>
      <c r="K32" s="225"/>
      <c r="L32" s="225"/>
      <c r="M32" s="226"/>
      <c r="N32" s="226"/>
      <c r="O32" s="226"/>
    </row>
    <row r="33" spans="1:15" ht="38.25">
      <c r="A33" s="167" t="str">
        <f t="shared" si="3"/>
        <v>[Admin_login-23]</v>
      </c>
      <c r="B33" s="116" t="s">
        <v>522</v>
      </c>
      <c r="C33" s="116" t="s">
        <v>465</v>
      </c>
      <c r="D33" s="202" t="s">
        <v>466</v>
      </c>
      <c r="E33" s="201"/>
      <c r="F33" s="116" t="s">
        <v>22</v>
      </c>
      <c r="G33" s="116" t="s">
        <v>22</v>
      </c>
      <c r="H33" s="196" t="s">
        <v>601</v>
      </c>
      <c r="I33" s="203"/>
      <c r="J33" s="225"/>
      <c r="K33" s="225"/>
      <c r="L33" s="225"/>
      <c r="M33" s="226"/>
      <c r="N33" s="226"/>
      <c r="O33" s="226"/>
    </row>
    <row r="34" spans="1:15" ht="14.25" customHeight="1">
      <c r="A34" s="198"/>
      <c r="B34" s="199" t="s">
        <v>467</v>
      </c>
      <c r="C34" s="198"/>
      <c r="D34" s="198"/>
      <c r="E34" s="198"/>
      <c r="F34" s="198"/>
      <c r="G34" s="198"/>
      <c r="H34" s="198"/>
      <c r="I34" s="200"/>
      <c r="J34" s="200"/>
      <c r="K34" s="200"/>
      <c r="L34" s="200"/>
      <c r="M34" s="200"/>
      <c r="N34" s="200"/>
      <c r="O34" s="200"/>
    </row>
    <row r="35" spans="1:15" ht="76.5">
      <c r="A35" s="167" t="str">
        <f t="shared" ref="A35:A42" si="6">IF(OR(B35&lt;&gt;"",D35&lt;&gt;""),"["&amp;TEXT($B$2,"##")&amp;"-"&amp;TEXT(ROW()-10,"##")&amp;"]","")</f>
        <v>[Admin_login-25]</v>
      </c>
      <c r="B35" s="116" t="s">
        <v>546</v>
      </c>
      <c r="C35" s="116" t="s">
        <v>468</v>
      </c>
      <c r="D35" s="202" t="s">
        <v>548</v>
      </c>
      <c r="E35" s="201"/>
      <c r="F35" s="116" t="s">
        <v>24</v>
      </c>
      <c r="G35" s="116" t="s">
        <v>24</v>
      </c>
      <c r="H35" s="196" t="s">
        <v>601</v>
      </c>
      <c r="I35" s="203" t="s">
        <v>602</v>
      </c>
      <c r="J35" s="225" t="s">
        <v>576</v>
      </c>
      <c r="K35" s="225" t="s">
        <v>574</v>
      </c>
      <c r="L35" s="225" t="s">
        <v>583</v>
      </c>
      <c r="M35" s="226" t="s">
        <v>601</v>
      </c>
      <c r="N35" s="226"/>
      <c r="O35" s="235" t="s">
        <v>603</v>
      </c>
    </row>
    <row r="36" spans="1:15" ht="76.5">
      <c r="A36" s="167" t="str">
        <f t="shared" si="6"/>
        <v>[Admin_login-26]</v>
      </c>
      <c r="B36" s="116" t="s">
        <v>547</v>
      </c>
      <c r="C36" s="116" t="s">
        <v>469</v>
      </c>
      <c r="D36" s="202" t="s">
        <v>549</v>
      </c>
      <c r="E36" s="201"/>
      <c r="F36" s="116" t="s">
        <v>22</v>
      </c>
      <c r="G36" s="116" t="s">
        <v>22</v>
      </c>
      <c r="H36" s="196" t="s">
        <v>601</v>
      </c>
      <c r="I36" s="203"/>
      <c r="J36" s="225"/>
      <c r="K36" s="225"/>
      <c r="L36" s="225"/>
      <c r="M36" s="226"/>
      <c r="N36" s="226"/>
      <c r="O36" s="226"/>
    </row>
    <row r="37" spans="1:15" ht="89.25">
      <c r="A37" s="167" t="str">
        <f t="shared" si="6"/>
        <v>[Admin_login-27]</v>
      </c>
      <c r="B37" s="116" t="s">
        <v>550</v>
      </c>
      <c r="C37" s="116" t="s">
        <v>470</v>
      </c>
      <c r="D37" s="202" t="s">
        <v>471</v>
      </c>
      <c r="E37" s="201"/>
      <c r="F37" s="116" t="s">
        <v>22</v>
      </c>
      <c r="G37" s="116" t="s">
        <v>22</v>
      </c>
      <c r="H37" s="196" t="s">
        <v>601</v>
      </c>
      <c r="I37" s="203"/>
      <c r="J37" s="225"/>
      <c r="K37" s="225"/>
      <c r="L37" s="225"/>
      <c r="M37" s="226"/>
      <c r="N37" s="226"/>
      <c r="O37" s="226"/>
    </row>
    <row r="38" spans="1:15" ht="38.25">
      <c r="A38" s="167" t="str">
        <f t="shared" si="6"/>
        <v>[Admin_login-28]</v>
      </c>
      <c r="B38" s="116" t="s">
        <v>523</v>
      </c>
      <c r="C38" s="116" t="s">
        <v>472</v>
      </c>
      <c r="D38" s="202" t="s">
        <v>473</v>
      </c>
      <c r="E38" s="201"/>
      <c r="F38" s="116" t="s">
        <v>22</v>
      </c>
      <c r="G38" s="116" t="s">
        <v>22</v>
      </c>
      <c r="H38" s="196" t="s">
        <v>601</v>
      </c>
      <c r="I38" s="203"/>
      <c r="J38" s="225"/>
      <c r="K38" s="225"/>
      <c r="L38" s="225"/>
      <c r="M38" s="226"/>
      <c r="N38" s="226"/>
      <c r="O38" s="226"/>
    </row>
    <row r="39" spans="1:15" ht="25.5">
      <c r="A39" s="167" t="str">
        <f t="shared" si="6"/>
        <v>[Admin_login-29]</v>
      </c>
      <c r="B39" s="116" t="s">
        <v>524</v>
      </c>
      <c r="C39" s="116" t="s">
        <v>474</v>
      </c>
      <c r="D39" s="202" t="s">
        <v>475</v>
      </c>
      <c r="E39" s="201"/>
      <c r="F39" s="116" t="s">
        <v>22</v>
      </c>
      <c r="G39" s="116" t="s">
        <v>22</v>
      </c>
      <c r="H39" s="196" t="s">
        <v>601</v>
      </c>
      <c r="I39" s="203"/>
      <c r="J39" s="225"/>
      <c r="K39" s="225"/>
      <c r="L39" s="225"/>
      <c r="M39" s="226"/>
      <c r="N39" s="226"/>
      <c r="O39" s="226"/>
    </row>
    <row r="40" spans="1:15" ht="25.5">
      <c r="A40" s="167" t="str">
        <f t="shared" si="6"/>
        <v>[Admin_login-30]</v>
      </c>
      <c r="B40" s="116" t="s">
        <v>525</v>
      </c>
      <c r="C40" s="116" t="s">
        <v>476</v>
      </c>
      <c r="D40" s="202" t="s">
        <v>477</v>
      </c>
      <c r="E40" s="201"/>
      <c r="F40" s="116" t="s">
        <v>22</v>
      </c>
      <c r="G40" s="116" t="s">
        <v>22</v>
      </c>
      <c r="H40" s="196" t="s">
        <v>601</v>
      </c>
      <c r="I40" s="203"/>
      <c r="J40" s="225"/>
      <c r="K40" s="225"/>
      <c r="L40" s="225"/>
      <c r="M40" s="226"/>
      <c r="N40" s="226"/>
      <c r="O40" s="226"/>
    </row>
    <row r="41" spans="1:15" ht="25.5">
      <c r="A41" s="167" t="str">
        <f t="shared" si="6"/>
        <v>[Admin_login-31]</v>
      </c>
      <c r="B41" s="116" t="s">
        <v>526</v>
      </c>
      <c r="C41" s="116" t="s">
        <v>478</v>
      </c>
      <c r="D41" s="202" t="s">
        <v>479</v>
      </c>
      <c r="E41" s="201"/>
      <c r="F41" s="116" t="s">
        <v>22</v>
      </c>
      <c r="G41" s="116" t="s">
        <v>22</v>
      </c>
      <c r="H41" s="196" t="s">
        <v>601</v>
      </c>
      <c r="I41" s="203"/>
      <c r="J41" s="225"/>
      <c r="K41" s="225"/>
      <c r="L41" s="225"/>
      <c r="M41" s="226"/>
      <c r="N41" s="226"/>
      <c r="O41" s="226"/>
    </row>
    <row r="42" spans="1:15" ht="25.5">
      <c r="A42" s="167" t="str">
        <f t="shared" si="6"/>
        <v>[Admin_login-32]</v>
      </c>
      <c r="B42" s="116" t="s">
        <v>527</v>
      </c>
      <c r="C42" s="116" t="s">
        <v>480</v>
      </c>
      <c r="D42" s="202" t="s">
        <v>481</v>
      </c>
      <c r="E42" s="201"/>
      <c r="F42" s="116" t="s">
        <v>22</v>
      </c>
      <c r="G42" s="116" t="s">
        <v>22</v>
      </c>
      <c r="H42" s="196" t="s">
        <v>601</v>
      </c>
      <c r="I42" s="203"/>
      <c r="J42" s="225"/>
      <c r="K42" s="225"/>
      <c r="L42" s="225"/>
      <c r="M42" s="226"/>
      <c r="N42" s="226"/>
      <c r="O42" s="226"/>
    </row>
    <row r="43" spans="1:15" ht="14.25" customHeight="1">
      <c r="A43" s="198"/>
      <c r="B43" s="199" t="s">
        <v>482</v>
      </c>
      <c r="C43" s="198"/>
      <c r="D43" s="198"/>
      <c r="E43" s="198"/>
      <c r="F43" s="198"/>
      <c r="G43" s="198"/>
      <c r="H43" s="198"/>
      <c r="I43" s="200"/>
      <c r="J43" s="200"/>
      <c r="K43" s="200"/>
      <c r="L43" s="200"/>
      <c r="M43" s="200"/>
      <c r="N43" s="200"/>
      <c r="O43" s="200"/>
    </row>
    <row r="44" spans="1:15" ht="14.25" customHeight="1">
      <c r="A44" s="167" t="str">
        <f t="shared" ref="A44:A46" si="7">IF(OR(B44&lt;&gt;"",D44&lt;&gt;""),"["&amp;TEXT($B$2,"##")&amp;"-"&amp;TEXT(ROW()-10,"##")&amp;"]","")</f>
        <v>[Admin_login-34]</v>
      </c>
      <c r="B44" s="116" t="s">
        <v>551</v>
      </c>
      <c r="C44" s="116" t="s">
        <v>483</v>
      </c>
      <c r="D44" s="202" t="s">
        <v>553</v>
      </c>
      <c r="E44" s="201"/>
      <c r="F44" s="116" t="s">
        <v>22</v>
      </c>
      <c r="G44" s="116" t="s">
        <v>22</v>
      </c>
      <c r="H44" s="196" t="s">
        <v>601</v>
      </c>
      <c r="I44" s="125"/>
      <c r="J44" s="225"/>
      <c r="K44" s="225"/>
      <c r="L44" s="225"/>
      <c r="M44" s="226"/>
      <c r="N44" s="226"/>
      <c r="O44" s="226"/>
    </row>
    <row r="45" spans="1:15" ht="14.25" customHeight="1">
      <c r="A45" s="167" t="str">
        <f t="shared" si="7"/>
        <v>[Admin_login-35]</v>
      </c>
      <c r="B45" s="116" t="s">
        <v>552</v>
      </c>
      <c r="C45" s="116" t="s">
        <v>484</v>
      </c>
      <c r="D45" s="202" t="s">
        <v>554</v>
      </c>
      <c r="E45" s="201"/>
      <c r="F45" s="116" t="s">
        <v>22</v>
      </c>
      <c r="G45" s="116" t="s">
        <v>22</v>
      </c>
      <c r="H45" s="196" t="s">
        <v>601</v>
      </c>
      <c r="I45" s="125"/>
      <c r="J45" s="225"/>
      <c r="K45" s="225"/>
      <c r="L45" s="225"/>
      <c r="M45" s="226"/>
      <c r="N45" s="226"/>
      <c r="O45" s="226"/>
    </row>
    <row r="46" spans="1:15" ht="14.25" customHeight="1">
      <c r="A46" s="167" t="str">
        <f t="shared" si="7"/>
        <v>[Admin_login-36]</v>
      </c>
      <c r="B46" s="116" t="s">
        <v>528</v>
      </c>
      <c r="C46" s="116" t="s">
        <v>485</v>
      </c>
      <c r="D46" s="202" t="s">
        <v>555</v>
      </c>
      <c r="E46" s="201"/>
      <c r="F46" s="116" t="s">
        <v>22</v>
      </c>
      <c r="G46" s="116" t="s">
        <v>22</v>
      </c>
      <c r="H46" s="196" t="s">
        <v>601</v>
      </c>
      <c r="I46" s="125"/>
      <c r="J46" s="225"/>
      <c r="K46" s="225"/>
      <c r="L46" s="225"/>
      <c r="M46" s="226"/>
      <c r="N46" s="226"/>
      <c r="O46" s="226"/>
    </row>
    <row r="47" spans="1:15" ht="14.25" customHeight="1">
      <c r="A47" s="198"/>
      <c r="B47" s="199" t="s">
        <v>486</v>
      </c>
      <c r="C47" s="198"/>
      <c r="D47" s="198"/>
      <c r="E47" s="198"/>
      <c r="F47" s="198"/>
      <c r="G47" s="198"/>
      <c r="H47" s="198"/>
      <c r="I47" s="200"/>
      <c r="J47" s="200"/>
      <c r="K47" s="200"/>
      <c r="L47" s="200"/>
      <c r="M47" s="200"/>
      <c r="N47" s="200"/>
      <c r="O47" s="200"/>
    </row>
    <row r="48" spans="1:15" ht="14.25" customHeight="1">
      <c r="A48" s="167" t="str">
        <f t="shared" ref="A48:A50" si="8">IF(OR(B48&lt;&gt;"",D48&lt;&gt;""),"["&amp;TEXT($B$2,"##")&amp;"-"&amp;TEXT(ROW()-10,"##")&amp;"]","")</f>
        <v>[Admin_login-38]</v>
      </c>
      <c r="B48" s="116" t="s">
        <v>556</v>
      </c>
      <c r="C48" s="116" t="s">
        <v>487</v>
      </c>
      <c r="D48" s="202" t="s">
        <v>529</v>
      </c>
      <c r="E48" s="201"/>
      <c r="F48" s="116" t="s">
        <v>22</v>
      </c>
      <c r="G48" s="116" t="s">
        <v>22</v>
      </c>
      <c r="H48" s="196" t="s">
        <v>601</v>
      </c>
      <c r="I48" s="125"/>
      <c r="J48" s="225"/>
      <c r="K48" s="225"/>
      <c r="L48" s="225"/>
      <c r="M48" s="226"/>
      <c r="N48" s="226"/>
      <c r="O48" s="226"/>
    </row>
    <row r="49" spans="1:15" ht="14.25" customHeight="1">
      <c r="A49" s="167" t="str">
        <f t="shared" si="8"/>
        <v>[Admin_login-39]</v>
      </c>
      <c r="B49" s="116" t="s">
        <v>557</v>
      </c>
      <c r="C49" s="116" t="s">
        <v>488</v>
      </c>
      <c r="D49" s="202" t="s">
        <v>558</v>
      </c>
      <c r="E49" s="201"/>
      <c r="F49" s="116" t="s">
        <v>22</v>
      </c>
      <c r="G49" s="116" t="s">
        <v>22</v>
      </c>
      <c r="H49" s="196" t="s">
        <v>601</v>
      </c>
      <c r="I49" s="125"/>
      <c r="J49" s="225"/>
      <c r="K49" s="225"/>
      <c r="L49" s="225"/>
      <c r="M49" s="226"/>
      <c r="N49" s="226"/>
      <c r="O49" s="226"/>
    </row>
    <row r="50" spans="1:15" ht="14.25" customHeight="1">
      <c r="A50" s="167" t="str">
        <f t="shared" si="8"/>
        <v>[Admin_login-40]</v>
      </c>
      <c r="B50" s="116" t="s">
        <v>530</v>
      </c>
      <c r="C50" s="116" t="s">
        <v>489</v>
      </c>
      <c r="D50" s="202" t="s">
        <v>559</v>
      </c>
      <c r="E50" s="201"/>
      <c r="F50" s="116" t="s">
        <v>22</v>
      </c>
      <c r="G50" s="116" t="s">
        <v>22</v>
      </c>
      <c r="H50" s="196" t="s">
        <v>601</v>
      </c>
      <c r="I50" s="125"/>
      <c r="J50" s="225"/>
      <c r="K50" s="225"/>
      <c r="L50" s="225"/>
      <c r="M50" s="226"/>
      <c r="N50" s="226"/>
      <c r="O50" s="226"/>
    </row>
    <row r="51" spans="1:15" ht="14.25" customHeight="1">
      <c r="A51" s="198"/>
      <c r="B51" s="199" t="s">
        <v>490</v>
      </c>
      <c r="C51" s="198"/>
      <c r="D51" s="198"/>
      <c r="E51" s="198"/>
      <c r="F51" s="198"/>
      <c r="G51" s="198"/>
      <c r="H51" s="198"/>
      <c r="I51" s="200"/>
      <c r="J51" s="200"/>
      <c r="K51" s="200"/>
      <c r="L51" s="200"/>
      <c r="M51" s="200"/>
      <c r="N51" s="200"/>
      <c r="O51" s="200"/>
    </row>
    <row r="52" spans="1:15" ht="14.25" customHeight="1">
      <c r="A52" s="164" t="str">
        <f t="shared" ref="A52:A66" si="9">IF(OR(B52&lt;&gt;"",D52&lt;E51&gt;""),"["&amp;TEXT($B$2,"##")&amp;"-"&amp;TEXT(ROW()-10,"##")&amp;"]","")</f>
        <v>[Admin_login-42]</v>
      </c>
      <c r="B52" s="116" t="s">
        <v>531</v>
      </c>
      <c r="C52" s="116" t="s">
        <v>398</v>
      </c>
      <c r="D52" s="116" t="s">
        <v>422</v>
      </c>
      <c r="E52" s="201"/>
      <c r="F52" s="116" t="s">
        <v>22</v>
      </c>
      <c r="G52" s="116" t="s">
        <v>22</v>
      </c>
      <c r="H52" s="196" t="s">
        <v>601</v>
      </c>
      <c r="I52" s="125"/>
      <c r="J52" s="225"/>
      <c r="K52" s="225"/>
      <c r="L52" s="225"/>
      <c r="M52" s="226"/>
      <c r="N52" s="226"/>
      <c r="O52" s="226"/>
    </row>
    <row r="53" spans="1:15" ht="14.25" customHeight="1">
      <c r="A53" s="164" t="str">
        <f t="shared" si="9"/>
        <v>[Admin_login-43]</v>
      </c>
      <c r="B53" s="116" t="s">
        <v>429</v>
      </c>
      <c r="C53" s="116" t="s">
        <v>423</v>
      </c>
      <c r="D53" s="116" t="s">
        <v>424</v>
      </c>
      <c r="E53" s="201"/>
      <c r="F53" s="116" t="s">
        <v>22</v>
      </c>
      <c r="G53" s="116" t="s">
        <v>22</v>
      </c>
      <c r="H53" s="196" t="s">
        <v>601</v>
      </c>
      <c r="I53" s="125"/>
      <c r="J53" s="225"/>
      <c r="K53" s="225"/>
      <c r="L53" s="225"/>
      <c r="M53" s="226"/>
      <c r="N53" s="226"/>
      <c r="O53" s="226"/>
    </row>
    <row r="54" spans="1:15" ht="14.25" customHeight="1">
      <c r="A54" s="164" t="str">
        <f t="shared" si="9"/>
        <v>[Admin_login-44]</v>
      </c>
      <c r="B54" s="116" t="s">
        <v>532</v>
      </c>
      <c r="C54" s="116" t="s">
        <v>491</v>
      </c>
      <c r="D54" s="116" t="s">
        <v>492</v>
      </c>
      <c r="E54" s="201"/>
      <c r="F54" s="116" t="s">
        <v>22</v>
      </c>
      <c r="G54" s="116" t="s">
        <v>22</v>
      </c>
      <c r="H54" s="196" t="s">
        <v>601</v>
      </c>
      <c r="I54" s="125"/>
      <c r="J54" s="225"/>
      <c r="K54" s="225"/>
      <c r="L54" s="225"/>
      <c r="M54" s="226"/>
      <c r="N54" s="226"/>
      <c r="O54" s="226"/>
    </row>
    <row r="55" spans="1:15" ht="14.25" customHeight="1">
      <c r="A55" s="164" t="str">
        <f t="shared" si="9"/>
        <v>[Admin_login-45]</v>
      </c>
      <c r="B55" s="116" t="s">
        <v>412</v>
      </c>
      <c r="C55" s="116" t="s">
        <v>389</v>
      </c>
      <c r="D55" s="116" t="s">
        <v>390</v>
      </c>
      <c r="E55" s="201"/>
      <c r="F55" s="116" t="s">
        <v>22</v>
      </c>
      <c r="G55" s="116" t="s">
        <v>22</v>
      </c>
      <c r="H55" s="196" t="s">
        <v>601</v>
      </c>
      <c r="I55" s="125"/>
      <c r="J55" s="225"/>
      <c r="K55" s="225"/>
      <c r="L55" s="225"/>
      <c r="M55" s="226"/>
      <c r="N55" s="226"/>
      <c r="O55" s="226"/>
    </row>
    <row r="56" spans="1:15" ht="14.25" customHeight="1">
      <c r="A56" s="164" t="str">
        <f t="shared" si="9"/>
        <v>[Admin_login-46]</v>
      </c>
      <c r="B56" s="116" t="s">
        <v>413</v>
      </c>
      <c r="C56" s="116" t="s">
        <v>391</v>
      </c>
      <c r="D56" s="116" t="s">
        <v>392</v>
      </c>
      <c r="E56" s="201"/>
      <c r="F56" s="116" t="s">
        <v>22</v>
      </c>
      <c r="G56" s="116" t="s">
        <v>22</v>
      </c>
      <c r="H56" s="196" t="s">
        <v>601</v>
      </c>
      <c r="I56" s="125"/>
      <c r="J56" s="225"/>
      <c r="K56" s="225"/>
      <c r="L56" s="225"/>
      <c r="M56" s="226"/>
      <c r="N56" s="226"/>
      <c r="O56" s="226"/>
    </row>
    <row r="57" spans="1:15" ht="14.25" customHeight="1">
      <c r="A57" s="164" t="str">
        <f t="shared" si="9"/>
        <v>[Admin_login-47]</v>
      </c>
      <c r="B57" s="116" t="s">
        <v>414</v>
      </c>
      <c r="C57" s="116" t="s">
        <v>391</v>
      </c>
      <c r="D57" s="116" t="s">
        <v>392</v>
      </c>
      <c r="E57" s="201"/>
      <c r="F57" s="116" t="s">
        <v>22</v>
      </c>
      <c r="G57" s="116" t="s">
        <v>22</v>
      </c>
      <c r="H57" s="196" t="s">
        <v>601</v>
      </c>
      <c r="I57" s="125"/>
      <c r="J57" s="225"/>
      <c r="K57" s="225"/>
      <c r="L57" s="225"/>
      <c r="M57" s="226"/>
      <c r="N57" s="226"/>
      <c r="O57" s="226"/>
    </row>
    <row r="58" spans="1:15" ht="14.25" customHeight="1">
      <c r="A58" s="164" t="str">
        <f t="shared" si="9"/>
        <v>[Admin_login-48]</v>
      </c>
      <c r="B58" s="116" t="s">
        <v>415</v>
      </c>
      <c r="C58" s="116" t="s">
        <v>393</v>
      </c>
      <c r="D58" s="116" t="s">
        <v>394</v>
      </c>
      <c r="E58" s="201"/>
      <c r="F58" s="116" t="s">
        <v>22</v>
      </c>
      <c r="G58" s="116" t="s">
        <v>22</v>
      </c>
      <c r="H58" s="196" t="s">
        <v>601</v>
      </c>
      <c r="I58" s="125"/>
      <c r="J58" s="225"/>
      <c r="K58" s="225"/>
      <c r="L58" s="225"/>
      <c r="M58" s="226"/>
      <c r="N58" s="226"/>
      <c r="O58" s="226"/>
    </row>
    <row r="59" spans="1:15" ht="14.25" customHeight="1">
      <c r="A59" s="164" t="str">
        <f t="shared" si="9"/>
        <v>[Admin_login-49]</v>
      </c>
      <c r="B59" s="116" t="s">
        <v>416</v>
      </c>
      <c r="C59" s="116" t="s">
        <v>395</v>
      </c>
      <c r="D59" s="116" t="s">
        <v>394</v>
      </c>
      <c r="E59" s="201"/>
      <c r="F59" s="116" t="s">
        <v>22</v>
      </c>
      <c r="G59" s="116" t="s">
        <v>22</v>
      </c>
      <c r="H59" s="196" t="s">
        <v>601</v>
      </c>
      <c r="I59" s="125"/>
      <c r="J59" s="225"/>
      <c r="K59" s="225"/>
      <c r="L59" s="225"/>
      <c r="M59" s="226"/>
      <c r="N59" s="226"/>
      <c r="O59" s="226"/>
    </row>
    <row r="60" spans="1:15" ht="14.25" customHeight="1">
      <c r="A60" s="164" t="str">
        <f t="shared" si="9"/>
        <v>[Admin_login-50]</v>
      </c>
      <c r="B60" s="116" t="s">
        <v>417</v>
      </c>
      <c r="C60" s="116" t="s">
        <v>396</v>
      </c>
      <c r="D60" s="116" t="s">
        <v>397</v>
      </c>
      <c r="E60" s="201"/>
      <c r="F60" s="116" t="s">
        <v>22</v>
      </c>
      <c r="G60" s="116" t="s">
        <v>22</v>
      </c>
      <c r="H60" s="196" t="s">
        <v>601</v>
      </c>
      <c r="I60" s="125"/>
      <c r="J60" s="225"/>
      <c r="K60" s="225"/>
      <c r="L60" s="225"/>
      <c r="M60" s="226"/>
      <c r="N60" s="226"/>
      <c r="O60" s="226"/>
    </row>
    <row r="61" spans="1:15" ht="14.25" customHeight="1">
      <c r="A61" s="164" t="str">
        <f t="shared" si="9"/>
        <v>[Admin_login-51]</v>
      </c>
      <c r="B61" s="116" t="s">
        <v>418</v>
      </c>
      <c r="C61" s="116" t="s">
        <v>398</v>
      </c>
      <c r="D61" s="116" t="s">
        <v>399</v>
      </c>
      <c r="E61" s="201"/>
      <c r="F61" s="116" t="s">
        <v>22</v>
      </c>
      <c r="G61" s="116" t="s">
        <v>22</v>
      </c>
      <c r="H61" s="196" t="s">
        <v>601</v>
      </c>
      <c r="I61" s="125"/>
      <c r="J61" s="225"/>
      <c r="K61" s="225"/>
      <c r="L61" s="225"/>
      <c r="M61" s="226"/>
      <c r="N61" s="226"/>
      <c r="O61" s="226"/>
    </row>
    <row r="62" spans="1:15" ht="14.25" customHeight="1">
      <c r="A62" s="164" t="str">
        <f t="shared" si="9"/>
        <v>[Admin_login-52]</v>
      </c>
      <c r="B62" s="116" t="s">
        <v>419</v>
      </c>
      <c r="C62" s="116" t="s">
        <v>400</v>
      </c>
      <c r="D62" s="116" t="s">
        <v>533</v>
      </c>
      <c r="E62" s="201"/>
      <c r="F62" s="116" t="s">
        <v>22</v>
      </c>
      <c r="G62" s="116" t="s">
        <v>22</v>
      </c>
      <c r="H62" s="196" t="s">
        <v>601</v>
      </c>
      <c r="I62" s="125"/>
      <c r="J62" s="225"/>
      <c r="K62" s="225"/>
      <c r="L62" s="225"/>
      <c r="M62" s="226"/>
      <c r="N62" s="226"/>
      <c r="O62" s="226"/>
    </row>
    <row r="63" spans="1:15" ht="14.25" customHeight="1">
      <c r="A63" s="164" t="str">
        <f t="shared" si="9"/>
        <v>[Admin_login-53]</v>
      </c>
      <c r="B63" s="116" t="s">
        <v>420</v>
      </c>
      <c r="C63" s="116" t="s">
        <v>406</v>
      </c>
      <c r="D63" s="116" t="s">
        <v>407</v>
      </c>
      <c r="E63" s="201"/>
      <c r="F63" s="116" t="s">
        <v>22</v>
      </c>
      <c r="G63" s="116" t="s">
        <v>22</v>
      </c>
      <c r="H63" s="196" t="s">
        <v>601</v>
      </c>
      <c r="I63" s="125"/>
      <c r="J63" s="225"/>
      <c r="K63" s="225"/>
      <c r="L63" s="225"/>
      <c r="M63" s="226"/>
      <c r="N63" s="226"/>
      <c r="O63" s="226"/>
    </row>
    <row r="64" spans="1:15" ht="14.25" customHeight="1">
      <c r="A64" s="164" t="str">
        <f t="shared" si="9"/>
        <v>[Admin_login-54]</v>
      </c>
      <c r="B64" s="116" t="s">
        <v>421</v>
      </c>
      <c r="C64" s="116" t="s">
        <v>408</v>
      </c>
      <c r="D64" s="116" t="s">
        <v>409</v>
      </c>
      <c r="E64" s="173"/>
      <c r="F64" s="116" t="s">
        <v>22</v>
      </c>
      <c r="G64" s="116" t="s">
        <v>22</v>
      </c>
      <c r="H64" s="196" t="s">
        <v>601</v>
      </c>
      <c r="I64" s="173"/>
      <c r="J64" s="225"/>
      <c r="K64" s="225"/>
      <c r="L64" s="225"/>
      <c r="M64" s="226"/>
      <c r="N64" s="226"/>
      <c r="O64" s="226"/>
    </row>
    <row r="65" spans="1:15" ht="14.25" customHeight="1">
      <c r="A65" s="164" t="str">
        <f t="shared" si="9"/>
        <v>[Admin_login-55]</v>
      </c>
      <c r="B65" s="116" t="s">
        <v>534</v>
      </c>
      <c r="C65" s="116" t="s">
        <v>493</v>
      </c>
      <c r="D65" s="116" t="s">
        <v>494</v>
      </c>
      <c r="E65" s="173"/>
      <c r="F65" s="116" t="s">
        <v>22</v>
      </c>
      <c r="G65" s="116" t="s">
        <v>22</v>
      </c>
      <c r="H65" s="196" t="s">
        <v>601</v>
      </c>
      <c r="I65" s="173"/>
      <c r="J65" s="225"/>
      <c r="K65" s="225"/>
      <c r="L65" s="225"/>
      <c r="M65" s="226"/>
      <c r="N65" s="226"/>
      <c r="O65" s="226"/>
    </row>
    <row r="66" spans="1:15" ht="14.25" customHeight="1">
      <c r="A66" s="164" t="str">
        <f t="shared" si="9"/>
        <v>[Admin_login-56]</v>
      </c>
      <c r="B66" s="116" t="s">
        <v>535</v>
      </c>
      <c r="C66" s="116" t="s">
        <v>495</v>
      </c>
      <c r="D66" s="116" t="s">
        <v>496</v>
      </c>
      <c r="E66" s="173"/>
      <c r="F66" s="116" t="s">
        <v>22</v>
      </c>
      <c r="G66" s="116" t="s">
        <v>22</v>
      </c>
      <c r="H66" s="196" t="s">
        <v>601</v>
      </c>
      <c r="I66" s="173"/>
      <c r="J66" s="225"/>
      <c r="K66" s="225"/>
      <c r="L66" s="225"/>
      <c r="M66" s="226"/>
      <c r="N66" s="226"/>
      <c r="O66" s="226"/>
    </row>
    <row r="67" spans="1:15" ht="14.25" customHeight="1">
      <c r="A67" s="198"/>
      <c r="B67" s="199" t="s">
        <v>497</v>
      </c>
      <c r="C67" s="198"/>
      <c r="D67" s="198"/>
      <c r="E67" s="198"/>
      <c r="F67" s="198"/>
      <c r="G67" s="198"/>
      <c r="H67" s="198"/>
      <c r="I67" s="200"/>
      <c r="J67" s="200"/>
      <c r="K67" s="200"/>
      <c r="L67" s="200"/>
      <c r="M67" s="200"/>
      <c r="N67" s="200"/>
      <c r="O67" s="200"/>
    </row>
    <row r="68" spans="1:15" ht="14.25" customHeight="1">
      <c r="A68" s="167" t="str">
        <f t="shared" ref="A68:A75" si="10">IF(OR(B68&lt;&gt;"",D68&lt;&gt;""),"["&amp;TEXT($B$2,"##")&amp;"-"&amp;TEXT(ROW()-10,"##")&amp;"]","")</f>
        <v>[Admin_login-58]</v>
      </c>
      <c r="B68" s="116" t="s">
        <v>560</v>
      </c>
      <c r="C68" s="116" t="s">
        <v>498</v>
      </c>
      <c r="D68" s="202" t="s">
        <v>561</v>
      </c>
      <c r="E68" s="173"/>
      <c r="F68" s="116" t="s">
        <v>22</v>
      </c>
      <c r="G68" s="116" t="s">
        <v>22</v>
      </c>
      <c r="H68" s="196" t="s">
        <v>601</v>
      </c>
      <c r="I68" s="173"/>
      <c r="J68" s="225"/>
      <c r="K68" s="225"/>
      <c r="L68" s="225"/>
      <c r="M68" s="226"/>
      <c r="N68" s="226"/>
      <c r="O68" s="226"/>
    </row>
    <row r="69" spans="1:15" ht="14.25" customHeight="1">
      <c r="A69" s="167" t="str">
        <f t="shared" si="10"/>
        <v>[Admin_login-59]</v>
      </c>
      <c r="B69" s="116" t="s">
        <v>560</v>
      </c>
      <c r="C69" s="116" t="s">
        <v>499</v>
      </c>
      <c r="D69" s="202" t="s">
        <v>562</v>
      </c>
      <c r="E69" s="173"/>
      <c r="F69" s="116" t="s">
        <v>22</v>
      </c>
      <c r="G69" s="116" t="s">
        <v>22</v>
      </c>
      <c r="H69" s="196" t="s">
        <v>601</v>
      </c>
      <c r="I69" s="173"/>
      <c r="J69" s="225"/>
      <c r="K69" s="225"/>
      <c r="L69" s="225"/>
      <c r="M69" s="226"/>
      <c r="N69" s="226"/>
      <c r="O69" s="226"/>
    </row>
    <row r="70" spans="1:15" ht="14.25" customHeight="1">
      <c r="A70" s="167" t="str">
        <f t="shared" si="10"/>
        <v>[Admin_login-60]</v>
      </c>
      <c r="B70" s="116" t="s">
        <v>563</v>
      </c>
      <c r="C70" s="116" t="s">
        <v>500</v>
      </c>
      <c r="D70" s="202" t="s">
        <v>536</v>
      </c>
      <c r="E70" s="173"/>
      <c r="F70" s="116" t="s">
        <v>22</v>
      </c>
      <c r="G70" s="116" t="s">
        <v>22</v>
      </c>
      <c r="H70" s="196" t="s">
        <v>601</v>
      </c>
      <c r="I70" s="173"/>
      <c r="J70" s="225"/>
      <c r="K70" s="225"/>
      <c r="L70" s="225"/>
      <c r="M70" s="226"/>
      <c r="N70" s="226"/>
      <c r="O70" s="226"/>
    </row>
    <row r="71" spans="1:15" ht="14.25" customHeight="1">
      <c r="A71" s="167" t="str">
        <f t="shared" si="10"/>
        <v>[Admin_login-61]</v>
      </c>
      <c r="B71" s="116" t="s">
        <v>564</v>
      </c>
      <c r="C71" s="116" t="s">
        <v>501</v>
      </c>
      <c r="D71" s="202" t="s">
        <v>565</v>
      </c>
      <c r="E71" s="173"/>
      <c r="F71" s="116" t="s">
        <v>22</v>
      </c>
      <c r="G71" s="116" t="s">
        <v>22</v>
      </c>
      <c r="H71" s="196" t="s">
        <v>601</v>
      </c>
      <c r="I71" s="173"/>
      <c r="J71" s="225"/>
      <c r="K71" s="225"/>
      <c r="L71" s="225"/>
      <c r="M71" s="226"/>
      <c r="N71" s="226"/>
      <c r="O71" s="226"/>
    </row>
    <row r="72" spans="1:15" ht="14.25" customHeight="1">
      <c r="A72" s="167" t="str">
        <f t="shared" si="10"/>
        <v>[Admin_login-62]</v>
      </c>
      <c r="B72" s="116" t="s">
        <v>566</v>
      </c>
      <c r="C72" s="116" t="s">
        <v>502</v>
      </c>
      <c r="D72" s="202" t="s">
        <v>567</v>
      </c>
      <c r="E72" s="173"/>
      <c r="F72" s="116" t="s">
        <v>22</v>
      </c>
      <c r="G72" s="116" t="s">
        <v>22</v>
      </c>
      <c r="H72" s="196" t="s">
        <v>601</v>
      </c>
      <c r="I72" s="173"/>
      <c r="J72" s="225"/>
      <c r="K72" s="225"/>
      <c r="L72" s="225"/>
      <c r="M72" s="226"/>
      <c r="N72" s="226"/>
      <c r="O72" s="226"/>
    </row>
    <row r="73" spans="1:15" ht="14.25" customHeight="1">
      <c r="A73" s="167" t="str">
        <f t="shared" si="10"/>
        <v>[Admin_login-63]</v>
      </c>
      <c r="B73" s="116" t="s">
        <v>537</v>
      </c>
      <c r="C73" s="116" t="s">
        <v>503</v>
      </c>
      <c r="D73" s="202" t="s">
        <v>568</v>
      </c>
      <c r="E73" s="173"/>
      <c r="F73" s="116" t="s">
        <v>22</v>
      </c>
      <c r="G73" s="116" t="s">
        <v>22</v>
      </c>
      <c r="H73" s="196" t="s">
        <v>601</v>
      </c>
      <c r="I73" s="173"/>
      <c r="J73" s="225"/>
      <c r="K73" s="225"/>
      <c r="L73" s="225"/>
      <c r="M73" s="226"/>
      <c r="N73" s="226"/>
      <c r="O73" s="226"/>
    </row>
    <row r="74" spans="1:15" ht="14.25" customHeight="1">
      <c r="A74" s="168" t="str">
        <f t="shared" si="10"/>
        <v>[Admin_login-64]</v>
      </c>
      <c r="B74" s="116" t="s">
        <v>569</v>
      </c>
      <c r="C74" s="116" t="s">
        <v>504</v>
      </c>
      <c r="D74" s="202" t="s">
        <v>570</v>
      </c>
      <c r="E74" s="173"/>
      <c r="F74" s="116" t="s">
        <v>22</v>
      </c>
      <c r="G74" s="116" t="s">
        <v>22</v>
      </c>
      <c r="H74" s="196" t="s">
        <v>601</v>
      </c>
      <c r="I74" s="173"/>
      <c r="J74" s="225"/>
      <c r="K74" s="225"/>
      <c r="L74" s="225"/>
      <c r="M74" s="226"/>
      <c r="N74" s="226"/>
      <c r="O74" s="226"/>
    </row>
    <row r="75" spans="1:15" ht="14.25" customHeight="1">
      <c r="A75" s="116" t="str">
        <f t="shared" si="10"/>
        <v>[Admin_login-65]</v>
      </c>
      <c r="B75" s="116" t="s">
        <v>538</v>
      </c>
      <c r="C75" s="116" t="s">
        <v>505</v>
      </c>
      <c r="D75" s="202" t="s">
        <v>571</v>
      </c>
      <c r="E75" s="173"/>
      <c r="F75" s="116" t="s">
        <v>22</v>
      </c>
      <c r="G75" s="116" t="s">
        <v>22</v>
      </c>
      <c r="H75" s="196" t="s">
        <v>601</v>
      </c>
      <c r="I75" s="173"/>
      <c r="J75" s="225"/>
      <c r="K75" s="225"/>
      <c r="L75" s="225"/>
      <c r="M75" s="226"/>
      <c r="N75" s="226"/>
      <c r="O75" s="226"/>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6:G26 F52:G66 F44:G46 F48:G50 F68:G75 F22:G24 F12:G20 F35:G42 F28:G33">
      <formula1>$Q$2:$Q$6</formula1>
    </dataValidation>
  </dataValidations>
  <hyperlinks>
    <hyperlink ref="A1" location="'Test Report'!A1" display="Back to Test Report"/>
    <hyperlink ref="O35"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J12:J20 J22:J24 J26 J28:J33 J35:J42 J44:J46 J48:J50 J52:J66 J68:J75</xm:sqref>
        </x14:dataValidation>
        <x14:dataValidation type="list" allowBlank="1" showInputMessage="1" showErrorMessage="1">
          <x14:formula1>
            <xm:f>Calculate!$A$11:$A$12</xm:f>
          </x14:formula1>
          <xm:sqref>K12:K20 K22:K24 K26 K28:K33 K35:K42 K44:K46 K48:K50 K52:K66 K68:K75</xm:sqref>
        </x14:dataValidation>
        <x14:dataValidation type="list" allowBlank="1" showInputMessage="1" showErrorMessage="1">
          <x14:formula1>
            <xm:f>Calculate!$B$4:$B$7</xm:f>
          </x14:formula1>
          <xm:sqref>L12:L20 L22:L24 L26 L28:L33 L35:L42 L44:L46 L48:L50 L52:L66 L68:L75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Calculate</vt:lpstr>
      <vt:lpstr>Message Rules</vt:lpstr>
      <vt:lpstr>User_Function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2015-12-09T00:45:50Z</dcterms:modified>
  <cp:category>BM</cp:category>
</cp:coreProperties>
</file>