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pstone\201601JS01\WIP\Deliverable\Report3\"/>
    </mc:Choice>
  </mc:AlternateContent>
  <bookViews>
    <workbookView xWindow="0" yWindow="0" windowWidth="15360" windowHeight="7755" tabRatio="840" activeTab="6"/>
  </bookViews>
  <sheets>
    <sheet name="Cover" sheetId="1" r:id="rId1"/>
    <sheet name="Test Report" sheetId="5" r:id="rId2"/>
    <sheet name="Test case List" sheetId="2" r:id="rId3"/>
    <sheet name="Message Rules" sheetId="22" r:id="rId4"/>
    <sheet name="Medicinal plants Article" sheetId="24" r:id="rId5"/>
    <sheet name="Remedy Article" sheetId="25" r:id="rId6"/>
    <sheet name="Herbal medicine store" sheetId="27" r:id="rId7"/>
  </sheets>
  <externalReferences>
    <externalReference r:id="rId8"/>
  </externalReferences>
  <definedNames>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2511" iterate="1" iterateCount="10000" iterateDelta="1.0000000000000001E-5"/>
  <fileRecoveryPr autoRecover="0"/>
</workbook>
</file>

<file path=xl/calcChain.xml><?xml version="1.0" encoding="utf-8"?>
<calcChain xmlns="http://schemas.openxmlformats.org/spreadsheetml/2006/main">
  <c r="A64" i="27" l="1"/>
  <c r="A63" i="27"/>
  <c r="A61" i="27"/>
  <c r="A60" i="27"/>
  <c r="A58" i="27"/>
  <c r="A57" i="27"/>
  <c r="A56" i="27"/>
  <c r="A55" i="27"/>
  <c r="A53" i="27"/>
  <c r="A52" i="27"/>
  <c r="A51" i="27"/>
  <c r="A50" i="27"/>
  <c r="A49" i="27"/>
  <c r="A47" i="27"/>
  <c r="A46" i="27"/>
  <c r="A45" i="27"/>
  <c r="A44" i="27"/>
  <c r="A42" i="27"/>
  <c r="A41" i="27"/>
  <c r="A40" i="27"/>
  <c r="A39" i="27"/>
  <c r="A38" i="27"/>
  <c r="A37" i="27"/>
  <c r="A36" i="27"/>
  <c r="A35" i="27"/>
  <c r="A34" i="27"/>
  <c r="A33" i="27"/>
  <c r="A32" i="27"/>
  <c r="A31" i="27"/>
  <c r="A29" i="27"/>
  <c r="A28" i="27"/>
  <c r="A27" i="27"/>
  <c r="A26" i="27"/>
  <c r="A25" i="27"/>
  <c r="A24" i="27"/>
  <c r="A23" i="27"/>
  <c r="A22" i="27"/>
  <c r="A21" i="27"/>
  <c r="A20" i="27"/>
  <c r="A19" i="27"/>
  <c r="A18" i="27"/>
  <c r="A17" i="27"/>
  <c r="A16" i="27"/>
  <c r="A14" i="27"/>
  <c r="A13" i="27"/>
  <c r="A12" i="27"/>
  <c r="D6" i="27"/>
  <c r="B6" i="27"/>
  <c r="A6" i="27"/>
  <c r="E6" i="27" l="1"/>
  <c r="C6" i="27" s="1"/>
  <c r="A28" i="25"/>
  <c r="A26" i="25"/>
  <c r="A24" i="25"/>
  <c r="A22" i="25"/>
  <c r="A20" i="25"/>
  <c r="A18" i="25"/>
  <c r="A64" i="25" l="1"/>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59" i="24"/>
  <c r="A50" i="24" l="1"/>
  <c r="A40" i="24" l="1"/>
  <c r="A39" i="24"/>
  <c r="A12" i="24"/>
  <c r="A13" i="24"/>
  <c r="A17" i="24" l="1"/>
  <c r="A44" i="24" l="1"/>
  <c r="A45" i="24"/>
  <c r="A58" i="24" l="1"/>
  <c r="A56" i="24"/>
  <c r="A55" i="24"/>
  <c r="A53" i="24"/>
  <c r="A52" i="24"/>
  <c r="A51" i="24"/>
  <c r="A48" i="24"/>
  <c r="A47" i="24"/>
  <c r="A46" i="24"/>
  <c r="A42" i="24"/>
  <c r="A41" i="24"/>
  <c r="A37" i="24"/>
  <c r="A36" i="24"/>
  <c r="A35" i="24"/>
  <c r="A34" i="24"/>
  <c r="A33" i="24"/>
  <c r="A32" i="24"/>
  <c r="A31" i="24"/>
  <c r="A30" i="24"/>
  <c r="A29" i="24"/>
  <c r="A28" i="24"/>
  <c r="A27" i="24"/>
  <c r="A26" i="24"/>
  <c r="A24" i="24"/>
  <c r="A23" i="24"/>
  <c r="A22" i="24"/>
  <c r="A21" i="24"/>
  <c r="A20" i="24"/>
  <c r="A19" i="24"/>
  <c r="A18" i="24"/>
  <c r="A16" i="24"/>
  <c r="A15" i="24"/>
  <c r="A14" i="24"/>
  <c r="D6" i="24"/>
  <c r="B6" i="24"/>
  <c r="A6" i="24"/>
  <c r="E6" i="24" l="1"/>
  <c r="C6" i="24" s="1"/>
  <c r="D6" i="25" l="1"/>
  <c r="G14" i="5" s="1"/>
  <c r="B6" i="25"/>
  <c r="E14" i="5" s="1"/>
  <c r="A6" i="25"/>
  <c r="D14" i="5" s="1"/>
  <c r="E6" i="25" l="1"/>
  <c r="C6" i="25" s="1"/>
  <c r="F14" i="5" s="1"/>
  <c r="H14" i="5" l="1"/>
  <c r="G13" i="5"/>
  <c r="E13" i="5"/>
  <c r="D13" i="5"/>
  <c r="F13" i="5" l="1"/>
  <c r="H13" i="5" l="1"/>
  <c r="C6" i="1" l="1"/>
  <c r="E24" i="5"/>
  <c r="C3" i="5"/>
  <c r="C4" i="5"/>
  <c r="C5" i="5" s="1"/>
  <c r="D3" i="2"/>
  <c r="D4" i="2"/>
  <c r="D24" i="5" l="1"/>
  <c r="G24" i="5"/>
  <c r="F24" i="5" l="1"/>
  <c r="H24" i="5" l="1"/>
  <c r="E26" i="5" s="1"/>
  <c r="E2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<sst xmlns="http://schemas.openxmlformats.org/spreadsheetml/2006/main" count="630" uniqueCount="398">
  <si>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</si>
  <si>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</si>
  <si>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</si>
  <si>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</si>
  <si>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</si>
  <si>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</si>
  <si>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</si>
  <si>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</si>
  <si>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</si>
  <si>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</si>
  <si>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</si>
  <si>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</si>
  <si>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</si>
  <si>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</si>
  <si>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</si>
  <si>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</si>
  <si>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</si>
  <si>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</si>
  <si>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</si>
  <si>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</si>
  <si>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</si>
  <si>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</si>
  <si>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</si>
  <si>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</si>
  <si>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</si>
  <si>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</si>
  <si>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</si>
  <si>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</si>
  <si>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</si>
  <si>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</si>
  <si>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</si>
  <si>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</si>
  <si>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</si>
  <si>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</si>
  <si>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</si>
  <si>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</si>
  <si>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</si>
  <si>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</si>
  <si>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</si>
  <si>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</si>
  <si>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</si>
  <si>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</si>
  <si>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</si>
  <si>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</si>
  <si>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</si>
  <si>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</si>
  <si>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</si>
  <si>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</si>
  <si>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</si>
  <si>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</si>
  <si>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</si>
  <si>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</si>
  <si>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</si>
  <si>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</si>
  <si>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</si>
  <si>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</si>
  <si>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</si>
  <si>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</si>
  <si>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</si>
  <si>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</si>
  <si>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</si>
  <si>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</si>
  <si>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</si>
  <si>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</si>
  <si>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</si>
  <si>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</si>
  <si>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</si>
  <si>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</si>
  <si>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</si>
  <si>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</si>
  <si>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</si>
  <si>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</si>
  <si>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</si>
  <si>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</si>
  <si>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</si>
  <si>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</si>
  <si>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</si>
  <si>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</si>
  <si>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</si>
  <si>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</si>
  <si>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</si>
  <si>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</si>
  <si>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</si>
  <si>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</si>
  <si>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</si>
  <si>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</si>
  <si>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</si>
  <si>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</si>
  <si>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</si>
  <si>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</si>
  <si>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</si>
  <si>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</si>
  <si>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</si>
  <si>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</si>
  <si>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</si>
  <si>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</si>
  <si>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</si>
  <si>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</si>
  <si>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</si>
  <si>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</si>
  <si>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</si>
  <si>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</si>
  <si>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</si>
  <si>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</si>
  <si>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</si>
  <si>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</si>
  <si>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</si>
  <si>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</si>
  <si>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</si>
  <si>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</si>
  <si>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</si>
  <si>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</si>
  <si>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</si>
  <si>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</si>
  <si>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</si>
  <si>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</si>
  <si>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</si>
  <si>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</si>
  <si>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</si>
  <si>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</si>
  <si>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</si>
  <si>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</si>
  <si>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</si>
  <si>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</si>
  <si>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</si>
  <si>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</si>
  <si>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</si>
  <si>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</si>
  <si>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</si>
  <si>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</si>
  <si>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</si>
  <si>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</si>
  <si>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</si>
  <si>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</si>
  <si>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</si>
  <si>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</si>
  <si>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</si>
  <si>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</si>
  <si>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</si>
  <si>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</si>
  <si>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</si>
  <si>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</si>
  <si>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</si>
  <si>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</si>
  <si>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</si>
  <si>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</si>
  <si>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</si>
  <si>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</si>
  <si>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</si>
  <si>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</si>
  <si>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</si>
  <si>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</si>
  <si>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</si>
  <si>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</si>
  <si>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</si>
  <si>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</si>
  <si>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</si>
  <si>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</si>
  <si>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</si>
  <si>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</si>
  <si>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</si>
  <si>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</si>
  <si>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</si>
  <si>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</si>
  <si>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</si>
  <si>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</si>
  <si>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</si>
  <si>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</si>
  <si>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</si>
  <si>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</si>
  <si>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</si>
  <si>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</si>
  <si>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</si>
  <si>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</si>
  <si>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</si>
  <si>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</si>
  <si>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</si>
  <si>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</si>
  <si>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</si>
  <si>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</si>
  <si>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</si>
  <si>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</si>
  <si>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</si>
  <si>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</si>
  <si>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</si>
  <si>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</si>
  <si>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</si>
  <si>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</si>
  <si>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</si>
  <si>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</si>
  <si>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</si>
  <si>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</si>
  <si>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</si>
  <si>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</si>
  <si>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</si>
  <si>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</si>
  <si>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</si>
  <si>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</si>
  <si>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</si>
  <si>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</si>
  <si>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</si>
  <si>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</si>
  <si>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</si>
  <si>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</si>
  <si>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</si>
  <si>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</si>
  <si>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</si>
  <si>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</si>
  <si>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</si>
  <si>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</si>
  <si>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</si>
  <si>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</si>
  <si>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</si>
  <si>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</si>
  <si>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</si>
  <si>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</si>
  <si>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</si>
  <si>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</si>
  <si>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</si>
  <si>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</si>
  <si>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</si>
  <si>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</si>
  <si>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</si>
  <si>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</si>
  <si>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</si>
  <si>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</si>
  <si>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</si>
  <si>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</si>
  <si>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</si>
  <si>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</si>
  <si>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</si>
  <si>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</si>
  <si>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</si>
  <si>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</si>
  <si>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</si>
  <si>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</si>
  <si>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</si>
  <si>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</si>
  <si>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</si>
  <si>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</si>
  <si>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</si>
  <si>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</si>
  <si>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</si>
  <si>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</si>
  <si>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</si>
  <si>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</si>
  <si>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</si>
  <si>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</si>
  <si>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</si>
  <si>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</si>
  <si>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</si>
  <si>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</si>
  <si>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</si>
  <si>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</si>
  <si>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</si>
  <si>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</si>
  <si>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</si>
  <si>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</si>
  <si>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</si>
  <si>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</si>
  <si>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</si>
  <si>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</si>
  <si>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</si>
  <si>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</si>
  <si>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</si>
  <si>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</si>
  <si>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</si>
  <si>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</si>
  <si>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</si>
  <si>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</si>
  <si>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</si>
  <si>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</si>
  <si>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</si>
  <si>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</si>
  <si>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</si>
  <si>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</si>
  <si>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</si>
  <si>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</si>
  <si>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</si>
  <si>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</si>
  <si>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</si>
  <si>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</si>
  <si>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</si>
  <si>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</si>
  <si>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</si>
  <si>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</si>
  <si>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</si>
  <si>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</si>
  <si>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 xml:space="preserve">1. Homepage is displayed
2. "Remedy" page will be displayed
3. "Article Detail" Page will displayed but "Report" button and "Share" button is disable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</si>
  <si>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</si>
  <si>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</si>
  <si>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</si>
  <si>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</si>
  <si>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</si>
  <si>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</si>
  <si>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</si>
  <si>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</si>
  <si>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 xml:space="preserve">1. Homepage is displayed
2. "Remedy" page will be displayed
3. "Article Detail" Page will displayed but "Report" button is disable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</si>
  <si>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</si>
  <si>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</si>
  <si>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</si>
  <si>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 xml:space="preserve">1. Homepage is displayed
2. "Remedy" page will be displayed
3. "Article Detail" Page will displayed 
4. "Comment" tab is displayed but "Send" button and "Comment" text field is disable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</si>
  <si>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</si>
  <si>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</si>
  <si>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</si>
  <si>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</si>
  <si>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Homepage is displayed
2. "Remedy" page will be displayed
3. "Article Detail" Page will displayed but "Rate" box is disable</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</si>
  <si>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</si>
  <si>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</si>
  <si>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</si>
  <si>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Homepage is displayed
2. "Remedy" page will be displayed
3. "Article Detail" Page will displayed
4. "Share" button is disable</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</si>
  <si>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</si>
  <si>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</si>
  <si>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</si>
  <si>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</si>
  <si>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</si>
  <si>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</si>
  <si>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</si>
  <si>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</si>
  <si>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</si>
  <si>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</si>
  <si>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</si>
  <si>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</si>
  <si>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</si>
  <si>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</si>
  <si>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</si>
  <si>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</si>
  <si>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</si>
  <si>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</si>
  <si>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</si>
  <si>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</si>
  <si>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</si>
  <si>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</si>
  <si>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</si>
  <si>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</si>
  <si>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</si>
  <si>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</si>
  <si>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</si>
  <si>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</si>
  <si>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</si>
  <si>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</si>
  <si>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</si>
  <si>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</si>
  <si>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</si>
  <si>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</si>
  <si>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</si>
  <si>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</si>
  <si>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</si>
  <si>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by following fields:
- Header
- Illustrations
- Edit button
- Share button
- Title text field
- Ingredients text field
- Description text field
- Usage text field
- Utility text field
- Note text field
- Rate box
- Author
- Comment tab
- Related HMS
- Footer
4. "Change content" Page is displayed by following fields:
- Header
- Illustrations
- Title text field
- Ingredients text field
- Description text field
- Usage text field
- Utility text field
- Note text field
- Save button
- Footer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</si>
  <si>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</si>
  <si>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</si>
  <si>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1. Homepage is displayed
2. "Remedy" page will be displayed
3. "Article Detail" Page will displayed by following fields:
- Header
- Illustrations
- Edit button
- Share button
- Title 
- Ingredients
- Description
- Usage
- Utility 
- Note 
- Rate box
- Author
- Comment tab
- Related HMS
- Footer</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</si>
  <si>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</si>
  <si>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</si>
  <si>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</si>
  <si>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</si>
  <si>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</si>
  <si>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</si>
  <si>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</si>
  <si>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</si>
  <si>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</si>
  <si>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</si>
  <si>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</si>
  <si>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</si>
  <si>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</si>
  <si>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</si>
  <si>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</si>
  <si>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</si>
  <si>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</si>
  <si>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</si>
  <si>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</si>
  <si>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</si>
  <si>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</si>
  <si>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</si>
  <si>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Herbal medicne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</si>
  <si>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</si>
  <si>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</si>
  <si>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</si>
  <si>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</si>
  <si>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</si>
  <si>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</si>
  <si>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</si>
  <si>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Login VMN system by Member or Mod role
</t>
  </si>
  <si>
    <t xml:space="preserve">1. The Homepage is displayed
</t>
  </si>
  <si>
    <t xml:space="preserve">1. The Homepage is displayed
</t>
  </si>
  <si>
    <t xml:space="preserve">1. The Homepage is displayed
2. "HMS Searching" Page is displayed
</t>
  </si>
  <si>
    <t>"HMS Searching" page in 1024x768 screen</t>
  </si>
  <si>
    <t>1. The Homepage is displayed
2. "HMS Searching" Page is displayed</t>
  </si>
  <si>
    <t>"HMS Searching" Page when user user NOT enter any fields on "HMS Searching" Form</t>
  </si>
  <si>
    <t>1. Login VMN system by Member or Mod role
2. Click on "HMS" tab
3. Click on "Search" button</t>
  </si>
  <si>
    <t>1. The Homepage is displayed
2. "HMS Searching" Page is displayed
3. VMN system will alert error message:" You have to fill some searching fields"</t>
  </si>
  <si>
    <t>1. Login VMN system by Member or Mod role
2. Click on "HMS" tab
3. Click on "Re- enter" button</t>
  </si>
  <si>
    <t>1. The Homepage is displayed
2. "HMS Searching" Page is displayed
3. VMN system will alert error message:" You have not entered some fields to search. Please enter some searching fields"</t>
  </si>
  <si>
    <t>"HMS Searching" Page when user NOT enter any fields on "HMS Searching" Form</t>
  </si>
  <si>
    <t>1. Login VMN system by Member or Mod role
2. Click on "HMS" tab
3. Enter name of HMS that wanna search but under 5 character on "HMS Searching" Form, for example: "abcd"</t>
  </si>
  <si>
    <t>1. The Homepage is displayed
2. "HMS Searching" Page is displayed
3. VMN system will alert error message:" Name field should over 5 character. Please enter again"</t>
  </si>
  <si>
    <t>"HMS Searching" Page when user enter over 50 characters on "Name" fields of "HMS Searching" Form</t>
  </si>
  <si>
    <t>"HMS Searching" Page when user enter under 5 characters on "Name" fields of "HMS Searching"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</si>
</sst>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s>
  <borders count="6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4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61" xfId="5" applyFont="1" applyFill="1" applyBorder="1" applyAlignment="1">
      <alignment vertical="center"/>
    </xf>
    <xf numFmtId="0" fontId="3" fillId="9" borderId="22" xfId="5" applyFont="1" applyFill="1" applyBorder="1" applyAlignment="1">
      <alignment horizontal="left" vertical="center" wrapText="1"/>
    </xf>
    <xf numFmtId="0" fontId="14" fillId="8"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6" borderId="22" xfId="2" applyNumberFormat="1" applyFont="1" applyFill="1" applyBorder="1" applyAlignment="1"/>
    <xf numFmtId="14" fontId="3" fillId="2" borderId="41" xfId="2" applyNumberFormat="1" applyFont="1" applyFill="1" applyBorder="1" applyAlignment="1">
      <alignment vertical="top"/>
    </xf>
    <xf numFmtId="0" fontId="3" fillId="6" borderId="56" xfId="5" applyFont="1" applyFill="1" applyBorder="1" applyAlignment="1">
      <alignment vertical="top" wrapText="1"/>
    </xf>
    <xf numFmtId="14" fontId="3" fillId="2" borderId="56" xfId="2" applyNumberFormat="1" applyFont="1" applyFill="1" applyBorder="1" applyAlignment="1">
      <alignment vertical="top"/>
    </xf>
    <xf numFmtId="0" fontId="3" fillId="2" borderId="59" xfId="2" applyFont="1" applyFill="1" applyBorder="1"/>
    <xf numFmtId="0" fontId="3" fillId="6" borderId="62" xfId="5" applyFont="1" applyFill="1" applyBorder="1" applyAlignment="1">
      <alignment vertical="top" wrapText="1"/>
    </xf>
    <xf numFmtId="0" fontId="3" fillId="2" borderId="56" xfId="2" applyFont="1" applyFill="1" applyBorder="1" applyAlignment="1"/>
    <xf numFmtId="0" fontId="3" fillId="2" borderId="41" xfId="2" applyFont="1" applyFill="1" applyBorder="1" applyAlignment="1"/>
    <xf numFmtId="0" fontId="3" fillId="0" borderId="41" xfId="5" applyFont="1" applyFill="1" applyBorder="1" applyAlignment="1">
      <alignment horizontal="left" vertical="center" wrapText="1"/>
    </xf>
    <xf numFmtId="0" fontId="3" fillId="2" borderId="56" xfId="2" applyFont="1" applyFill="1" applyBorder="1" applyAlignment="1">
      <alignment vertical="top"/>
    </xf>
    <xf numFmtId="0" fontId="3" fillId="2" borderId="59" xfId="2" applyFont="1" applyFill="1" applyBorder="1" applyAlignment="1"/>
    <xf numFmtId="0" fontId="14" fillId="8" borderId="41" xfId="5" applyFont="1" applyFill="1" applyBorder="1" applyAlignment="1">
      <alignment horizontal="left" vertical="center"/>
    </xf>
    <xf numFmtId="0" fontId="14" fillId="8" borderId="56" xfId="5" applyFont="1" applyFill="1" applyBorder="1" applyAlignment="1">
      <alignment horizontal="left" vertical="center"/>
    </xf>
    <xf numFmtId="0" fontId="3" fillId="2" borderId="22" xfId="2" applyFont="1" applyFill="1" applyBorder="1" applyAlignment="1">
      <alignment horizontal="left"/>
    </xf>
    <xf numFmtId="0" fontId="14" fillId="4" borderId="64" xfId="5" applyFont="1" applyFill="1" applyBorder="1" applyAlignment="1">
      <alignmen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22" xfId="5" applyFont="1" applyFill="1" applyBorder="1" applyAlignment="1">
      <alignment horizontal="center"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3"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5"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09" t="s">
        <v>0</v>
      </c>
      <c r="D2" s="209"/>
      <c r="E2" s="209"/>
      <c r="F2" s="209"/>
      <c r="G2" s="209"/>
    </row>
    <row r="3" spans="1:7">
      <c r="B3" s="6"/>
      <c r="C3" s="7"/>
      <c r="F3" s="8"/>
    </row>
    <row r="4" spans="1:7" ht="14.25" customHeight="1">
      <c r="B4" s="9" t="s">
        <v>1</v>
      </c>
      <c r="C4" s="210" t="s">
        <v>115</v>
      </c>
      <c r="D4" s="210"/>
      <c r="E4" s="210"/>
      <c r="F4" s="9" t="s">
        <v>2</v>
      </c>
      <c r="G4" s="10" t="s">
        <v>117</v>
      </c>
    </row>
    <row r="5" spans="1:7" ht="14.25" customHeight="1">
      <c r="B5" s="9" t="s">
        <v>3</v>
      </c>
      <c r="C5" s="210" t="s">
        <v>116</v>
      </c>
      <c r="D5" s="210"/>
      <c r="E5" s="210"/>
      <c r="F5" s="9" t="s">
        <v>4</v>
      </c>
      <c r="G5" s="10" t="s">
        <v>118</v>
      </c>
    </row>
    <row r="6" spans="1:7" ht="15.75" customHeight="1">
      <c r="B6" s="211" t="s">
        <v>5</v>
      </c>
      <c r="C6" s="212" t="str">
        <f>C5&amp;"_"&amp;"System Test Case"&amp;"_"&amp;"v1.0"</f>
        <v>VMN_System Test Case_v1.0</v>
      </c>
      <c r="D6" s="212"/>
      <c r="E6" s="212"/>
      <c r="F6" s="9" t="s">
        <v>6</v>
      </c>
      <c r="G6" s="72">
        <v>42422</v>
      </c>
    </row>
    <row r="7" spans="1:7" ht="13.5" customHeight="1">
      <c r="B7" s="211"/>
      <c r="C7" s="212"/>
      <c r="D7" s="212"/>
      <c r="E7" s="212"/>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C13" sqref="C1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16" t="s">
        <v>37</v>
      </c>
      <c r="C1" s="216"/>
      <c r="D1" s="216"/>
      <c r="E1" s="216"/>
      <c r="F1" s="216"/>
      <c r="G1" s="216"/>
      <c r="H1" s="216"/>
    </row>
    <row r="2" spans="1:8" ht="14.25" customHeight="1">
      <c r="A2" s="55"/>
      <c r="B2" s="55"/>
      <c r="C2" s="56"/>
      <c r="D2" s="56"/>
      <c r="E2" s="56"/>
      <c r="F2" s="56"/>
      <c r="G2" s="56"/>
      <c r="H2" s="57"/>
    </row>
    <row r="3" spans="1:8" ht="12" customHeight="1">
      <c r="B3" s="11" t="s">
        <v>1</v>
      </c>
      <c r="C3" s="213" t="str">
        <f>Cover!C4</f>
        <v>Vietnamese Medicinal Plants Network</v>
      </c>
      <c r="D3" s="213"/>
      <c r="E3" s="214" t="s">
        <v>2</v>
      </c>
      <c r="F3" s="214"/>
      <c r="G3" s="58" t="s">
        <v>117</v>
      </c>
      <c r="H3" s="59"/>
    </row>
    <row r="4" spans="1:8" ht="12" customHeight="1">
      <c r="B4" s="11" t="s">
        <v>3</v>
      </c>
      <c r="C4" s="213" t="str">
        <f>Cover!C5</f>
        <v>VMN</v>
      </c>
      <c r="D4" s="213"/>
      <c r="E4" s="214" t="s">
        <v>4</v>
      </c>
      <c r="F4" s="214"/>
      <c r="G4" s="58" t="s">
        <v>118</v>
      </c>
      <c r="H4" s="59"/>
    </row>
    <row r="5" spans="1:8" ht="12" customHeight="1">
      <c r="B5" s="60" t="s">
        <v>5</v>
      </c>
      <c r="C5" s="213" t="str">
        <f>C4&amp;"_"&amp;"System Test Report"&amp;"_"&amp;"v1.0"</f>
        <v>VMN_System Test Report_v1.0</v>
      </c>
      <c r="D5" s="213"/>
      <c r="E5" s="214" t="s">
        <v>6</v>
      </c>
      <c r="F5" s="214"/>
      <c r="G5" s="94" t="s">
        <v>356</v>
      </c>
      <c r="H5" s="61"/>
    </row>
    <row r="6" spans="1:8" ht="21.75" customHeight="1">
      <c r="A6" s="55"/>
      <c r="B6" s="60" t="s">
        <v>38</v>
      </c>
      <c r="C6" s="215"/>
      <c r="D6" s="215"/>
      <c r="E6" s="215"/>
      <c r="F6" s="215"/>
      <c r="G6" s="215"/>
      <c r="H6" s="215"/>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41"/>
      <c r="B11" s="119"/>
      <c r="C11" s="122"/>
      <c r="D11" s="130"/>
      <c r="E11" s="130"/>
      <c r="F11" s="130"/>
      <c r="G11" s="130"/>
      <c r="H11" s="130"/>
    </row>
    <row r="12" spans="1:8" ht="14.45" customHeight="1">
      <c r="A12" s="64"/>
      <c r="B12" s="119"/>
      <c r="C12" s="122"/>
      <c r="D12" s="130"/>
      <c r="E12" s="130"/>
      <c r="F12" s="130"/>
      <c r="G12" s="130"/>
      <c r="H12" s="130"/>
    </row>
    <row r="13" spans="1:8" ht="14.45" customHeight="1">
      <c r="A13" s="64"/>
      <c r="B13" s="119">
        <v>1</v>
      </c>
      <c r="C13" s="122" t="s">
        <v>128</v>
      </c>
      <c r="D13" s="130">
        <f>'Medicinal plants Article'!A6</f>
        <v>0</v>
      </c>
      <c r="E13" s="130">
        <f>'Medicinal plants Article'!B6</f>
        <v>0</v>
      </c>
      <c r="F13" s="130">
        <f>'Medicinal plants Article'!C6</f>
        <v>84</v>
      </c>
      <c r="G13" s="130">
        <f>'Medicinal plants Article'!D6</f>
        <v>0</v>
      </c>
      <c r="H13" s="130">
        <f>'Medicinal plants Article'!E6</f>
        <v>84</v>
      </c>
    </row>
    <row r="14" spans="1:8" ht="14.45" customHeight="1">
      <c r="A14" s="64"/>
      <c r="B14" s="119">
        <v>2</v>
      </c>
      <c r="C14" s="122" t="s">
        <v>150</v>
      </c>
      <c r="D14" s="130">
        <f>'Remedy Article'!A6</f>
        <v>0</v>
      </c>
      <c r="E14" s="130">
        <f>'Remedy Article'!B6</f>
        <v>0</v>
      </c>
      <c r="F14" s="130">
        <f>'Remedy Article'!C6</f>
        <v>94</v>
      </c>
      <c r="G14" s="130">
        <f>'Remedy Article'!D6</f>
        <v>0</v>
      </c>
      <c r="H14" s="130">
        <f>'Remedy Article'!E6</f>
        <v>94</v>
      </c>
    </row>
    <row r="15" spans="1:8" ht="14.45" customHeight="1">
      <c r="A15" s="64"/>
      <c r="B15" s="119"/>
      <c r="C15" s="120"/>
      <c r="D15" s="119"/>
      <c r="E15" s="119"/>
      <c r="F15" s="119"/>
      <c r="G15" s="119"/>
      <c r="H15" s="119"/>
    </row>
    <row r="16" spans="1:8" ht="14.45" customHeight="1">
      <c r="A16" s="64"/>
      <c r="B16" s="119"/>
      <c r="C16" s="120"/>
      <c r="D16" s="119"/>
      <c r="E16" s="119"/>
      <c r="F16" s="119"/>
      <c r="G16" s="119"/>
      <c r="H16" s="119"/>
    </row>
    <row r="17" spans="1:8" ht="14.45" customHeight="1">
      <c r="A17" s="64"/>
      <c r="B17" s="119"/>
      <c r="C17" s="120"/>
      <c r="D17" s="119"/>
      <c r="E17" s="119"/>
      <c r="F17" s="119"/>
      <c r="G17" s="119"/>
      <c r="H17" s="119"/>
    </row>
    <row r="18" spans="1:8" ht="14.45" customHeight="1">
      <c r="A18" s="64"/>
      <c r="B18" s="119"/>
      <c r="C18" s="120"/>
      <c r="D18" s="119"/>
      <c r="E18" s="119"/>
      <c r="F18" s="119"/>
      <c r="G18" s="119"/>
      <c r="H18" s="119"/>
    </row>
    <row r="19" spans="1:8" ht="14.45" customHeight="1">
      <c r="A19" s="64"/>
      <c r="B19" s="119"/>
      <c r="C19" s="120"/>
      <c r="D19" s="119"/>
      <c r="E19" s="119"/>
      <c r="F19" s="119"/>
      <c r="G19" s="119"/>
      <c r="H19" s="119"/>
    </row>
    <row r="20" spans="1:8" ht="14.45" customHeight="1">
      <c r="A20" s="64"/>
      <c r="B20" s="119"/>
      <c r="C20" s="121"/>
      <c r="D20" s="119"/>
      <c r="E20" s="119"/>
      <c r="F20" s="119"/>
      <c r="G20" s="119"/>
      <c r="H20" s="119"/>
    </row>
    <row r="21" spans="1:8" ht="14.45" customHeight="1">
      <c r="A21" s="64"/>
      <c r="B21" s="119"/>
      <c r="C21" s="131"/>
      <c r="D21" s="119"/>
      <c r="E21" s="119"/>
      <c r="F21" s="119"/>
      <c r="G21" s="119"/>
      <c r="H21" s="119"/>
    </row>
    <row r="22" spans="1:8" ht="14.45" customHeight="1">
      <c r="A22" s="64"/>
      <c r="B22" s="119"/>
      <c r="C22" s="122"/>
      <c r="D22" s="119"/>
      <c r="E22" s="119"/>
      <c r="F22" s="119"/>
      <c r="G22" s="119"/>
      <c r="H22" s="119"/>
    </row>
    <row r="23" spans="1:8" ht="14.45" customHeight="1">
      <c r="A23" s="64"/>
      <c r="B23" s="154"/>
      <c r="C23" s="122"/>
      <c r="D23" s="119"/>
      <c r="E23" s="119"/>
      <c r="F23" s="119"/>
      <c r="G23" s="119"/>
      <c r="H23" s="119"/>
    </row>
    <row r="24" spans="1:8">
      <c r="A24" s="66"/>
      <c r="B24" s="115"/>
      <c r="C24" s="116" t="s">
        <v>41</v>
      </c>
      <c r="D24" s="117">
        <f>SUM(D9:D22)</f>
        <v>0</v>
      </c>
      <c r="E24" s="117">
        <f>SUM(E9:E22)</f>
        <v>0</v>
      </c>
      <c r="F24" s="117">
        <f>SUM(F11:F23)</f>
        <v>178</v>
      </c>
      <c r="G24" s="117">
        <f>SUM(G11:G23)</f>
        <v>0</v>
      </c>
      <c r="H24" s="118">
        <f>SUM(H11:H23)</f>
        <v>178</v>
      </c>
    </row>
    <row r="25" spans="1:8">
      <c r="A25" s="64"/>
      <c r="B25" s="67"/>
      <c r="C25" s="64"/>
      <c r="D25" s="68"/>
      <c r="E25" s="69"/>
      <c r="F25" s="69"/>
      <c r="G25" s="69"/>
      <c r="H25" s="69"/>
    </row>
    <row r="26" spans="1:8">
      <c r="A26" s="64"/>
      <c r="B26" s="64"/>
      <c r="C26" s="70" t="s">
        <v>42</v>
      </c>
      <c r="D26" s="64"/>
      <c r="E26" s="71">
        <f>(D24+E24)*100/(H24-G24)</f>
        <v>0</v>
      </c>
      <c r="F26" s="64" t="s">
        <v>43</v>
      </c>
      <c r="G26" s="64"/>
      <c r="H26" s="48"/>
    </row>
    <row r="27" spans="1:8">
      <c r="A27" s="64"/>
      <c r="B27" s="64"/>
      <c r="C27" s="70" t="s">
        <v>44</v>
      </c>
      <c r="D27" s="64"/>
      <c r="E27" s="71">
        <f>D24*100/(H24-G24)</f>
        <v>0</v>
      </c>
      <c r="F27" s="64" t="s">
        <v>43</v>
      </c>
      <c r="G27" s="64"/>
      <c r="H27" s="48"/>
    </row>
    <row r="28" spans="1:8">
      <c r="C28" s="64"/>
      <c r="D28" s="64"/>
    </row>
  </sheetData>
  <mergeCells count="8">
    <mergeCell ref="C5:D5"/>
    <mergeCell ref="E5:F5"/>
    <mergeCell ref="C6:H6"/>
    <mergeCell ref="B1:H1"/>
    <mergeCell ref="C3:D3"/>
    <mergeCell ref="E3:F3"/>
    <mergeCell ref="C4:D4"/>
    <mergeCell ref="E4:F4"/>
  </mergeCells>
  <phoneticPr fontId="0" type="noConversion"/>
  <hyperlinks>
    <hyperlink ref="C13" location="'Medicinal plants Article'!A1" display="Medicinal plants Article"/>
    <hyperlink ref="C14" location="'Remedy Article'!A1" display="Remedy Artic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topLeftCell="A7" workbookViewId="0">
      <selection activeCell="D11" sqref="D11"/>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19" t="s">
        <v>1</v>
      </c>
      <c r="C3" s="219"/>
      <c r="D3" s="213" t="str">
        <f>Cover!C4</f>
        <v>Vietnamese Medicinal Plants Network</v>
      </c>
      <c r="E3" s="213"/>
      <c r="F3" s="213"/>
    </row>
    <row r="4" spans="2:6">
      <c r="B4" s="219" t="s">
        <v>3</v>
      </c>
      <c r="C4" s="219"/>
      <c r="D4" s="213" t="str">
        <f>Cover!C5</f>
        <v>VMN</v>
      </c>
      <c r="E4" s="213"/>
      <c r="F4" s="213"/>
    </row>
    <row r="5" spans="2:6" s="39" customFormat="1" ht="84.75" customHeight="1">
      <c r="B5" s="217" t="s">
        <v>15</v>
      </c>
      <c r="C5" s="217"/>
      <c r="D5" s="218" t="s">
        <v>48</v>
      </c>
      <c r="E5" s="218"/>
      <c r="F5" s="218"/>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352</v>
      </c>
      <c r="D9" s="122" t="s">
        <v>354</v>
      </c>
      <c r="E9" s="128"/>
      <c r="F9" s="129"/>
    </row>
    <row r="10" spans="2:6" ht="14.25">
      <c r="B10" s="119">
        <v>2</v>
      </c>
      <c r="C10" s="127" t="s">
        <v>353</v>
      </c>
      <c r="D10" s="165" t="s">
        <v>355</v>
      </c>
      <c r="E10" s="128"/>
      <c r="F10" s="129"/>
    </row>
    <row r="11" spans="2:6" ht="14.25">
      <c r="B11" s="119">
        <v>3</v>
      </c>
      <c r="C11" s="127" t="s">
        <v>373</v>
      </c>
      <c r="D11" s="165" t="s">
        <v>374</v>
      </c>
      <c r="E11" s="129"/>
      <c r="F11" s="129"/>
    </row>
    <row r="12" spans="2:6" ht="14.25">
      <c r="B12" s="119"/>
      <c r="C12" s="127"/>
      <c r="D12" s="122"/>
      <c r="E12" s="129"/>
      <c r="F12"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ne store'!A1" display="Herbal medicne stor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30" sqref="B30"/>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220" t="s">
        <v>51</v>
      </c>
      <c r="B1" s="220"/>
      <c r="C1" s="220"/>
    </row>
    <row r="2" spans="1:3" ht="14.25" customHeight="1" thickBot="1"/>
    <row r="3" spans="1:3" ht="15">
      <c r="A3" s="162" t="s">
        <v>16</v>
      </c>
      <c r="B3" s="163" t="s">
        <v>50</v>
      </c>
      <c r="C3" s="164" t="s">
        <v>49</v>
      </c>
    </row>
    <row r="4" spans="1:3" ht="15">
      <c r="A4" s="135" t="s">
        <v>69</v>
      </c>
      <c r="B4" s="133" t="s">
        <v>58</v>
      </c>
      <c r="C4" s="133"/>
    </row>
    <row r="5" spans="1:3" ht="15">
      <c r="A5" s="135" t="s">
        <v>70</v>
      </c>
      <c r="B5" s="133" t="s">
        <v>114</v>
      </c>
      <c r="C5" s="133"/>
    </row>
    <row r="6" spans="1:3" ht="15">
      <c r="A6" s="135" t="s">
        <v>71</v>
      </c>
      <c r="B6" s="133" t="s">
        <v>52</v>
      </c>
      <c r="C6" s="133"/>
    </row>
    <row r="7" spans="1:3" ht="15">
      <c r="A7" s="135" t="s">
        <v>72</v>
      </c>
      <c r="B7" s="133" t="s">
        <v>53</v>
      </c>
      <c r="C7" s="133"/>
    </row>
    <row r="8" spans="1:3" ht="15">
      <c r="A8" s="135" t="s">
        <v>73</v>
      </c>
      <c r="B8" s="133" t="s">
        <v>57</v>
      </c>
      <c r="C8" s="133"/>
    </row>
    <row r="9" spans="1:3" ht="15">
      <c r="A9" s="135" t="s">
        <v>74</v>
      </c>
      <c r="B9" s="133" t="s">
        <v>54</v>
      </c>
      <c r="C9" s="133"/>
    </row>
    <row r="10" spans="1:3" ht="15">
      <c r="A10" s="135" t="s">
        <v>75</v>
      </c>
      <c r="B10" s="133" t="s">
        <v>108</v>
      </c>
      <c r="C10" s="133"/>
    </row>
    <row r="11" spans="1:3" ht="15">
      <c r="A11" s="135" t="s">
        <v>76</v>
      </c>
      <c r="B11" s="133" t="s">
        <v>55</v>
      </c>
      <c r="C11" s="133"/>
    </row>
    <row r="12" spans="1:3" ht="15">
      <c r="A12" s="135" t="s">
        <v>77</v>
      </c>
      <c r="B12" s="133" t="s">
        <v>56</v>
      </c>
      <c r="C12" s="133"/>
    </row>
    <row r="13" spans="1:3" ht="15">
      <c r="A13" s="135" t="s">
        <v>60</v>
      </c>
      <c r="B13" s="133" t="s">
        <v>59</v>
      </c>
      <c r="C13" s="133"/>
    </row>
    <row r="14" spans="1:3" ht="15">
      <c r="A14" s="135" t="s">
        <v>61</v>
      </c>
      <c r="B14" s="134" t="s">
        <v>78</v>
      </c>
      <c r="C14" s="133"/>
    </row>
    <row r="15" spans="1:3" ht="15">
      <c r="A15" s="135" t="s">
        <v>62</v>
      </c>
      <c r="B15" s="133" t="s">
        <v>109</v>
      </c>
      <c r="C15" s="133"/>
    </row>
    <row r="16" spans="1:3" ht="15">
      <c r="A16" s="135" t="s">
        <v>63</v>
      </c>
      <c r="B16" s="133" t="s">
        <v>111</v>
      </c>
      <c r="C16" s="133"/>
    </row>
    <row r="17" spans="1:3" ht="15">
      <c r="A17" s="135" t="s">
        <v>64</v>
      </c>
      <c r="B17" s="133" t="s">
        <v>79</v>
      </c>
      <c r="C17" s="133"/>
    </row>
    <row r="18" spans="1:3" ht="15">
      <c r="A18" s="135" t="s">
        <v>65</v>
      </c>
      <c r="B18" s="133" t="s">
        <v>80</v>
      </c>
      <c r="C18" s="133"/>
    </row>
    <row r="19" spans="1:3" ht="15">
      <c r="A19" s="135" t="s">
        <v>66</v>
      </c>
      <c r="B19" s="134" t="s">
        <v>81</v>
      </c>
      <c r="C19" s="133"/>
    </row>
    <row r="20" spans="1:3" ht="15">
      <c r="A20" s="135" t="s">
        <v>67</v>
      </c>
      <c r="B20" s="134" t="s">
        <v>83</v>
      </c>
      <c r="C20" s="133"/>
    </row>
    <row r="21" spans="1:3" ht="15">
      <c r="A21" s="135" t="s">
        <v>68</v>
      </c>
      <c r="B21" s="134" t="s">
        <v>82</v>
      </c>
      <c r="C21" s="133"/>
    </row>
    <row r="22" spans="1:3" ht="60">
      <c r="A22" s="135" t="s">
        <v>85</v>
      </c>
      <c r="B22" s="148" t="s">
        <v>84</v>
      </c>
      <c r="C22" s="133"/>
    </row>
    <row r="23" spans="1:3" ht="15">
      <c r="A23" s="135" t="s">
        <v>86</v>
      </c>
      <c r="B23" s="133" t="s">
        <v>90</v>
      </c>
      <c r="C23" s="133"/>
    </row>
    <row r="24" spans="1:3" ht="15">
      <c r="A24" s="135" t="s">
        <v>87</v>
      </c>
      <c r="B24" s="133" t="s">
        <v>91</v>
      </c>
      <c r="C24" s="133"/>
    </row>
    <row r="25" spans="1:3" ht="15">
      <c r="A25" s="135" t="s">
        <v>88</v>
      </c>
      <c r="B25" s="133" t="s">
        <v>92</v>
      </c>
      <c r="C25" s="133"/>
    </row>
    <row r="26" spans="1:3" ht="15">
      <c r="A26" s="151" t="s">
        <v>89</v>
      </c>
      <c r="B26" s="133" t="s">
        <v>93</v>
      </c>
      <c r="C26" s="133"/>
    </row>
    <row r="27" spans="1:3" ht="15">
      <c r="A27" s="151" t="s">
        <v>94</v>
      </c>
      <c r="B27" s="133" t="s">
        <v>95</v>
      </c>
      <c r="C27" s="133"/>
    </row>
    <row r="28" spans="1:3" ht="15">
      <c r="A28" s="151" t="s">
        <v>96</v>
      </c>
      <c r="B28" s="133" t="s">
        <v>103</v>
      </c>
      <c r="C28" s="133"/>
    </row>
    <row r="29" spans="1:3" ht="15">
      <c r="A29" s="151" t="s">
        <v>97</v>
      </c>
      <c r="B29" s="133" t="s">
        <v>104</v>
      </c>
      <c r="C29" s="133"/>
    </row>
    <row r="30" spans="1:3" ht="15">
      <c r="A30" s="151" t="s">
        <v>98</v>
      </c>
      <c r="B30" s="133" t="s">
        <v>107</v>
      </c>
      <c r="C30" s="133"/>
    </row>
    <row r="31" spans="1:3" ht="15">
      <c r="A31" s="151" t="s">
        <v>99</v>
      </c>
      <c r="B31" s="133" t="s">
        <v>110</v>
      </c>
      <c r="C31" s="133"/>
    </row>
    <row r="32" spans="1:3" ht="15">
      <c r="A32" s="151" t="s">
        <v>100</v>
      </c>
      <c r="B32" s="133" t="s">
        <v>112</v>
      </c>
      <c r="C32" s="133"/>
    </row>
    <row r="33" spans="1:3" ht="15">
      <c r="A33" s="151" t="s">
        <v>101</v>
      </c>
      <c r="B33" s="133" t="s">
        <v>113</v>
      </c>
      <c r="C33" s="133"/>
    </row>
    <row r="34" spans="1:3" ht="15">
      <c r="A34" s="151" t="s">
        <v>102</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2"/>
  <sheetViews>
    <sheetView topLeftCell="A46" zoomScale="80" zoomScaleNormal="80" workbookViewId="0">
      <selection activeCell="B59" sqref="B59"/>
    </sheetView>
  </sheetViews>
  <sheetFormatPr defaultRowHeight="12.75"/>
  <cols>
    <col min="1" max="1" width="22.87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1" t="s">
        <v>128</v>
      </c>
      <c r="C2" s="222"/>
      <c r="D2" s="222"/>
      <c r="E2" s="222"/>
      <c r="F2" s="222"/>
      <c r="G2" s="22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4" t="s">
        <v>129</v>
      </c>
      <c r="C3" s="225"/>
      <c r="D3" s="225"/>
      <c r="E3" s="225"/>
      <c r="F3" s="225"/>
      <c r="G3" s="22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4" t="s">
        <v>117</v>
      </c>
      <c r="C4" s="225"/>
      <c r="D4" s="225"/>
      <c r="E4" s="225"/>
      <c r="F4" s="225"/>
      <c r="G4" s="22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27" t="s">
        <v>28</v>
      </c>
      <c r="F5" s="228"/>
      <c r="G5" s="22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COUNTIF(F12:G144,"Pass")</f>
        <v>0</v>
      </c>
      <c r="B6" s="87">
        <f>COUNTIF(F12:G144,"Fail")</f>
        <v>0</v>
      </c>
      <c r="C6" s="87">
        <f>E6-D6-B6-A6</f>
        <v>84</v>
      </c>
      <c r="D6" s="88">
        <f>COUNTIF(F12:G144,"N/A")</f>
        <v>0</v>
      </c>
      <c r="E6" s="230">
        <f>COUNTA(A12:A144)*2</f>
        <v>84</v>
      </c>
      <c r="F6" s="231"/>
      <c r="G6" s="232"/>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125</v>
      </c>
      <c r="C12" s="109" t="s">
        <v>122</v>
      </c>
      <c r="D12" s="95" t="s">
        <v>119</v>
      </c>
      <c r="E12" s="100"/>
      <c r="F12" s="95"/>
      <c r="G12" s="95"/>
      <c r="H12" s="101"/>
      <c r="I12" s="102"/>
      <c r="J12" s="90"/>
    </row>
    <row r="13" spans="1:257" ht="14.25" customHeight="1">
      <c r="A13" s="138" t="str">
        <f t="shared" ref="A13:A24" si="0">IF(OR(B13&lt;&gt;"",D13&lt;E12&gt;""),"["&amp;TEXT($B$2,"##")&amp;"-"&amp;TEXT(ROW()-10,"##")&amp;"]","")</f>
        <v>[Medicinal plants Article-3]</v>
      </c>
      <c r="B13" s="139" t="s">
        <v>126</v>
      </c>
      <c r="C13" s="142" t="s">
        <v>123</v>
      </c>
      <c r="D13" s="97" t="s">
        <v>119</v>
      </c>
      <c r="E13" s="103"/>
      <c r="F13" s="95"/>
      <c r="G13" s="95"/>
      <c r="H13" s="101"/>
      <c r="I13" s="102"/>
      <c r="J13" s="90"/>
    </row>
    <row r="14" spans="1:257" ht="14.25" customHeight="1">
      <c r="A14" s="96" t="str">
        <f t="shared" si="0"/>
        <v>[Medicinal plants Article-4]</v>
      </c>
      <c r="B14" s="97" t="s">
        <v>127</v>
      </c>
      <c r="C14" s="143" t="s">
        <v>120</v>
      </c>
      <c r="D14" s="166" t="s">
        <v>130</v>
      </c>
      <c r="E14" s="103"/>
      <c r="F14" s="95"/>
      <c r="G14" s="95"/>
      <c r="H14" s="101"/>
      <c r="I14" s="105"/>
      <c r="J14" s="90"/>
    </row>
    <row r="15" spans="1:257" ht="14.25" customHeight="1">
      <c r="A15" s="96" t="str">
        <f t="shared" si="0"/>
        <v>[Medicinal plants Article-5]</v>
      </c>
      <c r="B15" s="109" t="s">
        <v>237</v>
      </c>
      <c r="C15" s="143" t="s">
        <v>121</v>
      </c>
      <c r="D15" s="97" t="s">
        <v>131</v>
      </c>
      <c r="E15" s="103"/>
      <c r="F15" s="95"/>
      <c r="G15" s="95"/>
      <c r="H15" s="101"/>
      <c r="I15" s="105"/>
      <c r="J15" s="90"/>
    </row>
    <row r="16" spans="1:257" ht="14.25" customHeight="1">
      <c r="A16" s="96" t="str">
        <f t="shared" si="0"/>
        <v>[Medicinal plants Article-6]</v>
      </c>
      <c r="B16" s="109" t="s">
        <v>236</v>
      </c>
      <c r="C16" s="143" t="s">
        <v>132</v>
      </c>
      <c r="D16" s="97" t="s">
        <v>133</v>
      </c>
      <c r="E16" s="103"/>
      <c r="F16" s="95"/>
      <c r="G16" s="95"/>
      <c r="H16" s="101"/>
      <c r="I16" s="105"/>
      <c r="J16" s="90"/>
    </row>
    <row r="17" spans="1:10" ht="14.25" customHeight="1">
      <c r="A17" s="96" t="str">
        <f t="shared" si="0"/>
        <v>[Medicinal plants Article-7]</v>
      </c>
      <c r="B17" s="109" t="s">
        <v>238</v>
      </c>
      <c r="C17" s="143" t="s">
        <v>134</v>
      </c>
      <c r="D17" s="97" t="s">
        <v>135</v>
      </c>
      <c r="E17" s="103"/>
      <c r="F17" s="95"/>
      <c r="G17" s="95"/>
      <c r="H17" s="101"/>
      <c r="I17" s="105"/>
      <c r="J17" s="90"/>
    </row>
    <row r="18" spans="1:10" ht="14.25" customHeight="1">
      <c r="A18" s="96" t="str">
        <f>IF(OR(B18&lt;&gt;"",D18&lt;E16&gt;""),"["&amp;TEXT($B$2,"##")&amp;"-"&amp;TEXT(ROW()-10,"##")&amp;"]","")</f>
        <v>[Medicinal plants Article-8]</v>
      </c>
      <c r="B18" s="109" t="s">
        <v>239</v>
      </c>
      <c r="C18" s="143" t="s">
        <v>136</v>
      </c>
      <c r="D18" s="97" t="s">
        <v>149</v>
      </c>
      <c r="E18" s="103"/>
      <c r="F18" s="95"/>
      <c r="G18" s="95"/>
      <c r="H18" s="101"/>
      <c r="I18" s="105"/>
      <c r="J18" s="90"/>
    </row>
    <row r="19" spans="1:10" ht="14.25" customHeight="1">
      <c r="A19" s="96" t="str">
        <f t="shared" si="0"/>
        <v>[Medicinal plants Article-9]</v>
      </c>
      <c r="B19" s="109" t="s">
        <v>240</v>
      </c>
      <c r="C19" s="143" t="s">
        <v>137</v>
      </c>
      <c r="D19" s="97" t="s">
        <v>148</v>
      </c>
      <c r="E19" s="103"/>
      <c r="F19" s="95"/>
      <c r="G19" s="95"/>
      <c r="H19" s="101"/>
      <c r="I19" s="105"/>
      <c r="J19" s="90"/>
    </row>
    <row r="20" spans="1:10" ht="14.25" customHeight="1">
      <c r="A20" s="96" t="str">
        <f t="shared" si="0"/>
        <v>[Medicinal plants Article-10]</v>
      </c>
      <c r="B20" s="109" t="s">
        <v>241</v>
      </c>
      <c r="C20" s="143" t="s">
        <v>138</v>
      </c>
      <c r="D20" s="97" t="s">
        <v>147</v>
      </c>
      <c r="E20" s="103"/>
      <c r="F20" s="95"/>
      <c r="G20" s="95"/>
      <c r="H20" s="101"/>
      <c r="I20" s="105"/>
      <c r="J20" s="90"/>
    </row>
    <row r="21" spans="1:10" ht="14.25" customHeight="1">
      <c r="A21" s="96" t="str">
        <f t="shared" si="0"/>
        <v>[Medicinal plants Article-11]</v>
      </c>
      <c r="B21" s="109" t="s">
        <v>242</v>
      </c>
      <c r="C21" s="143" t="s">
        <v>139</v>
      </c>
      <c r="D21" s="97" t="s">
        <v>146</v>
      </c>
      <c r="E21" s="103"/>
      <c r="F21" s="95"/>
      <c r="G21" s="95"/>
      <c r="H21" s="101"/>
      <c r="I21" s="105"/>
      <c r="J21" s="90"/>
    </row>
    <row r="22" spans="1:10" ht="14.25" customHeight="1">
      <c r="A22" s="96" t="str">
        <f t="shared" si="0"/>
        <v>[Medicinal plants Article-12]</v>
      </c>
      <c r="B22" s="109" t="s">
        <v>243</v>
      </c>
      <c r="C22" s="143" t="s">
        <v>140</v>
      </c>
      <c r="D22" s="97" t="s">
        <v>145</v>
      </c>
      <c r="E22" s="103"/>
      <c r="F22" s="95"/>
      <c r="G22" s="95"/>
      <c r="H22" s="101"/>
      <c r="I22" s="105"/>
      <c r="J22" s="90"/>
    </row>
    <row r="23" spans="1:10" ht="14.25" customHeight="1">
      <c r="A23" s="96" t="str">
        <f t="shared" si="0"/>
        <v>[Medicinal plants Article-13]</v>
      </c>
      <c r="B23" s="109" t="s">
        <v>244</v>
      </c>
      <c r="C23" s="143" t="s">
        <v>141</v>
      </c>
      <c r="D23" s="97" t="s">
        <v>144</v>
      </c>
      <c r="E23" s="103"/>
      <c r="F23" s="97"/>
      <c r="G23" s="97"/>
      <c r="H23" s="104"/>
      <c r="I23" s="105"/>
      <c r="J23" s="90"/>
    </row>
    <row r="24" spans="1:10" ht="14.25" customHeight="1">
      <c r="A24" s="96" t="str">
        <f t="shared" si="0"/>
        <v>[Medicinal plants Article-14]</v>
      </c>
      <c r="B24" s="109" t="s">
        <v>245</v>
      </c>
      <c r="C24" s="143" t="s">
        <v>142</v>
      </c>
      <c r="D24" s="144" t="s">
        <v>143</v>
      </c>
      <c r="E24" s="103"/>
      <c r="F24" s="97"/>
      <c r="G24" s="97"/>
      <c r="H24" s="104"/>
      <c r="I24" s="105"/>
      <c r="J24" s="90"/>
    </row>
    <row r="25" spans="1:10" ht="14.25" customHeight="1">
      <c r="A25" s="140"/>
      <c r="B25" s="140" t="s">
        <v>186</v>
      </c>
      <c r="C25" s="233"/>
      <c r="D25" s="233"/>
      <c r="E25" s="233"/>
      <c r="F25" s="233"/>
      <c r="G25" s="233"/>
      <c r="H25" s="233"/>
      <c r="I25" s="234"/>
      <c r="J25" s="90"/>
    </row>
    <row r="26" spans="1:10" ht="14.25" customHeight="1">
      <c r="A26" s="54" t="str">
        <f>IF(OR(B26&lt;&gt;"",D26&lt;F25&gt;""),"["&amp;TEXT($B$2,"##")&amp;"-"&amp;TEXT(ROW()-10,"##")&amp;"]","")</f>
        <v>[Medicinal plants Article-16]</v>
      </c>
      <c r="B26" s="97" t="s">
        <v>153</v>
      </c>
      <c r="C26" s="143" t="s">
        <v>163</v>
      </c>
      <c r="D26" s="97" t="s">
        <v>164</v>
      </c>
      <c r="E26" s="103"/>
      <c r="F26" s="95"/>
      <c r="G26" s="95"/>
      <c r="H26" s="157"/>
      <c r="I26" s="146"/>
      <c r="J26" s="90"/>
    </row>
    <row r="27" spans="1:10" ht="14.25" customHeight="1">
      <c r="A27" s="138" t="str">
        <f t="shared" ref="A27" si="1">IF(OR(B27&lt;&gt;"",D27&lt;E26&gt;""),"["&amp;TEXT($B$2,"##")&amp;"-"&amp;TEXT(ROW()-10,"##")&amp;"]","")</f>
        <v>[Medicinal plants Article-17]</v>
      </c>
      <c r="B27" s="97" t="s">
        <v>152</v>
      </c>
      <c r="C27" s="143" t="s">
        <v>165</v>
      </c>
      <c r="D27" s="97" t="s">
        <v>176</v>
      </c>
      <c r="E27" s="146"/>
      <c r="F27" s="95"/>
      <c r="G27" s="95"/>
      <c r="H27" s="157"/>
      <c r="I27" s="146"/>
      <c r="J27" s="90"/>
    </row>
    <row r="28" spans="1:10" ht="14.25" customHeight="1">
      <c r="A28" s="167" t="str">
        <f>IF(OR(B28&lt;&gt;"",D28&lt;F25&gt;""),"["&amp;TEXT($B$2,"##")&amp;"-"&amp;TEXT(ROW()-10,"##")&amp;"]","")</f>
        <v>[Medicinal plants Article-18]</v>
      </c>
      <c r="B28" s="109" t="s">
        <v>151</v>
      </c>
      <c r="C28" s="143" t="s">
        <v>166</v>
      </c>
      <c r="D28" s="166" t="s">
        <v>131</v>
      </c>
      <c r="E28" s="146"/>
      <c r="F28" s="95"/>
      <c r="G28" s="95"/>
      <c r="H28" s="157"/>
      <c r="I28" s="146"/>
      <c r="J28" s="90"/>
    </row>
    <row r="29" spans="1:10" ht="14.25" customHeight="1">
      <c r="A29" s="54" t="str">
        <f>IF(OR(B29&lt;&gt;"",D29&lt;E26&gt;""),"["&amp;TEXT($B$2,"##")&amp;"-"&amp;TEXT(ROW()-10,"##")&amp;"]","")</f>
        <v>[Medicinal plants Article-19]</v>
      </c>
      <c r="B29" s="109" t="s">
        <v>154</v>
      </c>
      <c r="C29" s="143" t="s">
        <v>167</v>
      </c>
      <c r="D29" s="97" t="s">
        <v>177</v>
      </c>
      <c r="E29" s="146"/>
      <c r="F29" s="95"/>
      <c r="G29" s="95"/>
      <c r="H29" s="157"/>
      <c r="I29" s="146"/>
      <c r="J29" s="90"/>
    </row>
    <row r="30" spans="1:10" ht="14.25" customHeight="1">
      <c r="A30" s="54" t="str">
        <f>IF(OR(B30&lt;&gt;"",D30&lt;E27&gt;""),"["&amp;TEXT($B$2,"##")&amp;"-"&amp;TEXT(ROW()-10,"##")&amp;"]","")</f>
        <v>[Medicinal plants Article-20]</v>
      </c>
      <c r="B30" s="109" t="s">
        <v>155</v>
      </c>
      <c r="C30" s="143" t="s">
        <v>168</v>
      </c>
      <c r="D30" s="97" t="s">
        <v>178</v>
      </c>
      <c r="E30" s="146"/>
      <c r="F30" s="95"/>
      <c r="G30" s="95"/>
      <c r="H30" s="157"/>
      <c r="I30" s="146"/>
      <c r="J30" s="90"/>
    </row>
    <row r="31" spans="1:10" ht="14.25" customHeight="1">
      <c r="A31" s="138" t="str">
        <f t="shared" ref="A31:A55" si="2">IF(OR(B31&lt;&gt;"",D31&lt;E30&gt;""),"["&amp;TEXT($B$2,"##")&amp;"-"&amp;TEXT(ROW()-10,"##")&amp;"]","")</f>
        <v>[Medicinal plants Article-21]</v>
      </c>
      <c r="B31" s="109" t="s">
        <v>156</v>
      </c>
      <c r="C31" s="143" t="s">
        <v>169</v>
      </c>
      <c r="D31" s="97" t="s">
        <v>179</v>
      </c>
      <c r="E31" s="146"/>
      <c r="F31" s="95"/>
      <c r="G31" s="97"/>
      <c r="H31" s="157"/>
      <c r="I31" s="146"/>
      <c r="J31" s="90"/>
    </row>
    <row r="32" spans="1:10" ht="14.25" customHeight="1">
      <c r="A32" s="138" t="str">
        <f t="shared" si="2"/>
        <v>[Medicinal plants Article-22]</v>
      </c>
      <c r="B32" s="109" t="s">
        <v>157</v>
      </c>
      <c r="C32" s="143" t="s">
        <v>170</v>
      </c>
      <c r="D32" s="97" t="s">
        <v>180</v>
      </c>
      <c r="E32" s="146"/>
      <c r="F32" s="95"/>
      <c r="G32" s="95"/>
      <c r="H32" s="157"/>
      <c r="I32" s="146"/>
      <c r="J32" s="90"/>
    </row>
    <row r="33" spans="1:10" ht="14.25" customHeight="1">
      <c r="A33" s="138" t="str">
        <f t="shared" si="2"/>
        <v>[Medicinal plants Article-23]</v>
      </c>
      <c r="B33" s="109" t="s">
        <v>158</v>
      </c>
      <c r="C33" s="143" t="s">
        <v>171</v>
      </c>
      <c r="D33" s="97" t="s">
        <v>181</v>
      </c>
      <c r="E33" s="146"/>
      <c r="F33" s="95"/>
      <c r="G33" s="95"/>
      <c r="H33" s="157"/>
      <c r="I33" s="146"/>
      <c r="J33" s="90"/>
    </row>
    <row r="34" spans="1:10" ht="14.25" customHeight="1">
      <c r="A34" s="96" t="str">
        <f t="shared" si="2"/>
        <v>[Medicinal plants Article-24]</v>
      </c>
      <c r="B34" s="109" t="s">
        <v>159</v>
      </c>
      <c r="C34" s="143" t="s">
        <v>172</v>
      </c>
      <c r="D34" s="97" t="s">
        <v>182</v>
      </c>
      <c r="E34" s="150"/>
      <c r="F34" s="95"/>
      <c r="G34" s="95"/>
      <c r="H34" s="157"/>
      <c r="I34" s="146"/>
      <c r="J34" s="90"/>
    </row>
    <row r="35" spans="1:10" ht="14.25" customHeight="1">
      <c r="A35" s="96" t="str">
        <f t="shared" si="2"/>
        <v>[Medicinal plants Article-25]</v>
      </c>
      <c r="B35" s="109" t="s">
        <v>160</v>
      </c>
      <c r="C35" s="143" t="s">
        <v>173</v>
      </c>
      <c r="D35" s="97" t="s">
        <v>183</v>
      </c>
      <c r="E35" s="146"/>
      <c r="F35" s="97"/>
      <c r="G35" s="97"/>
      <c r="H35" s="157"/>
      <c r="I35" s="146"/>
      <c r="J35" s="90"/>
    </row>
    <row r="36" spans="1:10" ht="14.25" customHeight="1">
      <c r="A36" s="138" t="str">
        <f t="shared" si="2"/>
        <v>[Medicinal plants Article-26]</v>
      </c>
      <c r="B36" s="109" t="s">
        <v>161</v>
      </c>
      <c r="C36" s="143" t="s">
        <v>174</v>
      </c>
      <c r="D36" s="97" t="s">
        <v>184</v>
      </c>
      <c r="E36" s="146"/>
      <c r="F36" s="97"/>
      <c r="G36" s="97"/>
      <c r="H36" s="157"/>
      <c r="I36" s="146"/>
      <c r="J36" s="90"/>
    </row>
    <row r="37" spans="1:10" ht="14.25" customHeight="1">
      <c r="A37" s="96" t="str">
        <f t="shared" si="2"/>
        <v>[Medicinal plants Article-27]</v>
      </c>
      <c r="B37" s="175" t="s">
        <v>162</v>
      </c>
      <c r="C37" s="143" t="s">
        <v>175</v>
      </c>
      <c r="D37" s="144" t="s">
        <v>185</v>
      </c>
      <c r="E37" s="146"/>
      <c r="F37" s="97"/>
      <c r="G37" s="97"/>
      <c r="H37" s="157"/>
      <c r="I37" s="146"/>
      <c r="J37" s="90"/>
    </row>
    <row r="38" spans="1:10" ht="14.25" customHeight="1">
      <c r="A38" s="145"/>
      <c r="B38" s="158" t="s">
        <v>192</v>
      </c>
      <c r="C38" s="235"/>
      <c r="D38" s="235"/>
      <c r="E38" s="235"/>
      <c r="F38" s="235"/>
      <c r="G38" s="235"/>
      <c r="H38" s="235"/>
      <c r="I38" s="236"/>
      <c r="J38" s="90"/>
    </row>
    <row r="39" spans="1:10" s="169" customFormat="1" ht="14.25" customHeight="1">
      <c r="A39" s="96" t="str">
        <f>IF(OR(B39&lt;&gt;"",D39&lt;E37&gt;""),"["&amp;TEXT($B$2,"##")&amp;"-"&amp;TEXT(ROW()-10,"##")&amp;"]","")</f>
        <v>[Medicinal plants Article-29]</v>
      </c>
      <c r="B39" s="172" t="s">
        <v>194</v>
      </c>
      <c r="C39" s="173" t="s">
        <v>188</v>
      </c>
      <c r="D39" s="173" t="s">
        <v>208</v>
      </c>
      <c r="E39" s="168"/>
      <c r="F39" s="168"/>
      <c r="G39" s="168"/>
      <c r="H39" s="168"/>
      <c r="I39" s="168"/>
    </row>
    <row r="40" spans="1:10" s="169" customFormat="1" ht="14.25" customHeight="1">
      <c r="A40" s="96" t="str">
        <f>IF(OR(B40&lt;&gt;"",D40&lt;E38&gt;""),"["&amp;TEXT($B$2,"##")&amp;"-"&amp;TEXT(ROW()-10,"##")&amp;"]","")</f>
        <v>[Medicinal plants Article-30]</v>
      </c>
      <c r="B40" s="172" t="s">
        <v>195</v>
      </c>
      <c r="C40" s="173" t="s">
        <v>188</v>
      </c>
      <c r="D40" s="173" t="s">
        <v>206</v>
      </c>
      <c r="E40" s="168"/>
      <c r="F40" s="168"/>
      <c r="G40" s="168"/>
      <c r="H40" s="168"/>
      <c r="I40" s="168"/>
    </row>
    <row r="41" spans="1:10" ht="14.25" customHeight="1">
      <c r="A41" s="96" t="str">
        <f>IF(OR(B41&lt;&gt;"",D41&lt;E38&gt;""),"["&amp;TEXT($B$2,"##")&amp;"-"&amp;TEXT(ROW()-10,"##")&amp;"]","")</f>
        <v>[Medicinal plants Article-31]</v>
      </c>
      <c r="B41" s="178" t="s">
        <v>193</v>
      </c>
      <c r="C41" s="171" t="s">
        <v>210</v>
      </c>
      <c r="D41" s="106" t="s">
        <v>359</v>
      </c>
      <c r="E41" s="174"/>
      <c r="F41" s="160"/>
      <c r="G41" s="97"/>
      <c r="H41" s="157"/>
      <c r="I41" s="146"/>
      <c r="J41" s="90"/>
    </row>
    <row r="42" spans="1:10" ht="14.25" customHeight="1">
      <c r="A42" s="96" t="str">
        <f>IF(OR(B42&lt;&gt;"",D42&lt;E41&gt;""),"["&amp;TEXT($B$2,"##")&amp;"-"&amp;TEXT(ROW()-10,"##")&amp;"]","")</f>
        <v>[Medicinal plants Article-32]</v>
      </c>
      <c r="B42" s="179" t="s">
        <v>187</v>
      </c>
      <c r="C42" s="136" t="s">
        <v>188</v>
      </c>
      <c r="D42" s="139" t="s">
        <v>207</v>
      </c>
      <c r="E42" s="150"/>
      <c r="F42" s="95"/>
      <c r="G42" s="139"/>
      <c r="H42" s="195"/>
      <c r="I42" s="150"/>
      <c r="J42" s="90"/>
    </row>
    <row r="43" spans="1:10" ht="14.25" customHeight="1">
      <c r="A43" s="145"/>
      <c r="B43" s="141" t="s">
        <v>189</v>
      </c>
      <c r="C43" s="237"/>
      <c r="D43" s="237"/>
      <c r="E43" s="237"/>
      <c r="F43" s="237"/>
      <c r="G43" s="237"/>
      <c r="H43" s="237"/>
      <c r="I43" s="237"/>
      <c r="J43" s="90"/>
    </row>
    <row r="44" spans="1:10" ht="14.25" customHeight="1">
      <c r="A44" s="170" t="str">
        <f>IF(OR(B44&lt;&gt;"",D44&lt;E43&gt;""),"["&amp;TEXT($B$2,"##")&amp;"-"&amp;TEXT(ROW()-10,"##")&amp;"]","")</f>
        <v>[Medicinal plants Article-34]</v>
      </c>
      <c r="B44" s="97" t="s">
        <v>198</v>
      </c>
      <c r="C44" s="171" t="s">
        <v>202</v>
      </c>
      <c r="D44" s="196" t="s">
        <v>209</v>
      </c>
      <c r="E44" s="174"/>
      <c r="F44" s="160"/>
      <c r="G44" s="196"/>
      <c r="H44" s="197"/>
      <c r="I44" s="174"/>
      <c r="J44" s="90"/>
    </row>
    <row r="45" spans="1:10" ht="14.25" customHeight="1">
      <c r="A45" s="138" t="str">
        <f>IF(OR(B45&lt;&gt;"",D45&lt;E44&gt;""),"["&amp;TEXT($B$2,"##")&amp;"-"&amp;TEXT(ROW()-10,"##")&amp;"]","")</f>
        <v>[Medicinal plants Article-35]</v>
      </c>
      <c r="B45" s="97" t="s">
        <v>216</v>
      </c>
      <c r="C45" s="137" t="s">
        <v>190</v>
      </c>
      <c r="D45" s="97" t="s">
        <v>191</v>
      </c>
      <c r="E45" s="146"/>
      <c r="F45" s="95"/>
      <c r="G45" s="97"/>
      <c r="H45" s="157"/>
      <c r="I45" s="146"/>
      <c r="J45" s="90"/>
    </row>
    <row r="46" spans="1:10" ht="14.25" customHeight="1">
      <c r="A46" s="138" t="str">
        <f t="shared" si="2"/>
        <v>[Medicinal plants Article-36]</v>
      </c>
      <c r="B46" s="109" t="s">
        <v>217</v>
      </c>
      <c r="C46" s="137" t="s">
        <v>196</v>
      </c>
      <c r="D46" s="97" t="s">
        <v>197</v>
      </c>
      <c r="E46" s="146"/>
      <c r="F46" s="95"/>
      <c r="G46" s="97"/>
      <c r="H46" s="157"/>
      <c r="I46" s="146"/>
      <c r="J46" s="90"/>
    </row>
    <row r="47" spans="1:10" ht="14.25" customHeight="1">
      <c r="A47" s="138" t="str">
        <f t="shared" si="2"/>
        <v>[Medicinal plants Article-37]</v>
      </c>
      <c r="B47" s="109" t="s">
        <v>199</v>
      </c>
      <c r="C47" s="137" t="s">
        <v>200</v>
      </c>
      <c r="D47" s="97" t="s">
        <v>201</v>
      </c>
      <c r="E47" s="146"/>
      <c r="F47" s="95"/>
      <c r="G47" s="97"/>
      <c r="H47" s="157"/>
      <c r="I47" s="146"/>
      <c r="J47" s="90"/>
    </row>
    <row r="48" spans="1:10" ht="14.25" customHeight="1">
      <c r="A48" s="177" t="str">
        <f t="shared" si="2"/>
        <v>[Medicinal plants Article-38]</v>
      </c>
      <c r="B48" s="175" t="s">
        <v>203</v>
      </c>
      <c r="C48" s="136" t="s">
        <v>210</v>
      </c>
      <c r="D48" s="139" t="s">
        <v>360</v>
      </c>
      <c r="E48" s="150"/>
      <c r="F48" s="95"/>
      <c r="G48" s="139"/>
      <c r="H48" s="195"/>
      <c r="I48" s="150"/>
      <c r="J48" s="90"/>
    </row>
    <row r="49" spans="1:10" ht="14.25" customHeight="1">
      <c r="A49" s="145"/>
      <c r="B49" s="141" t="s">
        <v>204</v>
      </c>
      <c r="C49" s="237"/>
      <c r="D49" s="237"/>
      <c r="E49" s="237"/>
      <c r="F49" s="237"/>
      <c r="G49" s="237"/>
      <c r="H49" s="237"/>
      <c r="I49" s="237"/>
      <c r="J49" s="90"/>
    </row>
    <row r="50" spans="1:10" ht="14.25" customHeight="1">
      <c r="A50" s="96" t="str">
        <f t="shared" si="2"/>
        <v>[Medicinal plants Article-40]</v>
      </c>
      <c r="B50" s="176" t="s">
        <v>212</v>
      </c>
      <c r="C50" s="180" t="s">
        <v>213</v>
      </c>
      <c r="D50" s="181" t="s">
        <v>214</v>
      </c>
      <c r="E50" s="174"/>
      <c r="F50" s="160"/>
      <c r="G50" s="196"/>
      <c r="H50" s="197"/>
      <c r="I50" s="174"/>
      <c r="J50" s="90"/>
    </row>
    <row r="51" spans="1:10" ht="14.25" customHeight="1">
      <c r="A51" s="170" t="str">
        <f t="shared" si="2"/>
        <v>[Medicinal plants Article-41]</v>
      </c>
      <c r="B51" s="109" t="s">
        <v>211</v>
      </c>
      <c r="C51" s="137" t="s">
        <v>225</v>
      </c>
      <c r="D51" s="97" t="s">
        <v>361</v>
      </c>
      <c r="E51" s="146"/>
      <c r="F51" s="95"/>
      <c r="G51" s="97"/>
      <c r="H51" s="157"/>
      <c r="I51" s="146"/>
      <c r="J51" s="90"/>
    </row>
    <row r="52" spans="1:10" ht="14.25" customHeight="1">
      <c r="A52" s="138" t="str">
        <f t="shared" si="2"/>
        <v>[Medicinal plants Article-42]</v>
      </c>
      <c r="B52" s="109" t="s">
        <v>215</v>
      </c>
      <c r="C52" s="137" t="s">
        <v>218</v>
      </c>
      <c r="D52" s="97" t="s">
        <v>222</v>
      </c>
      <c r="E52" s="146"/>
      <c r="F52" s="95"/>
      <c r="G52" s="97"/>
      <c r="H52" s="157"/>
      <c r="I52" s="146"/>
      <c r="J52" s="90"/>
    </row>
    <row r="53" spans="1:10" ht="14.25" customHeight="1">
      <c r="A53" s="138" t="str">
        <f t="shared" si="2"/>
        <v>[Medicinal plants Article-43]</v>
      </c>
      <c r="B53" s="109" t="s">
        <v>219</v>
      </c>
      <c r="C53" s="142" t="s">
        <v>220</v>
      </c>
      <c r="D53" s="139" t="s">
        <v>221</v>
      </c>
      <c r="E53" s="150"/>
      <c r="F53" s="95"/>
      <c r="G53" s="139"/>
      <c r="H53" s="195"/>
      <c r="I53" s="150"/>
      <c r="J53" s="90"/>
    </row>
    <row r="54" spans="1:10" ht="14.25" customHeight="1">
      <c r="A54" s="145"/>
      <c r="B54" s="141" t="s">
        <v>223</v>
      </c>
      <c r="C54" s="237"/>
      <c r="D54" s="237"/>
      <c r="E54" s="237"/>
      <c r="F54" s="237"/>
      <c r="G54" s="237"/>
      <c r="H54" s="237"/>
      <c r="I54" s="237"/>
      <c r="J54" s="90"/>
    </row>
    <row r="55" spans="1:10" ht="14.25" customHeight="1">
      <c r="A55" s="96" t="str">
        <f t="shared" si="2"/>
        <v>[Medicinal plants Article-45]</v>
      </c>
      <c r="B55" s="139" t="s">
        <v>224</v>
      </c>
      <c r="C55" s="180" t="s">
        <v>210</v>
      </c>
      <c r="D55" s="181" t="s">
        <v>362</v>
      </c>
      <c r="E55" s="174"/>
      <c r="F55" s="160"/>
      <c r="G55" s="196"/>
      <c r="H55" s="197"/>
      <c r="I55" s="174"/>
      <c r="J55" s="90"/>
    </row>
    <row r="56" spans="1:10" ht="14.25" customHeight="1">
      <c r="A56" s="152" t="str">
        <f>IF(OR(B56&lt;&gt;"",D56&lt;E54&gt;""),"["&amp;TEXT($B$2,"##")&amp;"-"&amp;TEXT(ROW()-10,"##")&amp;"]","")</f>
        <v>[Medicinal plants Article-46]</v>
      </c>
      <c r="B56" s="97" t="s">
        <v>226</v>
      </c>
      <c r="C56" s="97" t="s">
        <v>227</v>
      </c>
      <c r="D56" s="97" t="s">
        <v>228</v>
      </c>
      <c r="E56" s="146"/>
      <c r="F56" s="95"/>
      <c r="G56" s="97"/>
      <c r="H56" s="157"/>
      <c r="I56" s="146"/>
      <c r="J56" s="90"/>
    </row>
    <row r="57" spans="1:10" ht="14.25" customHeight="1">
      <c r="A57" s="140"/>
      <c r="B57" s="182" t="s">
        <v>205</v>
      </c>
      <c r="C57" s="184"/>
      <c r="D57" s="182"/>
      <c r="E57" s="184"/>
      <c r="F57" s="184"/>
      <c r="G57" s="184"/>
      <c r="H57" s="184"/>
      <c r="I57" s="183"/>
      <c r="J57" s="90"/>
    </row>
    <row r="58" spans="1:10" ht="14.25" customHeight="1">
      <c r="A58" s="149" t="str">
        <f t="shared" ref="A58:A59" si="3">IF(OR(B58&lt;&gt;"",D58&lt;E57&gt;""),"["&amp;TEXT($B$2,"##")&amp;"-"&amp;TEXT(ROW()-10,"##")&amp;"]","")</f>
        <v>[Medicinal plants Article-48]</v>
      </c>
      <c r="B58" s="160" t="s">
        <v>371</v>
      </c>
      <c r="C58" s="180" t="s">
        <v>230</v>
      </c>
      <c r="D58" s="181" t="s">
        <v>358</v>
      </c>
      <c r="E58" s="198"/>
      <c r="F58" s="160"/>
      <c r="G58" s="196"/>
      <c r="H58" s="197"/>
      <c r="I58" s="198"/>
      <c r="J58" s="90"/>
    </row>
    <row r="59" spans="1:10" ht="14.25" customHeight="1">
      <c r="A59" s="149" t="str">
        <f t="shared" si="3"/>
        <v>[Medicinal plants Article-49]</v>
      </c>
      <c r="B59" s="97" t="s">
        <v>372</v>
      </c>
      <c r="C59" s="97" t="s">
        <v>232</v>
      </c>
      <c r="D59" s="97" t="s">
        <v>233</v>
      </c>
      <c r="E59" s="146"/>
      <c r="F59" s="95"/>
      <c r="G59" s="97"/>
      <c r="H59" s="157"/>
      <c r="I59" s="146"/>
      <c r="J59" s="90"/>
    </row>
    <row r="60" spans="1:10" ht="14.25" customHeight="1">
      <c r="A60" s="96"/>
      <c r="B60" s="97"/>
      <c r="C60" s="97"/>
      <c r="D60" s="97"/>
      <c r="E60" s="146"/>
      <c r="F60" s="95"/>
      <c r="G60" s="97"/>
      <c r="H60" s="157"/>
      <c r="I60" s="146"/>
      <c r="J60" s="90"/>
    </row>
    <row r="61" spans="1:10" ht="14.25" customHeight="1">
      <c r="A61" s="96"/>
      <c r="B61" s="97"/>
      <c r="C61" s="97"/>
      <c r="D61" s="97"/>
      <c r="E61" s="146"/>
      <c r="F61" s="95"/>
      <c r="G61" s="97"/>
      <c r="H61" s="157"/>
      <c r="I61" s="146"/>
      <c r="J61" s="90"/>
    </row>
    <row r="62" spans="1:10" ht="14.25" customHeight="1">
      <c r="A62" s="96"/>
      <c r="B62" s="97"/>
      <c r="C62" s="97"/>
      <c r="D62" s="97"/>
      <c r="E62" s="146"/>
      <c r="F62" s="95"/>
      <c r="G62" s="97"/>
      <c r="H62" s="157"/>
      <c r="I62" s="146"/>
      <c r="J62" s="90"/>
    </row>
    <row r="63" spans="1:10" ht="14.25" customHeight="1">
      <c r="A63" s="96"/>
      <c r="B63" s="97"/>
      <c r="C63" s="97"/>
      <c r="D63" s="97"/>
      <c r="E63" s="146"/>
      <c r="F63" s="95"/>
      <c r="G63" s="97"/>
      <c r="H63" s="157"/>
      <c r="I63" s="146"/>
      <c r="J63" s="90"/>
    </row>
    <row r="64" spans="1:10" ht="14.25" customHeight="1">
      <c r="A64" s="96"/>
      <c r="B64" s="109"/>
      <c r="C64" s="143"/>
      <c r="D64" s="97"/>
      <c r="E64" s="146"/>
      <c r="F64" s="95"/>
      <c r="G64" s="97"/>
      <c r="H64" s="157"/>
      <c r="I64" s="146"/>
      <c r="J64" s="90"/>
    </row>
    <row r="65" spans="1:10" ht="14.25" customHeight="1">
      <c r="A65" s="96"/>
      <c r="B65" s="109"/>
      <c r="C65" s="97"/>
      <c r="D65" s="97"/>
      <c r="E65" s="146"/>
      <c r="F65" s="95"/>
      <c r="G65" s="97"/>
      <c r="H65" s="157"/>
      <c r="I65" s="146"/>
      <c r="J65" s="90"/>
    </row>
    <row r="66" spans="1:10" ht="14.25" customHeight="1">
      <c r="A66" s="96"/>
      <c r="B66" s="109"/>
      <c r="C66" s="97"/>
      <c r="D66" s="97"/>
      <c r="E66" s="146"/>
      <c r="F66" s="95"/>
      <c r="G66" s="97"/>
      <c r="H66" s="157"/>
      <c r="I66" s="146"/>
      <c r="J66" s="90"/>
    </row>
    <row r="67" spans="1:10" ht="14.25" customHeight="1">
      <c r="A67" s="96"/>
      <c r="B67" s="97"/>
      <c r="C67" s="97"/>
      <c r="D67" s="97"/>
      <c r="E67" s="146"/>
      <c r="F67" s="95"/>
      <c r="G67" s="97"/>
      <c r="H67" s="157"/>
      <c r="I67" s="146"/>
      <c r="J67" s="90"/>
    </row>
    <row r="68" spans="1:10" ht="14.25" customHeight="1">
      <c r="A68" s="96"/>
      <c r="B68" s="97"/>
      <c r="C68" s="97"/>
      <c r="D68" s="97"/>
      <c r="E68" s="146"/>
      <c r="F68" s="95"/>
      <c r="G68" s="97"/>
      <c r="H68" s="157"/>
      <c r="I68" s="146"/>
      <c r="J68" s="90"/>
    </row>
    <row r="69" spans="1:10" ht="14.25" customHeight="1">
      <c r="A69" s="96"/>
      <c r="B69" s="97"/>
      <c r="C69" s="97"/>
      <c r="D69" s="97"/>
      <c r="E69" s="146"/>
      <c r="F69" s="161"/>
      <c r="G69" s="97"/>
      <c r="H69" s="157"/>
      <c r="I69" s="146"/>
      <c r="J69" s="90"/>
    </row>
    <row r="70" spans="1:10" ht="14.25" customHeight="1">
      <c r="A70" s="96"/>
      <c r="B70" s="97"/>
      <c r="C70" s="97"/>
      <c r="D70" s="97"/>
      <c r="E70" s="146"/>
      <c r="F70" s="160"/>
      <c r="G70" s="97"/>
      <c r="H70" s="157"/>
      <c r="I70" s="146"/>
      <c r="J70" s="90"/>
    </row>
    <row r="71" spans="1:10" ht="14.25" customHeight="1">
      <c r="A71" s="96"/>
      <c r="B71" s="109"/>
      <c r="C71" s="97"/>
      <c r="D71" s="97"/>
      <c r="E71" s="146"/>
      <c r="F71" s="95"/>
      <c r="G71" s="97"/>
      <c r="H71" s="157"/>
      <c r="I71" s="146"/>
      <c r="J71" s="90"/>
    </row>
    <row r="72" spans="1:10" ht="14.25" customHeight="1">
      <c r="A72" s="96"/>
      <c r="B72" s="109"/>
      <c r="C72" s="97"/>
      <c r="D72" s="97"/>
      <c r="E72" s="146"/>
      <c r="F72" s="95"/>
      <c r="G72" s="97"/>
      <c r="H72" s="157"/>
      <c r="I72" s="146"/>
      <c r="J72" s="90"/>
    </row>
    <row r="73" spans="1:10" ht="14.25" customHeight="1">
      <c r="A73" s="96"/>
      <c r="B73" s="109"/>
      <c r="C73" s="97"/>
      <c r="D73" s="97"/>
      <c r="E73" s="146"/>
      <c r="F73" s="95"/>
      <c r="G73" s="97"/>
      <c r="H73" s="157"/>
      <c r="I73" s="146"/>
      <c r="J73" s="90"/>
    </row>
    <row r="74" spans="1:10" ht="14.25" customHeight="1">
      <c r="A74" s="96"/>
      <c r="B74" s="97"/>
      <c r="C74" s="97"/>
      <c r="D74" s="97"/>
      <c r="E74" s="146"/>
      <c r="F74" s="95"/>
      <c r="G74" s="97"/>
      <c r="H74" s="157"/>
      <c r="I74" s="146"/>
      <c r="J74" s="90"/>
    </row>
    <row r="75" spans="1:10" ht="14.25" customHeight="1">
      <c r="A75" s="96"/>
      <c r="B75" s="97"/>
      <c r="C75" s="97"/>
      <c r="D75" s="97"/>
      <c r="E75" s="146"/>
      <c r="F75" s="95"/>
      <c r="G75" s="97"/>
      <c r="H75" s="157"/>
      <c r="I75" s="146"/>
      <c r="J75" s="90"/>
    </row>
    <row r="76" spans="1:10" ht="14.25" customHeight="1">
      <c r="A76" s="138"/>
      <c r="B76" s="109"/>
      <c r="C76" s="137"/>
      <c r="D76" s="97"/>
      <c r="E76" s="146"/>
      <c r="F76" s="95"/>
      <c r="G76" s="97"/>
      <c r="H76" s="157"/>
      <c r="I76" s="146"/>
      <c r="J76" s="90"/>
    </row>
    <row r="77" spans="1:10" ht="14.25" customHeight="1">
      <c r="A77" s="138"/>
      <c r="B77" s="109"/>
      <c r="C77" s="137"/>
      <c r="D77" s="97"/>
      <c r="E77" s="146"/>
      <c r="F77" s="95"/>
      <c r="G77" s="97"/>
      <c r="H77" s="157"/>
      <c r="I77" s="146"/>
      <c r="J77" s="90"/>
    </row>
    <row r="78" spans="1:10" ht="14.25" customHeight="1">
      <c r="A78" s="138"/>
      <c r="B78" s="95"/>
      <c r="C78" s="136"/>
      <c r="D78" s="139"/>
      <c r="E78" s="146"/>
      <c r="F78" s="95"/>
      <c r="G78" s="97"/>
      <c r="H78" s="157"/>
      <c r="I78" s="146"/>
      <c r="J78" s="90"/>
    </row>
    <row r="79" spans="1:10" ht="14.25" customHeight="1">
      <c r="A79" s="96"/>
      <c r="B79" s="95"/>
      <c r="C79" s="136"/>
      <c r="D79" s="139"/>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5"/>
      <c r="C81" s="95"/>
      <c r="D81" s="95"/>
      <c r="E81" s="146"/>
      <c r="F81" s="95"/>
      <c r="G81" s="97"/>
      <c r="H81" s="157"/>
      <c r="I81" s="146"/>
      <c r="J81" s="90"/>
    </row>
    <row r="82" spans="1:10" ht="14.25" customHeight="1">
      <c r="A82" s="96"/>
      <c r="B82" s="95"/>
      <c r="C82" s="95"/>
      <c r="D82" s="95"/>
      <c r="E82" s="146"/>
      <c r="F82" s="95"/>
      <c r="G82" s="97"/>
      <c r="H82" s="157"/>
      <c r="I82" s="146"/>
      <c r="J82" s="90"/>
    </row>
    <row r="83" spans="1:10" ht="14.25" customHeight="1">
      <c r="A83" s="96"/>
      <c r="B83" s="97"/>
      <c r="C83" s="136"/>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97"/>
      <c r="C85" s="142"/>
      <c r="D85" s="139"/>
      <c r="E85" s="146"/>
      <c r="F85" s="95"/>
      <c r="G85" s="97"/>
      <c r="H85" s="157"/>
      <c r="I85" s="146"/>
      <c r="J85" s="90"/>
    </row>
    <row r="86" spans="1:10" ht="14.25" customHeight="1">
      <c r="A86" s="96"/>
      <c r="B86" s="97"/>
      <c r="C86" s="142"/>
      <c r="D86" s="139"/>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109"/>
      <c r="C88" s="97"/>
      <c r="D88" s="97"/>
      <c r="E88" s="146"/>
      <c r="F88" s="95"/>
      <c r="G88" s="97"/>
      <c r="H88" s="157"/>
      <c r="I88" s="146"/>
      <c r="J88" s="90"/>
    </row>
    <row r="89" spans="1:10" ht="14.25" customHeight="1">
      <c r="A89" s="96"/>
      <c r="B89" s="109"/>
      <c r="C89" s="97"/>
      <c r="D89" s="97"/>
      <c r="E89" s="146"/>
      <c r="F89" s="95"/>
      <c r="G89" s="97"/>
      <c r="H89" s="157"/>
      <c r="I89" s="146"/>
      <c r="J89" s="90"/>
    </row>
    <row r="90" spans="1:10" ht="14.25" customHeight="1">
      <c r="A90" s="96"/>
      <c r="B90" s="97"/>
      <c r="C90" s="97"/>
      <c r="D90" s="97"/>
      <c r="E90" s="146"/>
      <c r="F90" s="95"/>
      <c r="G90" s="97"/>
      <c r="H90" s="157"/>
      <c r="I90" s="146"/>
      <c r="J90" s="90"/>
    </row>
    <row r="91" spans="1:10" ht="14.25" customHeight="1">
      <c r="A91" s="96"/>
      <c r="B91" s="97"/>
      <c r="C91" s="97"/>
      <c r="D91" s="97"/>
      <c r="E91" s="146"/>
      <c r="F91" s="95"/>
      <c r="G91" s="97"/>
      <c r="H91" s="157"/>
      <c r="I91" s="146"/>
      <c r="J91" s="90"/>
    </row>
    <row r="92" spans="1:10" ht="14.25" customHeight="1">
      <c r="A92" s="96"/>
      <c r="B92" s="97"/>
      <c r="C92" s="136"/>
      <c r="D92" s="139"/>
      <c r="E92" s="146"/>
      <c r="F92" s="95"/>
      <c r="G92" s="97"/>
      <c r="H92" s="157"/>
      <c r="I92" s="146"/>
      <c r="J92" s="90"/>
    </row>
    <row r="93" spans="1:10" ht="14.25" customHeight="1">
      <c r="A93" s="96"/>
      <c r="B93" s="97"/>
      <c r="C93" s="136"/>
      <c r="D93" s="139"/>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109"/>
      <c r="C96" s="97"/>
      <c r="D96" s="97"/>
      <c r="E96" s="146"/>
      <c r="F96" s="95"/>
      <c r="G96" s="97"/>
      <c r="H96" s="157"/>
      <c r="I96" s="146"/>
      <c r="J96" s="90"/>
    </row>
    <row r="97" spans="1:10" ht="14.25" customHeight="1">
      <c r="A97" s="96"/>
      <c r="B97" s="97"/>
      <c r="C97" s="97"/>
      <c r="D97" s="97"/>
      <c r="E97" s="146"/>
      <c r="F97" s="95"/>
      <c r="G97" s="97"/>
      <c r="H97" s="157"/>
      <c r="I97" s="146"/>
      <c r="J97" s="90"/>
    </row>
    <row r="98" spans="1:10" ht="14.25" customHeight="1">
      <c r="A98" s="96"/>
      <c r="B98" s="97"/>
      <c r="C98" s="97"/>
      <c r="D98" s="97"/>
      <c r="E98" s="146"/>
      <c r="F98" s="95"/>
      <c r="G98" s="97"/>
      <c r="H98" s="157"/>
      <c r="I98" s="146"/>
      <c r="J98" s="90"/>
    </row>
    <row r="99" spans="1:10" ht="14.25" customHeight="1">
      <c r="A99" s="96"/>
      <c r="B99" s="97"/>
      <c r="C99" s="97"/>
      <c r="D99" s="97"/>
      <c r="E99" s="146"/>
      <c r="F99" s="95"/>
      <c r="G99" s="95"/>
      <c r="H99" s="157"/>
      <c r="I99" s="146"/>
      <c r="J99" s="90"/>
    </row>
    <row r="100" spans="1:10" ht="14.25" customHeight="1">
      <c r="A100" s="96"/>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46"/>
      <c r="F105" s="95"/>
      <c r="G105" s="95"/>
      <c r="H105" s="157"/>
      <c r="I105" s="146"/>
      <c r="J105" s="90"/>
    </row>
    <row r="106" spans="1:10" ht="14.25" customHeight="1">
      <c r="A106" s="152"/>
      <c r="B106" s="97"/>
      <c r="C106" s="97"/>
      <c r="D106" s="97"/>
      <c r="E106" s="146"/>
      <c r="F106" s="95"/>
      <c r="G106" s="95"/>
      <c r="H106" s="157"/>
      <c r="I106" s="146"/>
      <c r="J106" s="90"/>
    </row>
    <row r="107" spans="1:10" ht="14.25" customHeight="1">
      <c r="A107" s="152"/>
      <c r="B107" s="97"/>
      <c r="C107" s="97"/>
      <c r="D107" s="97"/>
      <c r="E107" s="150"/>
      <c r="F107" s="95"/>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5"/>
      <c r="H109" s="157"/>
      <c r="I109" s="146"/>
      <c r="J109" s="90"/>
    </row>
    <row r="110" spans="1:10" ht="14.25" customHeight="1">
      <c r="A110" s="152"/>
      <c r="B110" s="97"/>
      <c r="C110" s="97"/>
      <c r="D110" s="97"/>
      <c r="E110" s="146"/>
      <c r="F110" s="97"/>
      <c r="G110" s="95"/>
      <c r="H110" s="157"/>
      <c r="I110" s="146"/>
      <c r="J110" s="90"/>
    </row>
    <row r="111" spans="1:10" ht="14.25" customHeight="1">
      <c r="A111" s="152"/>
      <c r="B111" s="97"/>
      <c r="C111" s="97"/>
      <c r="D111" s="97"/>
      <c r="E111" s="146"/>
      <c r="F111" s="97"/>
      <c r="G111" s="97"/>
      <c r="H111" s="157"/>
      <c r="I111" s="146"/>
      <c r="J111" s="90"/>
    </row>
    <row r="112" spans="1:10">
      <c r="J112" s="90"/>
    </row>
  </sheetData>
  <mergeCells count="10">
    <mergeCell ref="C25:I25"/>
    <mergeCell ref="C38:I38"/>
    <mergeCell ref="C43:I43"/>
    <mergeCell ref="C49:I49"/>
    <mergeCell ref="C54:I54"/>
    <mergeCell ref="B2:G2"/>
    <mergeCell ref="B3:G3"/>
    <mergeCell ref="B4:G4"/>
    <mergeCell ref="E5:G5"/>
    <mergeCell ref="E6:G6"/>
  </mergeCells>
  <dataValidations count="1">
    <dataValidation type="list" allowBlank="1" showErrorMessage="1" sqref="F12:G24 F26:G37 F41:G42 F44:G48 F58:G111 F50:G53 F55:G5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opLeftCell="A10" zoomScale="90" zoomScaleNormal="90" workbookViewId="0">
      <selection activeCell="D15" sqref="D15"/>
    </sheetView>
  </sheetViews>
  <sheetFormatPr defaultRowHeight="12.75"/>
  <cols>
    <col min="1" max="1" width="17.3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8" t="s">
        <v>150</v>
      </c>
      <c r="C2" s="238"/>
      <c r="D2" s="238"/>
      <c r="E2" s="238"/>
      <c r="F2" s="238"/>
      <c r="G2" s="23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8" t="s">
        <v>234</v>
      </c>
      <c r="C3" s="238"/>
      <c r="D3" s="238"/>
      <c r="E3" s="238"/>
      <c r="F3" s="238"/>
      <c r="G3" s="23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9" t="s">
        <v>117</v>
      </c>
      <c r="C4" s="239"/>
      <c r="D4" s="239"/>
      <c r="E4" s="239"/>
      <c r="F4" s="239"/>
      <c r="G4" s="23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0" t="s">
        <v>28</v>
      </c>
      <c r="F5" s="240"/>
      <c r="G5" s="24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COUNTIF(F12:G161,"Pass")</f>
        <v>0</v>
      </c>
      <c r="B6" s="87">
        <f>COUNTIF(F12:G161,"Fail")</f>
        <v>0</v>
      </c>
      <c r="C6" s="87">
        <f>E6-D6-B6-A6</f>
        <v>94</v>
      </c>
      <c r="D6" s="88">
        <f>COUNTIF(F12:G161,"N/A")</f>
        <v>0</v>
      </c>
      <c r="E6" s="241">
        <f>COUNTA(A12:A161)*2</f>
        <v>94</v>
      </c>
      <c r="F6" s="241"/>
      <c r="G6" s="24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246</v>
      </c>
      <c r="C12" s="109" t="s">
        <v>321</v>
      </c>
      <c r="D12" s="95" t="s">
        <v>325</v>
      </c>
      <c r="E12" s="98"/>
      <c r="F12" s="109"/>
      <c r="G12" s="109"/>
      <c r="H12" s="99"/>
      <c r="I12" s="91"/>
      <c r="J12" s="90"/>
    </row>
    <row r="13" spans="1:257" ht="14.25" customHeight="1">
      <c r="A13" s="138" t="str">
        <f t="shared" ref="A13:A18" si="0">IF(OR(B13&lt;&gt;"",D13&lt;E12&gt;""),"["&amp;TEXT($B$2,"##")&amp;"-"&amp;TEXT(ROW()-10,"##")&amp;"]","")</f>
        <v>[Remedy Article-3]</v>
      </c>
      <c r="B13" s="139" t="s">
        <v>247</v>
      </c>
      <c r="C13" s="142" t="s">
        <v>322</v>
      </c>
      <c r="D13" s="97" t="s">
        <v>324</v>
      </c>
      <c r="E13" s="103"/>
      <c r="F13" s="109"/>
      <c r="G13" s="109"/>
      <c r="H13" s="104"/>
      <c r="I13" s="105"/>
      <c r="J13" s="90"/>
    </row>
    <row r="14" spans="1:257" ht="14.25" customHeight="1">
      <c r="A14" s="96" t="str">
        <f t="shared" si="0"/>
        <v>[Remedy Article-4]</v>
      </c>
      <c r="B14" s="97" t="s">
        <v>248</v>
      </c>
      <c r="C14" s="143" t="s">
        <v>235</v>
      </c>
      <c r="D14" s="166" t="s">
        <v>363</v>
      </c>
      <c r="E14" s="103"/>
      <c r="F14" s="109"/>
      <c r="G14" s="109"/>
      <c r="H14" s="104"/>
      <c r="I14" s="105"/>
      <c r="J14" s="90"/>
    </row>
    <row r="15" spans="1:257" ht="14.25" customHeight="1">
      <c r="A15" s="96" t="str">
        <f t="shared" si="0"/>
        <v>[Remedy Article-5]</v>
      </c>
      <c r="B15" s="109" t="s">
        <v>339</v>
      </c>
      <c r="C15" s="143" t="s">
        <v>323</v>
      </c>
      <c r="D15" s="97" t="s">
        <v>326</v>
      </c>
      <c r="E15" s="107"/>
      <c r="F15" s="95"/>
      <c r="G15" s="109"/>
      <c r="H15" s="107"/>
      <c r="I15" s="107"/>
      <c r="J15" s="90"/>
    </row>
    <row r="16" spans="1:257" ht="14.25" customHeight="1">
      <c r="A16" s="96" t="str">
        <f t="shared" si="0"/>
        <v>[Remedy Article-6]</v>
      </c>
      <c r="B16" s="109" t="s">
        <v>340</v>
      </c>
      <c r="C16" s="143" t="s">
        <v>263</v>
      </c>
      <c r="D16" s="97" t="s">
        <v>327</v>
      </c>
      <c r="E16" s="202"/>
      <c r="F16" s="97"/>
      <c r="G16" s="176"/>
      <c r="H16" s="202"/>
      <c r="I16" s="202"/>
      <c r="J16" s="90"/>
    </row>
    <row r="17" spans="1:10" ht="14.25" customHeight="1">
      <c r="A17" s="96" t="str">
        <f t="shared" si="0"/>
        <v>[Remedy Article-7]</v>
      </c>
      <c r="B17" s="109" t="s">
        <v>249</v>
      </c>
      <c r="C17" s="143" t="s">
        <v>261</v>
      </c>
      <c r="D17" s="97" t="s">
        <v>328</v>
      </c>
      <c r="E17" s="168"/>
      <c r="F17" s="168"/>
      <c r="G17" s="168"/>
      <c r="H17" s="168"/>
      <c r="I17" s="168"/>
      <c r="J17" s="90"/>
    </row>
    <row r="18" spans="1:10" ht="14.25" customHeight="1">
      <c r="A18" s="96" t="str">
        <f t="shared" si="0"/>
        <v>[Remedy Article-8]</v>
      </c>
      <c r="B18" s="109" t="s">
        <v>255</v>
      </c>
      <c r="C18" s="143" t="s">
        <v>262</v>
      </c>
      <c r="D18" s="97" t="s">
        <v>332</v>
      </c>
      <c r="E18" s="168"/>
      <c r="F18" s="168"/>
      <c r="G18" s="168"/>
      <c r="H18" s="168"/>
      <c r="I18" s="168"/>
      <c r="J18" s="90"/>
    </row>
    <row r="19" spans="1:10" ht="14.25" customHeight="1">
      <c r="A19" s="96" t="str">
        <f>IF(OR(B19&lt;&gt;"",D19&lt;E16&gt;""),"["&amp;TEXT($B$2,"##")&amp;"-"&amp;TEXT(ROW()-10,"##")&amp;"]","")</f>
        <v>[Remedy Article-9]</v>
      </c>
      <c r="B19" s="109" t="s">
        <v>329</v>
      </c>
      <c r="C19" s="143" t="s">
        <v>330</v>
      </c>
      <c r="D19" s="97" t="s">
        <v>331</v>
      </c>
      <c r="E19" s="203"/>
      <c r="F19" s="199"/>
      <c r="G19" s="199"/>
      <c r="H19" s="200"/>
      <c r="I19" s="174"/>
      <c r="J19" s="90"/>
    </row>
    <row r="20" spans="1:10" ht="14.25" customHeight="1">
      <c r="A20" s="96" t="str">
        <f>IF(OR(B20&lt;&gt;"",D20&lt;E17&gt;""),"["&amp;TEXT($B$2,"##")&amp;"-"&amp;TEXT(ROW()-10,"##")&amp;"]","")</f>
        <v>[Remedy Article-10]</v>
      </c>
      <c r="B20" s="109" t="s">
        <v>256</v>
      </c>
      <c r="C20" s="143" t="s">
        <v>313</v>
      </c>
      <c r="D20" s="97" t="s">
        <v>335</v>
      </c>
      <c r="E20" s="153"/>
      <c r="F20" s="109"/>
      <c r="G20" s="109"/>
      <c r="H20" s="147"/>
      <c r="I20" s="146"/>
      <c r="J20" s="90"/>
    </row>
    <row r="21" spans="1:10" ht="14.25" customHeight="1">
      <c r="A21" s="96" t="str">
        <f t="shared" ref="A21:A29" si="1">IF(OR(B21&lt;&gt;"",D21&lt;E19&gt;""),"["&amp;TEXT($B$2,"##")&amp;"-"&amp;TEXT(ROW()-10,"##")&amp;"]","")</f>
        <v>[Remedy Article-11]</v>
      </c>
      <c r="B21" s="109" t="s">
        <v>250</v>
      </c>
      <c r="C21" s="143" t="s">
        <v>333</v>
      </c>
      <c r="D21" s="97" t="s">
        <v>334</v>
      </c>
      <c r="E21" s="153"/>
      <c r="F21" s="109"/>
      <c r="G21" s="109"/>
      <c r="H21" s="147"/>
      <c r="I21" s="146"/>
      <c r="J21" s="90"/>
    </row>
    <row r="22" spans="1:10" ht="14.25" customHeight="1">
      <c r="A22" s="96" t="str">
        <f t="shared" si="1"/>
        <v>[Remedy Article-12]</v>
      </c>
      <c r="B22" s="109" t="s">
        <v>257</v>
      </c>
      <c r="C22" s="143" t="s">
        <v>314</v>
      </c>
      <c r="D22" s="97" t="s">
        <v>336</v>
      </c>
      <c r="E22" s="191"/>
      <c r="F22" s="185"/>
      <c r="G22" s="185"/>
      <c r="H22" s="192"/>
      <c r="I22" s="193"/>
      <c r="J22" s="90"/>
    </row>
    <row r="23" spans="1:10" ht="14.25" customHeight="1">
      <c r="A23" s="96" t="str">
        <f t="shared" si="1"/>
        <v>[Remedy Article-13]</v>
      </c>
      <c r="B23" s="109" t="s">
        <v>251</v>
      </c>
      <c r="C23" s="143" t="s">
        <v>315</v>
      </c>
      <c r="D23" s="97" t="s">
        <v>337</v>
      </c>
      <c r="E23" s="168"/>
      <c r="F23" s="168"/>
      <c r="G23" s="168"/>
      <c r="H23" s="168"/>
      <c r="I23" s="168"/>
      <c r="J23" s="90"/>
    </row>
    <row r="24" spans="1:10" ht="14.25" customHeight="1">
      <c r="A24" s="96" t="str">
        <f t="shared" si="1"/>
        <v>[Remedy Article-14]</v>
      </c>
      <c r="B24" s="109" t="s">
        <v>258</v>
      </c>
      <c r="C24" s="143" t="s">
        <v>338</v>
      </c>
      <c r="D24" s="97" t="s">
        <v>342</v>
      </c>
      <c r="E24" s="168"/>
      <c r="F24" s="190"/>
      <c r="G24" s="190"/>
      <c r="H24" s="168"/>
      <c r="I24" s="168"/>
      <c r="J24" s="90"/>
    </row>
    <row r="25" spans="1:10" ht="14.25" customHeight="1">
      <c r="A25" s="96" t="str">
        <f t="shared" si="1"/>
        <v>[Remedy Article-15]</v>
      </c>
      <c r="B25" s="109" t="s">
        <v>252</v>
      </c>
      <c r="C25" s="143" t="s">
        <v>316</v>
      </c>
      <c r="D25" s="97" t="s">
        <v>341</v>
      </c>
      <c r="E25" s="193"/>
      <c r="F25" s="109"/>
      <c r="G25" s="109"/>
      <c r="H25" s="192"/>
      <c r="I25" s="193"/>
      <c r="J25" s="90"/>
    </row>
    <row r="26" spans="1:10" ht="14.25" customHeight="1">
      <c r="A26" s="96" t="str">
        <f t="shared" si="1"/>
        <v>[Remedy Article-16]</v>
      </c>
      <c r="B26" s="109" t="s">
        <v>259</v>
      </c>
      <c r="C26" s="143" t="s">
        <v>318</v>
      </c>
      <c r="D26" s="97" t="s">
        <v>344</v>
      </c>
      <c r="E26" s="193"/>
      <c r="F26" s="109"/>
      <c r="G26" s="109"/>
      <c r="H26" s="192"/>
      <c r="I26" s="193"/>
      <c r="J26" s="90"/>
    </row>
    <row r="27" spans="1:10" ht="14.25" customHeight="1">
      <c r="A27" s="96" t="str">
        <f t="shared" si="1"/>
        <v>[Remedy Article-17]</v>
      </c>
      <c r="B27" s="109" t="s">
        <v>253</v>
      </c>
      <c r="C27" s="143" t="s">
        <v>317</v>
      </c>
      <c r="D27" s="97" t="s">
        <v>343</v>
      </c>
      <c r="E27" s="146"/>
      <c r="F27" s="109"/>
      <c r="G27" s="109"/>
      <c r="H27" s="147"/>
      <c r="I27" s="146"/>
      <c r="J27" s="90"/>
    </row>
    <row r="28" spans="1:10" ht="14.25" customHeight="1">
      <c r="A28" s="96" t="str">
        <f t="shared" si="1"/>
        <v>[Remedy Article-18]</v>
      </c>
      <c r="B28" s="109" t="s">
        <v>260</v>
      </c>
      <c r="C28" s="143" t="s">
        <v>320</v>
      </c>
      <c r="D28" s="97" t="s">
        <v>346</v>
      </c>
      <c r="E28" s="146"/>
      <c r="F28" s="185"/>
      <c r="G28" s="185"/>
      <c r="H28" s="147"/>
      <c r="I28" s="146"/>
      <c r="J28" s="90"/>
    </row>
    <row r="29" spans="1:10" ht="14.25" customHeight="1">
      <c r="A29" s="96" t="str">
        <f t="shared" si="1"/>
        <v>[Remedy Article-19]</v>
      </c>
      <c r="B29" s="109" t="s">
        <v>254</v>
      </c>
      <c r="C29" s="143" t="s">
        <v>319</v>
      </c>
      <c r="D29" s="97" t="s">
        <v>345</v>
      </c>
      <c r="E29" s="168"/>
      <c r="F29" s="168"/>
      <c r="G29" s="168"/>
      <c r="H29" s="168"/>
      <c r="I29" s="168"/>
      <c r="J29" s="90"/>
    </row>
    <row r="30" spans="1:10" ht="14.25" customHeight="1">
      <c r="A30" s="140"/>
      <c r="B30" s="140" t="s">
        <v>186</v>
      </c>
      <c r="C30" s="233"/>
      <c r="D30" s="233"/>
      <c r="E30" s="233"/>
      <c r="F30" s="233"/>
      <c r="G30" s="233"/>
      <c r="H30" s="233"/>
      <c r="I30" s="234"/>
      <c r="J30" s="90"/>
    </row>
    <row r="31" spans="1:10" ht="14.25" customHeight="1">
      <c r="A31" s="54" t="str">
        <f>IF(OR(B31&lt;&gt;"",D31&lt;F30&gt;""),"["&amp;TEXT($B$2,"##")&amp;"-"&amp;TEXT(ROW()-10,"##")&amp;"]","")</f>
        <v>[Remedy Article-21]</v>
      </c>
      <c r="B31" s="97" t="s">
        <v>153</v>
      </c>
      <c r="C31" s="143" t="s">
        <v>347</v>
      </c>
      <c r="D31" s="97" t="s">
        <v>348</v>
      </c>
      <c r="E31" s="146"/>
      <c r="F31" s="109"/>
      <c r="G31" s="109"/>
      <c r="H31" s="147"/>
      <c r="I31" s="146"/>
      <c r="J31" s="90"/>
    </row>
    <row r="32" spans="1:10" ht="14.25" customHeight="1">
      <c r="A32" s="138" t="str">
        <f t="shared" ref="A32" si="2">IF(OR(B32&lt;&gt;"",D32&lt;E31&gt;""),"["&amp;TEXT($B$2,"##")&amp;"-"&amp;TEXT(ROW()-10,"##")&amp;"]","")</f>
        <v>[Remedy Article-22]</v>
      </c>
      <c r="B32" s="97" t="s">
        <v>152</v>
      </c>
      <c r="C32" s="143" t="s">
        <v>264</v>
      </c>
      <c r="D32" s="97" t="s">
        <v>349</v>
      </c>
      <c r="E32" s="146"/>
      <c r="F32" s="109"/>
      <c r="G32" s="109"/>
      <c r="H32" s="147"/>
      <c r="I32" s="146"/>
      <c r="J32" s="90"/>
    </row>
    <row r="33" spans="1:10" ht="14.25" customHeight="1">
      <c r="A33" s="167" t="str">
        <f>IF(OR(B33&lt;&gt;"",D33&lt;F30&gt;""),"["&amp;TEXT($B$2,"##")&amp;"-"&amp;TEXT(ROW()-10,"##")&amp;"]","")</f>
        <v>[Remedy Article-23]</v>
      </c>
      <c r="B33" s="109" t="s">
        <v>151</v>
      </c>
      <c r="C33" s="143" t="s">
        <v>265</v>
      </c>
      <c r="D33" s="166" t="s">
        <v>266</v>
      </c>
      <c r="E33" s="146"/>
      <c r="F33" s="109"/>
      <c r="G33" s="109"/>
      <c r="H33" s="147"/>
      <c r="I33" s="146"/>
      <c r="J33" s="90"/>
    </row>
    <row r="34" spans="1:10" ht="14.25" customHeight="1">
      <c r="A34" s="54" t="str">
        <f>IF(OR(B34&lt;&gt;"",D34&lt;E31&gt;""),"["&amp;TEXT($B$2,"##")&amp;"-"&amp;TEXT(ROW()-10,"##")&amp;"]","")</f>
        <v>[Remedy Article-24]</v>
      </c>
      <c r="B34" s="109" t="s">
        <v>154</v>
      </c>
      <c r="C34" s="143" t="s">
        <v>267</v>
      </c>
      <c r="D34" s="97" t="s">
        <v>268</v>
      </c>
      <c r="E34" s="146"/>
      <c r="F34" s="109"/>
      <c r="G34" s="109"/>
      <c r="H34" s="147"/>
      <c r="I34" s="146"/>
      <c r="J34" s="90"/>
    </row>
    <row r="35" spans="1:10" ht="14.25" customHeight="1">
      <c r="A35" s="54" t="str">
        <f>IF(OR(B35&lt;&gt;"",D35&lt;E32&gt;""),"["&amp;TEXT($B$2,"##")&amp;"-"&amp;TEXT(ROW()-10,"##")&amp;"]","")</f>
        <v>[Remedy Article-25]</v>
      </c>
      <c r="B35" s="109" t="s">
        <v>155</v>
      </c>
      <c r="C35" s="143" t="s">
        <v>269</v>
      </c>
      <c r="D35" s="97" t="s">
        <v>270</v>
      </c>
      <c r="E35" s="146"/>
      <c r="F35" s="109"/>
      <c r="G35" s="109"/>
      <c r="H35" s="147"/>
      <c r="I35" s="146"/>
      <c r="J35" s="90"/>
    </row>
    <row r="36" spans="1:10" ht="14.25" customHeight="1">
      <c r="A36" s="138" t="str">
        <f t="shared" ref="A36:A58" si="3">IF(OR(B36&lt;&gt;"",D36&lt;E35&gt;""),"["&amp;TEXT($B$2,"##")&amp;"-"&amp;TEXT(ROW()-10,"##")&amp;"]","")</f>
        <v>[Remedy Article-26]</v>
      </c>
      <c r="B36" s="109" t="s">
        <v>156</v>
      </c>
      <c r="C36" s="143" t="s">
        <v>271</v>
      </c>
      <c r="D36" s="97" t="s">
        <v>272</v>
      </c>
      <c r="E36" s="146"/>
      <c r="F36" s="109"/>
      <c r="G36" s="109"/>
      <c r="H36" s="147"/>
      <c r="I36" s="146"/>
      <c r="J36" s="90"/>
    </row>
    <row r="37" spans="1:10" ht="14.25" customHeight="1">
      <c r="A37" s="138" t="str">
        <f t="shared" si="3"/>
        <v>[Remedy Article-27]</v>
      </c>
      <c r="B37" s="109" t="s">
        <v>157</v>
      </c>
      <c r="C37" s="143" t="s">
        <v>273</v>
      </c>
      <c r="D37" s="97" t="s">
        <v>274</v>
      </c>
      <c r="E37" s="146"/>
      <c r="F37" s="109"/>
      <c r="G37" s="109"/>
      <c r="H37" s="147"/>
      <c r="I37" s="146"/>
      <c r="J37" s="90"/>
    </row>
    <row r="38" spans="1:10" ht="14.25" customHeight="1">
      <c r="A38" s="138" t="str">
        <f t="shared" si="3"/>
        <v>[Remedy Article-28]</v>
      </c>
      <c r="B38" s="109" t="s">
        <v>158</v>
      </c>
      <c r="C38" s="143" t="s">
        <v>275</v>
      </c>
      <c r="D38" s="97" t="s">
        <v>276</v>
      </c>
      <c r="E38" s="146"/>
      <c r="F38" s="109"/>
      <c r="G38" s="109"/>
      <c r="H38" s="147"/>
      <c r="I38" s="146"/>
      <c r="J38" s="90"/>
    </row>
    <row r="39" spans="1:10" ht="14.25" customHeight="1">
      <c r="A39" s="96" t="str">
        <f t="shared" si="3"/>
        <v>[Remedy Article-29]</v>
      </c>
      <c r="B39" s="109" t="s">
        <v>159</v>
      </c>
      <c r="C39" s="143" t="s">
        <v>277</v>
      </c>
      <c r="D39" s="97" t="s">
        <v>278</v>
      </c>
      <c r="E39" s="146"/>
      <c r="F39" s="109"/>
      <c r="G39" s="109"/>
      <c r="H39" s="147"/>
      <c r="I39" s="146"/>
      <c r="J39" s="90"/>
    </row>
    <row r="40" spans="1:10" ht="14.25" customHeight="1">
      <c r="A40" s="96" t="str">
        <f t="shared" si="3"/>
        <v>[Remedy Article-30]</v>
      </c>
      <c r="B40" s="109" t="s">
        <v>160</v>
      </c>
      <c r="C40" s="143" t="s">
        <v>279</v>
      </c>
      <c r="D40" s="97" t="s">
        <v>280</v>
      </c>
      <c r="E40" s="146"/>
      <c r="F40" s="109"/>
      <c r="G40" s="109"/>
      <c r="H40" s="147"/>
      <c r="I40" s="146"/>
      <c r="J40" s="90"/>
    </row>
    <row r="41" spans="1:10" ht="14.25" customHeight="1">
      <c r="A41" s="138" t="str">
        <f t="shared" si="3"/>
        <v>[Remedy Article-31]</v>
      </c>
      <c r="B41" s="109" t="s">
        <v>161</v>
      </c>
      <c r="C41" s="143" t="s">
        <v>281</v>
      </c>
      <c r="D41" s="97" t="s">
        <v>282</v>
      </c>
      <c r="E41" s="168"/>
      <c r="F41" s="168"/>
      <c r="G41" s="168"/>
      <c r="H41" s="168"/>
      <c r="I41" s="168"/>
      <c r="J41" s="90"/>
    </row>
    <row r="42" spans="1:10" ht="14.25" customHeight="1">
      <c r="A42" s="96" t="str">
        <f t="shared" si="3"/>
        <v>[Remedy Article-32]</v>
      </c>
      <c r="B42" s="175" t="s">
        <v>162</v>
      </c>
      <c r="C42" s="143" t="s">
        <v>283</v>
      </c>
      <c r="D42" s="144" t="s">
        <v>284</v>
      </c>
      <c r="E42" s="146"/>
      <c r="F42" s="109"/>
      <c r="G42" s="109"/>
      <c r="H42" s="147"/>
      <c r="I42" s="146"/>
      <c r="J42" s="90"/>
    </row>
    <row r="43" spans="1:10" ht="14.25" customHeight="1">
      <c r="A43" s="145"/>
      <c r="B43" s="158" t="s">
        <v>192</v>
      </c>
      <c r="C43" s="233"/>
      <c r="D43" s="233"/>
      <c r="E43" s="233"/>
      <c r="F43" s="233"/>
      <c r="G43" s="233"/>
      <c r="H43" s="233"/>
      <c r="I43" s="234"/>
      <c r="J43" s="90"/>
    </row>
    <row r="44" spans="1:10" ht="14.25" customHeight="1">
      <c r="A44" s="96" t="str">
        <f>IF(OR(B44&lt;&gt;"",D44&lt;E42&gt;""),"["&amp;TEXT($B$2,"##")&amp;"-"&amp;TEXT(ROW()-10,"##")&amp;"]","")</f>
        <v>[Remedy Article-34]</v>
      </c>
      <c r="B44" s="172" t="s">
        <v>194</v>
      </c>
      <c r="C44" s="173" t="s">
        <v>285</v>
      </c>
      <c r="D44" s="173" t="s">
        <v>351</v>
      </c>
      <c r="E44" s="146"/>
      <c r="F44" s="109"/>
      <c r="G44" s="109"/>
      <c r="H44" s="147"/>
      <c r="I44" s="146"/>
      <c r="J44" s="90"/>
    </row>
    <row r="45" spans="1:10" ht="14.25" customHeight="1">
      <c r="A45" s="96" t="str">
        <f>IF(OR(B45&lt;&gt;"",D45&lt;E43&gt;""),"["&amp;TEXT($B$2,"##")&amp;"-"&amp;TEXT(ROW()-10,"##")&amp;"]","")</f>
        <v>[Remedy Article-35]</v>
      </c>
      <c r="B45" s="172" t="s">
        <v>195</v>
      </c>
      <c r="C45" s="173" t="s">
        <v>285</v>
      </c>
      <c r="D45" s="173" t="s">
        <v>286</v>
      </c>
      <c r="E45" s="146"/>
      <c r="F45" s="109"/>
      <c r="G45" s="109"/>
      <c r="H45" s="147"/>
      <c r="I45" s="146"/>
      <c r="J45" s="90"/>
    </row>
    <row r="46" spans="1:10" ht="14.25" customHeight="1">
      <c r="A46" s="96" t="str">
        <f>IF(OR(B46&lt;&gt;"",D46&lt;E43&gt;""),"["&amp;TEXT($B$2,"##")&amp;"-"&amp;TEXT(ROW()-10,"##")&amp;"]","")</f>
        <v>[Remedy Article-36]</v>
      </c>
      <c r="B46" s="178" t="s">
        <v>193</v>
      </c>
      <c r="C46" s="171" t="s">
        <v>287</v>
      </c>
      <c r="D46" s="106" t="s">
        <v>364</v>
      </c>
      <c r="E46" s="150"/>
      <c r="F46" s="95"/>
      <c r="G46" s="95"/>
      <c r="H46" s="201"/>
      <c r="I46" s="150"/>
      <c r="J46" s="90"/>
    </row>
    <row r="47" spans="1:10" ht="14.25" customHeight="1">
      <c r="A47" s="96" t="str">
        <f>IF(OR(B47&lt;&gt;"",D47&lt;E46&gt;""),"["&amp;TEXT($B$2,"##")&amp;"-"&amp;TEXT(ROW()-10,"##")&amp;"]","")</f>
        <v>[Remedy Article-37]</v>
      </c>
      <c r="B47" s="179" t="s">
        <v>187</v>
      </c>
      <c r="C47" s="136" t="s">
        <v>285</v>
      </c>
      <c r="D47" s="139" t="s">
        <v>289</v>
      </c>
      <c r="E47" s="205"/>
      <c r="F47" s="205"/>
      <c r="G47" s="205"/>
      <c r="H47" s="205"/>
      <c r="I47" s="205"/>
      <c r="J47" s="90"/>
    </row>
    <row r="48" spans="1:10" ht="14.25" customHeight="1">
      <c r="A48" s="145"/>
      <c r="B48" s="245" t="s">
        <v>189</v>
      </c>
      <c r="C48" s="246"/>
      <c r="D48" s="246"/>
      <c r="E48" s="246"/>
      <c r="F48" s="246"/>
      <c r="G48" s="246"/>
      <c r="H48" s="246"/>
      <c r="I48" s="247"/>
      <c r="J48" s="90"/>
    </row>
    <row r="49" spans="1:10" ht="14.25" customHeight="1">
      <c r="A49" s="170" t="str">
        <f>IF(OR(B49&lt;&gt;"",D49&lt;E48&gt;""),"["&amp;TEXT($B$2,"##")&amp;"-"&amp;TEXT(ROW()-10,"##")&amp;"]","")</f>
        <v>[Remedy Article-39]</v>
      </c>
      <c r="B49" s="97" t="s">
        <v>198</v>
      </c>
      <c r="C49" s="171" t="s">
        <v>290</v>
      </c>
      <c r="D49" s="196" t="s">
        <v>350</v>
      </c>
      <c r="E49" s="206"/>
      <c r="F49" s="206"/>
      <c r="G49" s="206"/>
      <c r="H49" s="206"/>
      <c r="I49" s="206"/>
      <c r="J49" s="90"/>
    </row>
    <row r="50" spans="1:10" ht="14.25" customHeight="1">
      <c r="A50" s="138" t="str">
        <f>IF(OR(B50&lt;&gt;"",D50&lt;E49&gt;""),"["&amp;TEXT($B$2,"##")&amp;"-"&amp;TEXT(ROW()-10,"##")&amp;"]","")</f>
        <v>[Remedy Article-40]</v>
      </c>
      <c r="B50" s="97" t="s">
        <v>216</v>
      </c>
      <c r="C50" s="137" t="s">
        <v>291</v>
      </c>
      <c r="D50" s="97" t="s">
        <v>292</v>
      </c>
      <c r="E50" s="198"/>
      <c r="F50" s="160"/>
      <c r="G50" s="160"/>
      <c r="H50" s="204"/>
      <c r="I50" s="198"/>
      <c r="J50" s="90"/>
    </row>
    <row r="51" spans="1:10" ht="14.25" customHeight="1">
      <c r="A51" s="138" t="str">
        <f t="shared" si="3"/>
        <v>[Remedy Article-41]</v>
      </c>
      <c r="B51" s="109" t="s">
        <v>217</v>
      </c>
      <c r="C51" s="137" t="s">
        <v>293</v>
      </c>
      <c r="D51" s="97" t="s">
        <v>294</v>
      </c>
      <c r="E51" s="168"/>
      <c r="F51" s="168"/>
      <c r="G51" s="168"/>
      <c r="H51" s="168"/>
      <c r="I51" s="168"/>
      <c r="J51" s="90"/>
    </row>
    <row r="52" spans="1:10" ht="14.25" customHeight="1">
      <c r="A52" s="138" t="str">
        <f>IF(OR(B52&lt;&gt;"",D52&lt;E51&gt;""),"["&amp;TEXT($B$2,"##")&amp;"-"&amp;TEXT(ROW()-10,"##")&amp;"]","")</f>
        <v>[Remedy Article-42]</v>
      </c>
      <c r="B52" s="109" t="s">
        <v>199</v>
      </c>
      <c r="C52" s="137" t="s">
        <v>295</v>
      </c>
      <c r="D52" s="97" t="s">
        <v>296</v>
      </c>
      <c r="E52" s="174"/>
      <c r="F52" s="199"/>
      <c r="G52" s="199"/>
      <c r="H52" s="200"/>
      <c r="I52" s="174"/>
      <c r="J52" s="90"/>
    </row>
    <row r="53" spans="1:10" ht="14.25" customHeight="1">
      <c r="A53" s="177" t="str">
        <f t="shared" si="3"/>
        <v>[Remedy Article-43]</v>
      </c>
      <c r="B53" s="175" t="s">
        <v>203</v>
      </c>
      <c r="C53" s="137" t="s">
        <v>287</v>
      </c>
      <c r="D53" s="97" t="s">
        <v>365</v>
      </c>
      <c r="E53" s="146"/>
      <c r="F53" s="109"/>
      <c r="G53" s="109"/>
      <c r="H53" s="147"/>
      <c r="I53" s="146"/>
      <c r="J53" s="90"/>
    </row>
    <row r="54" spans="1:10" ht="14.25" customHeight="1">
      <c r="A54" s="145"/>
      <c r="B54" s="242" t="s">
        <v>204</v>
      </c>
      <c r="C54" s="243"/>
      <c r="D54" s="243"/>
      <c r="E54" s="243"/>
      <c r="F54" s="243"/>
      <c r="G54" s="243"/>
      <c r="H54" s="243"/>
      <c r="I54" s="244"/>
      <c r="J54" s="90"/>
    </row>
    <row r="55" spans="1:10" ht="14.25" customHeight="1">
      <c r="A55" s="96" t="str">
        <f>IF(OR(B55&lt;&gt;"",D55&lt;E54&gt;""),"["&amp;TEXT($B$2,"##")&amp;"-"&amp;TEXT(ROW()-10,"##")&amp;"]","")</f>
        <v>[Remedy Article-45]</v>
      </c>
      <c r="B55" s="176" t="s">
        <v>212</v>
      </c>
      <c r="C55" s="142" t="s">
        <v>298</v>
      </c>
      <c r="D55" s="139" t="s">
        <v>299</v>
      </c>
      <c r="E55" s="146"/>
      <c r="F55" s="109"/>
      <c r="G55" s="109"/>
      <c r="H55" s="147"/>
      <c r="I55" s="146"/>
      <c r="J55" s="90"/>
    </row>
    <row r="56" spans="1:10" ht="14.25" customHeight="1">
      <c r="A56" s="170" t="str">
        <f t="shared" si="3"/>
        <v>[Remedy Article-46]</v>
      </c>
      <c r="B56" s="109" t="s">
        <v>211</v>
      </c>
      <c r="C56" s="137" t="s">
        <v>300</v>
      </c>
      <c r="D56" s="97" t="s">
        <v>366</v>
      </c>
      <c r="E56" s="146"/>
      <c r="F56" s="109"/>
      <c r="G56" s="109"/>
      <c r="H56" s="147"/>
      <c r="I56" s="146"/>
      <c r="J56" s="90"/>
    </row>
    <row r="57" spans="1:10" ht="14.25" customHeight="1">
      <c r="A57" s="138" t="str">
        <f t="shared" si="3"/>
        <v>[Remedy Article-47]</v>
      </c>
      <c r="B57" s="109" t="s">
        <v>215</v>
      </c>
      <c r="C57" s="137" t="s">
        <v>302</v>
      </c>
      <c r="D57" s="97" t="s">
        <v>303</v>
      </c>
      <c r="E57" s="146"/>
      <c r="F57" s="109"/>
      <c r="G57" s="109"/>
      <c r="H57" s="147"/>
      <c r="I57" s="146"/>
      <c r="J57" s="90"/>
    </row>
    <row r="58" spans="1:10" ht="14.25" customHeight="1">
      <c r="A58" s="138" t="str">
        <f t="shared" si="3"/>
        <v>[Remedy Article-48]</v>
      </c>
      <c r="B58" s="109" t="s">
        <v>219</v>
      </c>
      <c r="C58" s="143" t="s">
        <v>304</v>
      </c>
      <c r="D58" s="97" t="s">
        <v>305</v>
      </c>
      <c r="E58" s="146"/>
      <c r="F58" s="109"/>
      <c r="G58" s="109"/>
      <c r="H58" s="147"/>
      <c r="I58" s="146"/>
      <c r="J58" s="90"/>
    </row>
    <row r="59" spans="1:10" ht="14.25" customHeight="1">
      <c r="A59" s="145"/>
      <c r="B59" s="242" t="s">
        <v>223</v>
      </c>
      <c r="C59" s="243"/>
      <c r="D59" s="243"/>
      <c r="E59" s="243"/>
      <c r="F59" s="243"/>
      <c r="G59" s="243"/>
      <c r="H59" s="243"/>
      <c r="I59" s="244"/>
      <c r="J59" s="90"/>
    </row>
    <row r="60" spans="1:10" ht="14.25" customHeight="1">
      <c r="A60" s="96" t="str">
        <f>IF(OR(B60&lt;&gt;"",D60&lt;E59&gt;""),"["&amp;TEXT($B$2,"##")&amp;"-"&amp;TEXT(ROW()-10,"##")&amp;"]","")</f>
        <v>[Remedy Article-50]</v>
      </c>
      <c r="B60" s="139" t="s">
        <v>224</v>
      </c>
      <c r="C60" s="142" t="s">
        <v>287</v>
      </c>
      <c r="D60" s="139" t="s">
        <v>367</v>
      </c>
      <c r="E60" s="168"/>
      <c r="F60" s="168"/>
      <c r="G60" s="168"/>
      <c r="H60" s="168"/>
      <c r="I60" s="168"/>
      <c r="J60" s="90"/>
    </row>
    <row r="61" spans="1:10" ht="14.25" customHeight="1">
      <c r="A61" s="152" t="str">
        <f>IF(OR(B61&lt;&gt;"",D61&lt;E59&gt;""),"["&amp;TEXT($B$2,"##")&amp;"-"&amp;TEXT(ROW()-10,"##")&amp;"]","")</f>
        <v>[Remedy Article-51]</v>
      </c>
      <c r="B61" s="97" t="s">
        <v>226</v>
      </c>
      <c r="C61" s="97" t="s">
        <v>307</v>
      </c>
      <c r="D61" s="97" t="s">
        <v>308</v>
      </c>
      <c r="E61" s="168"/>
      <c r="F61" s="168"/>
      <c r="G61" s="168"/>
      <c r="H61" s="168"/>
      <c r="I61" s="168"/>
      <c r="J61" s="90"/>
    </row>
    <row r="62" spans="1:10" ht="14.25" customHeight="1">
      <c r="A62" s="187"/>
      <c r="B62" s="182" t="s">
        <v>205</v>
      </c>
      <c r="C62" s="184"/>
      <c r="D62" s="184"/>
      <c r="E62" s="184"/>
      <c r="F62" s="184"/>
      <c r="G62" s="184"/>
      <c r="H62" s="184"/>
      <c r="I62" s="208"/>
      <c r="J62" s="90"/>
    </row>
    <row r="63" spans="1:10" ht="14.25" customHeight="1">
      <c r="A63" s="96" t="str">
        <f t="shared" ref="A63:A64" si="4">IF(OR(B63&lt;&gt;"",D63&lt;E62&gt;""),"["&amp;TEXT($B$2,"##")&amp;"-"&amp;TEXT(ROW()-10,"##")&amp;"]","")</f>
        <v>[Remedy Article-53]</v>
      </c>
      <c r="B63" s="97" t="s">
        <v>229</v>
      </c>
      <c r="C63" s="185" t="s">
        <v>309</v>
      </c>
      <c r="D63" s="181" t="s">
        <v>368</v>
      </c>
      <c r="E63" s="174"/>
      <c r="F63" s="199"/>
      <c r="G63" s="199"/>
      <c r="H63" s="159"/>
      <c r="I63" s="207"/>
      <c r="J63" s="90"/>
    </row>
    <row r="64" spans="1:10" ht="14.25" customHeight="1">
      <c r="A64" s="96" t="str">
        <f t="shared" si="4"/>
        <v>[Remedy Article-54]</v>
      </c>
      <c r="B64" s="97" t="s">
        <v>231</v>
      </c>
      <c r="C64" s="179" t="s">
        <v>311</v>
      </c>
      <c r="D64" s="97" t="s">
        <v>312</v>
      </c>
      <c r="E64" s="146"/>
      <c r="F64" s="109"/>
      <c r="G64" s="109"/>
      <c r="H64" s="159"/>
      <c r="I64" s="146"/>
      <c r="J64" s="90"/>
    </row>
    <row r="65" spans="10:10">
      <c r="J65" s="90"/>
    </row>
    <row r="66" spans="10:10">
      <c r="J66" s="90"/>
    </row>
  </sheetData>
  <mergeCells count="10">
    <mergeCell ref="B54:I54"/>
    <mergeCell ref="C30:I30"/>
    <mergeCell ref="C43:I43"/>
    <mergeCell ref="B48:I48"/>
    <mergeCell ref="B59:I59"/>
    <mergeCell ref="B2:G2"/>
    <mergeCell ref="B3:G3"/>
    <mergeCell ref="B4:G4"/>
    <mergeCell ref="E5:G5"/>
    <mergeCell ref="E6:G6"/>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abSelected="1" topLeftCell="A10" workbookViewId="0">
      <selection activeCell="B20" sqref="B20"/>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8" t="s">
        <v>373</v>
      </c>
      <c r="C2" s="238"/>
      <c r="D2" s="238"/>
      <c r="E2" s="238"/>
      <c r="F2" s="238"/>
      <c r="G2" s="23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8" t="s">
        <v>357</v>
      </c>
      <c r="C3" s="238"/>
      <c r="D3" s="238"/>
      <c r="E3" s="238"/>
      <c r="F3" s="238"/>
      <c r="G3" s="23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9" t="s">
        <v>117</v>
      </c>
      <c r="C4" s="239"/>
      <c r="D4" s="239"/>
      <c r="E4" s="239"/>
      <c r="F4" s="239"/>
      <c r="G4" s="23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86" t="s">
        <v>27</v>
      </c>
      <c r="E5" s="240" t="s">
        <v>28</v>
      </c>
      <c r="F5" s="240"/>
      <c r="G5" s="24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COUNTIF(F12:G161,"Pass")</f>
        <v>0</v>
      </c>
      <c r="B6" s="87">
        <f>COUNTIF(F12:G161,"Fail")</f>
        <v>0</v>
      </c>
      <c r="C6" s="87">
        <f>E6-D6-B6-A6</f>
        <v>92</v>
      </c>
      <c r="D6" s="88">
        <f>COUNTIF(F12:G161,"N/A")</f>
        <v>0</v>
      </c>
      <c r="E6" s="241">
        <f>COUNTA(A12:A161)*2</f>
        <v>92</v>
      </c>
      <c r="F6" s="241"/>
      <c r="G6" s="24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376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377</v>
      </c>
      <c r="C12" s="109" t="s">
        <v>382</v>
      </c>
      <c r="D12" s="95" t="s">
        <v>383</v>
      </c>
      <c r="E12" s="98"/>
      <c r="F12" s="109"/>
      <c r="G12" s="109"/>
      <c r="H12" s="99"/>
      <c r="I12" s="91"/>
      <c r="J12" s="90"/>
    </row>
    <row r="13" spans="1:257" ht="14.25" customHeight="1">
      <c r="A13" s="138" t="str">
        <f t="shared" ref="A13:A18" si="0">IF(OR(B13&lt;&gt;"",D13&lt;E12&gt;""),"["&amp;TEXT($B$2,"##")&amp;"-"&amp;TEXT(ROW()-10,"##")&amp;"]","")</f>
        <v>[Herbal medicine store-3]</v>
      </c>
      <c r="B13" s="139" t="s">
        <v>378</v>
      </c>
      <c r="C13" s="142" t="s">
        <v>382</v>
      </c>
      <c r="D13" s="97" t="s">
        <v>384</v>
      </c>
      <c r="E13" s="103"/>
      <c r="F13" s="109"/>
      <c r="G13" s="109"/>
      <c r="H13" s="104"/>
      <c r="I13" s="105"/>
      <c r="J13" s="90"/>
    </row>
    <row r="14" spans="1:257" ht="14.25" customHeight="1">
      <c r="A14" s="96" t="str">
        <f t="shared" si="0"/>
        <v>[Herbal medicine store-4]</v>
      </c>
      <c r="B14" s="97" t="s">
        <v>379</v>
      </c>
      <c r="C14" s="143" t="s">
        <v>369</v>
      </c>
      <c r="D14" s="166" t="s">
        <v>370</v>
      </c>
      <c r="E14" s="103"/>
      <c r="F14" s="109"/>
      <c r="G14" s="109"/>
      <c r="H14" s="104"/>
      <c r="I14" s="105"/>
      <c r="J14" s="90"/>
    </row>
    <row r="15" spans="1:257" ht="14.25" customHeight="1">
      <c r="A15" s="51"/>
      <c r="B15" s="51" t="s">
        <v>375</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380</v>
      </c>
      <c r="C16" s="143" t="s">
        <v>381</v>
      </c>
      <c r="D16" s="97" t="s">
        <v>385</v>
      </c>
      <c r="E16" s="189"/>
      <c r="F16" s="109"/>
      <c r="G16" s="109"/>
      <c r="H16" s="189"/>
      <c r="I16" s="189"/>
      <c r="J16" s="90"/>
    </row>
    <row r="17" spans="1:10" ht="14.25" customHeight="1">
      <c r="A17" s="96" t="str">
        <f t="shared" si="0"/>
        <v>[Herbal medicine store-7]</v>
      </c>
      <c r="B17" s="109" t="s">
        <v>386</v>
      </c>
      <c r="C17" s="143" t="s">
        <v>381</v>
      </c>
      <c r="D17" s="97" t="s">
        <v>387</v>
      </c>
      <c r="E17" s="168"/>
      <c r="F17" s="168"/>
      <c r="G17" s="168"/>
      <c r="H17" s="168"/>
      <c r="I17" s="168"/>
      <c r="J17" s="90"/>
    </row>
    <row r="18" spans="1:10" ht="14.25" customHeight="1">
      <c r="A18" s="96" t="str">
        <f t="shared" si="0"/>
        <v>[Herbal medicine store-8]</v>
      </c>
      <c r="B18" s="109" t="s">
        <v>388</v>
      </c>
      <c r="C18" s="143" t="s">
        <v>389</v>
      </c>
      <c r="D18" s="97" t="s">
        <v>390</v>
      </c>
      <c r="E18" s="168"/>
      <c r="F18" s="190"/>
      <c r="G18" s="190"/>
      <c r="H18" s="168"/>
      <c r="I18" s="168"/>
      <c r="J18" s="90"/>
    </row>
    <row r="19" spans="1:10" ht="14.25" customHeight="1">
      <c r="A19" s="96" t="str">
        <f>IF(OR(B19&lt;&gt;"",D19&lt;E16&gt;""),"["&amp;TEXT($B$2,"##")&amp;"-"&amp;TEXT(ROW()-10,"##")&amp;"]","")</f>
        <v>[Herbal medicine store-9]</v>
      </c>
      <c r="B19" s="109" t="s">
        <v>393</v>
      </c>
      <c r="C19" s="143" t="s">
        <v>391</v>
      </c>
      <c r="D19" s="97" t="s">
        <v>392</v>
      </c>
      <c r="E19" s="191"/>
      <c r="F19" s="109"/>
      <c r="G19" s="109"/>
      <c r="H19" s="192"/>
      <c r="I19" s="193"/>
      <c r="J19" s="90"/>
    </row>
    <row r="20" spans="1:10" ht="14.25" customHeight="1">
      <c r="A20" s="96" t="str">
        <f>IF(OR(B20&lt;&gt;"",D20&lt;E17&gt;""),"["&amp;TEXT($B$2,"##")&amp;"-"&amp;TEXT(ROW()-10,"##")&amp;"]","")</f>
        <v>[Herbal medicine store-10]</v>
      </c>
      <c r="B20" s="109" t="s">
        <v>397</v>
      </c>
      <c r="C20" s="143" t="s">
        <v>394</v>
      </c>
      <c r="D20" s="97" t="s">
        <v>395</v>
      </c>
      <c r="E20" s="191"/>
      <c r="F20" s="109"/>
      <c r="G20" s="109"/>
      <c r="H20" s="192"/>
      <c r="I20" s="193"/>
      <c r="J20" s="90"/>
    </row>
    <row r="21" spans="1:10" ht="14.25" customHeight="1">
      <c r="A21" s="96" t="str">
        <f t="shared" ref="A21:A29" si="1">IF(OR(B21&lt;&gt;"",D21&lt;E19&gt;""),"["&amp;TEXT($B$2,"##")&amp;"-"&amp;TEXT(ROW()-10,"##")&amp;"]","")</f>
        <v>[Herbal medicine store-11]</v>
      </c>
      <c r="B21" s="109" t="s">
        <v>396</v>
      </c>
      <c r="C21" s="143" t="s">
        <v>333</v>
      </c>
      <c r="D21" s="97" t="s">
        <v>334</v>
      </c>
      <c r="E21" s="191"/>
      <c r="F21" s="109"/>
      <c r="G21" s="109"/>
      <c r="H21" s="192"/>
      <c r="I21" s="193"/>
      <c r="J21" s="90"/>
    </row>
    <row r="22" spans="1:10" ht="14.25" customHeight="1">
      <c r="A22" s="96" t="str">
        <f t="shared" si="1"/>
        <v>[Herbal medicine store-12]</v>
      </c>
      <c r="B22" s="109" t="s">
        <v>257</v>
      </c>
      <c r="C22" s="143" t="s">
        <v>314</v>
      </c>
      <c r="D22" s="97" t="s">
        <v>336</v>
      </c>
      <c r="E22" s="191"/>
      <c r="F22" s="185"/>
      <c r="G22" s="185"/>
      <c r="H22" s="192"/>
      <c r="I22" s="193"/>
      <c r="J22" s="90"/>
    </row>
    <row r="23" spans="1:10" ht="14.25" customHeight="1">
      <c r="A23" s="96" t="str">
        <f t="shared" si="1"/>
        <v>[Herbal medicine store-13]</v>
      </c>
      <c r="B23" s="109" t="s">
        <v>251</v>
      </c>
      <c r="C23" s="143" t="s">
        <v>315</v>
      </c>
      <c r="D23" s="97" t="s">
        <v>337</v>
      </c>
      <c r="E23" s="168"/>
      <c r="F23" s="168"/>
      <c r="G23" s="168"/>
      <c r="H23" s="168"/>
      <c r="I23" s="168"/>
      <c r="J23" s="90"/>
    </row>
    <row r="24" spans="1:10" ht="14.25" customHeight="1">
      <c r="A24" s="96" t="str">
        <f t="shared" si="1"/>
        <v>[Herbal medicine store-14]</v>
      </c>
      <c r="B24" s="109" t="s">
        <v>258</v>
      </c>
      <c r="C24" s="143" t="s">
        <v>338</v>
      </c>
      <c r="D24" s="97" t="s">
        <v>342</v>
      </c>
      <c r="E24" s="168"/>
      <c r="F24" s="190"/>
      <c r="G24" s="190"/>
      <c r="H24" s="168"/>
      <c r="I24" s="168"/>
      <c r="J24" s="90"/>
    </row>
    <row r="25" spans="1:10" ht="14.25" customHeight="1">
      <c r="A25" s="96" t="str">
        <f t="shared" si="1"/>
        <v>[Herbal medicine store-15]</v>
      </c>
      <c r="B25" s="109" t="s">
        <v>252</v>
      </c>
      <c r="C25" s="143" t="s">
        <v>316</v>
      </c>
      <c r="D25" s="97" t="s">
        <v>341</v>
      </c>
      <c r="E25" s="193"/>
      <c r="F25" s="109"/>
      <c r="G25" s="109"/>
      <c r="H25" s="192"/>
      <c r="I25" s="193"/>
      <c r="J25" s="90"/>
    </row>
    <row r="26" spans="1:10" ht="14.25" customHeight="1">
      <c r="A26" s="96" t="str">
        <f t="shared" si="1"/>
        <v>[Herbal medicine store-16]</v>
      </c>
      <c r="B26" s="109" t="s">
        <v>259</v>
      </c>
      <c r="C26" s="143" t="s">
        <v>318</v>
      </c>
      <c r="D26" s="97" t="s">
        <v>344</v>
      </c>
      <c r="E26" s="146"/>
      <c r="F26" s="109"/>
      <c r="G26" s="109"/>
      <c r="H26" s="147"/>
      <c r="I26" s="146"/>
      <c r="J26" s="90"/>
    </row>
    <row r="27" spans="1:10" ht="14.25" customHeight="1">
      <c r="A27" s="96" t="str">
        <f t="shared" si="1"/>
        <v>[Herbal medicine store-17]</v>
      </c>
      <c r="B27" s="109" t="s">
        <v>253</v>
      </c>
      <c r="C27" s="143" t="s">
        <v>317</v>
      </c>
      <c r="D27" s="97" t="s">
        <v>343</v>
      </c>
      <c r="E27" s="146"/>
      <c r="F27" s="109"/>
      <c r="G27" s="109"/>
      <c r="H27" s="147"/>
      <c r="I27" s="146"/>
      <c r="J27" s="90"/>
    </row>
    <row r="28" spans="1:10" ht="14.25" customHeight="1">
      <c r="A28" s="96" t="str">
        <f t="shared" si="1"/>
        <v>[Herbal medicine store-18]</v>
      </c>
      <c r="B28" s="109" t="s">
        <v>260</v>
      </c>
      <c r="C28" s="143" t="s">
        <v>320</v>
      </c>
      <c r="D28" s="97" t="s">
        <v>346</v>
      </c>
      <c r="E28" s="193"/>
      <c r="F28" s="185"/>
      <c r="G28" s="185"/>
      <c r="H28" s="192"/>
      <c r="I28" s="193"/>
      <c r="J28" s="90"/>
    </row>
    <row r="29" spans="1:10" ht="14.25" customHeight="1">
      <c r="A29" s="96" t="str">
        <f t="shared" si="1"/>
        <v>[Herbal medicine store-19]</v>
      </c>
      <c r="B29" s="109" t="s">
        <v>254</v>
      </c>
      <c r="C29" s="143" t="s">
        <v>319</v>
      </c>
      <c r="D29" s="97" t="s">
        <v>345</v>
      </c>
      <c r="E29" s="168"/>
      <c r="F29" s="168"/>
      <c r="G29" s="168"/>
      <c r="H29" s="168"/>
      <c r="I29" s="168"/>
      <c r="J29" s="90"/>
    </row>
    <row r="30" spans="1:10" ht="14.25" customHeight="1">
      <c r="A30" s="140"/>
      <c r="B30" s="140" t="s">
        <v>186</v>
      </c>
      <c r="C30" s="233"/>
      <c r="D30" s="234"/>
      <c r="E30" s="146"/>
      <c r="F30" s="109"/>
      <c r="G30" s="109"/>
      <c r="H30" s="147"/>
      <c r="I30" s="146"/>
      <c r="J30" s="90"/>
    </row>
    <row r="31" spans="1:10" ht="14.25" customHeight="1">
      <c r="A31" s="54" t="str">
        <f>IF(OR(B31&lt;&gt;"",D31&lt;F30&gt;""),"["&amp;TEXT($B$2,"##")&amp;"-"&amp;TEXT(ROW()-10,"##")&amp;"]","")</f>
        <v>[Herbal medicine store-21]</v>
      </c>
      <c r="B31" s="97" t="s">
        <v>153</v>
      </c>
      <c r="C31" s="143" t="s">
        <v>347</v>
      </c>
      <c r="D31" s="97" t="s">
        <v>348</v>
      </c>
      <c r="E31" s="193"/>
      <c r="F31" s="109"/>
      <c r="G31" s="109"/>
      <c r="H31" s="192"/>
      <c r="I31" s="193"/>
      <c r="J31" s="90"/>
    </row>
    <row r="32" spans="1:10" ht="14.25" customHeight="1">
      <c r="A32" s="138" t="str">
        <f t="shared" ref="A32" si="2">IF(OR(B32&lt;&gt;"",D32&lt;E31&gt;""),"["&amp;TEXT($B$2,"##")&amp;"-"&amp;TEXT(ROW()-10,"##")&amp;"]","")</f>
        <v>[Herbal medicine store-22]</v>
      </c>
      <c r="B32" s="97" t="s">
        <v>152</v>
      </c>
      <c r="C32" s="143" t="s">
        <v>264</v>
      </c>
      <c r="D32" s="97" t="s">
        <v>349</v>
      </c>
      <c r="E32" s="193"/>
      <c r="F32" s="109"/>
      <c r="G32" s="109"/>
      <c r="H32" s="192"/>
      <c r="I32" s="193"/>
      <c r="J32" s="90"/>
    </row>
    <row r="33" spans="1:10" ht="14.25" customHeight="1">
      <c r="A33" s="167" t="str">
        <f>IF(OR(B33&lt;&gt;"",D33&lt;F30&gt;""),"["&amp;TEXT($B$2,"##")&amp;"-"&amp;TEXT(ROW()-10,"##")&amp;"]","")</f>
        <v>[Herbal medicine store-23]</v>
      </c>
      <c r="B33" s="109" t="s">
        <v>151</v>
      </c>
      <c r="C33" s="143" t="s">
        <v>265</v>
      </c>
      <c r="D33" s="166" t="s">
        <v>266</v>
      </c>
      <c r="E33" s="193"/>
      <c r="F33" s="109"/>
      <c r="G33" s="109"/>
      <c r="H33" s="192"/>
      <c r="I33" s="193"/>
      <c r="J33" s="90"/>
    </row>
    <row r="34" spans="1:10" ht="14.25" customHeight="1">
      <c r="A34" s="54" t="str">
        <f>IF(OR(B34&lt;&gt;"",D34&lt;E31&gt;""),"["&amp;TEXT($B$2,"##")&amp;"-"&amp;TEXT(ROW()-10,"##")&amp;"]","")</f>
        <v>[Herbal medicine store-24]</v>
      </c>
      <c r="B34" s="109" t="s">
        <v>154</v>
      </c>
      <c r="C34" s="143" t="s">
        <v>267</v>
      </c>
      <c r="D34" s="97" t="s">
        <v>268</v>
      </c>
      <c r="E34" s="193"/>
      <c r="F34" s="109"/>
      <c r="G34" s="109"/>
      <c r="H34" s="192"/>
      <c r="I34" s="193"/>
      <c r="J34" s="90"/>
    </row>
    <row r="35" spans="1:10" ht="14.25" customHeight="1">
      <c r="A35" s="54" t="str">
        <f>IF(OR(B35&lt;&gt;"",D35&lt;E32&gt;""),"["&amp;TEXT($B$2,"##")&amp;"-"&amp;TEXT(ROW()-10,"##")&amp;"]","")</f>
        <v>[Herbal medicine store-25]</v>
      </c>
      <c r="B35" s="109" t="s">
        <v>155</v>
      </c>
      <c r="C35" s="143" t="s">
        <v>269</v>
      </c>
      <c r="D35" s="97" t="s">
        <v>270</v>
      </c>
      <c r="E35" s="193"/>
      <c r="F35" s="109"/>
      <c r="G35" s="109"/>
      <c r="H35" s="192"/>
      <c r="I35" s="193"/>
      <c r="J35" s="90"/>
    </row>
    <row r="36" spans="1:10" ht="14.25" customHeight="1">
      <c r="A36" s="138" t="str">
        <f t="shared" ref="A36:A60" si="3">IF(OR(B36&lt;&gt;"",D36&lt;E35&gt;""),"["&amp;TEXT($B$2,"##")&amp;"-"&amp;TEXT(ROW()-10,"##")&amp;"]","")</f>
        <v>[Herbal medicine store-26]</v>
      </c>
      <c r="B36" s="109" t="s">
        <v>156</v>
      </c>
      <c r="C36" s="143" t="s">
        <v>271</v>
      </c>
      <c r="D36" s="97" t="s">
        <v>272</v>
      </c>
      <c r="E36" s="193"/>
      <c r="F36" s="109"/>
      <c r="G36" s="109"/>
      <c r="H36" s="192"/>
      <c r="I36" s="193"/>
      <c r="J36" s="90"/>
    </row>
    <row r="37" spans="1:10" ht="14.25" customHeight="1">
      <c r="A37" s="138" t="str">
        <f t="shared" si="3"/>
        <v>[Herbal medicine store-27]</v>
      </c>
      <c r="B37" s="109" t="s">
        <v>157</v>
      </c>
      <c r="C37" s="143" t="s">
        <v>273</v>
      </c>
      <c r="D37" s="97" t="s">
        <v>274</v>
      </c>
      <c r="E37" s="193"/>
      <c r="F37" s="109"/>
      <c r="G37" s="109"/>
      <c r="H37" s="192"/>
      <c r="I37" s="193"/>
      <c r="J37" s="90"/>
    </row>
    <row r="38" spans="1:10" ht="14.25" customHeight="1">
      <c r="A38" s="138" t="str">
        <f t="shared" si="3"/>
        <v>[Herbal medicine store-28]</v>
      </c>
      <c r="B38" s="109" t="s">
        <v>158</v>
      </c>
      <c r="C38" s="143" t="s">
        <v>275</v>
      </c>
      <c r="D38" s="97" t="s">
        <v>276</v>
      </c>
      <c r="E38" s="193"/>
      <c r="F38" s="109"/>
      <c r="G38" s="109"/>
      <c r="H38" s="192"/>
      <c r="I38" s="193"/>
      <c r="J38" s="90"/>
    </row>
    <row r="39" spans="1:10" ht="14.25" customHeight="1">
      <c r="A39" s="96" t="str">
        <f t="shared" si="3"/>
        <v>[Herbal medicine store-29]</v>
      </c>
      <c r="B39" s="109" t="s">
        <v>159</v>
      </c>
      <c r="C39" s="143" t="s">
        <v>277</v>
      </c>
      <c r="D39" s="97" t="s">
        <v>278</v>
      </c>
      <c r="E39" s="193"/>
      <c r="F39" s="109"/>
      <c r="G39" s="109"/>
      <c r="H39" s="192"/>
      <c r="I39" s="193"/>
      <c r="J39" s="90"/>
    </row>
    <row r="40" spans="1:10" ht="14.25" customHeight="1">
      <c r="A40" s="96" t="str">
        <f t="shared" si="3"/>
        <v>[Herbal medicine store-30]</v>
      </c>
      <c r="B40" s="109" t="s">
        <v>160</v>
      </c>
      <c r="C40" s="143" t="s">
        <v>279</v>
      </c>
      <c r="D40" s="97" t="s">
        <v>280</v>
      </c>
      <c r="E40" s="193"/>
      <c r="F40" s="109"/>
      <c r="G40" s="109"/>
      <c r="H40" s="192"/>
      <c r="I40" s="193"/>
      <c r="J40" s="90"/>
    </row>
    <row r="41" spans="1:10" ht="14.25" customHeight="1">
      <c r="A41" s="138" t="str">
        <f t="shared" si="3"/>
        <v>[Herbal medicine store-31]</v>
      </c>
      <c r="B41" s="109" t="s">
        <v>161</v>
      </c>
      <c r="C41" s="143" t="s">
        <v>281</v>
      </c>
      <c r="D41" s="97" t="s">
        <v>282</v>
      </c>
      <c r="E41" s="168"/>
      <c r="F41" s="168"/>
      <c r="G41" s="168"/>
      <c r="H41" s="168"/>
      <c r="I41" s="168"/>
      <c r="J41" s="90"/>
    </row>
    <row r="42" spans="1:10" ht="14.25" customHeight="1">
      <c r="A42" s="96" t="str">
        <f t="shared" si="3"/>
        <v>[Herbal medicine store-32]</v>
      </c>
      <c r="B42" s="175" t="s">
        <v>162</v>
      </c>
      <c r="C42" s="143" t="s">
        <v>283</v>
      </c>
      <c r="D42" s="144" t="s">
        <v>284</v>
      </c>
      <c r="E42" s="193"/>
      <c r="F42" s="109"/>
      <c r="G42" s="109"/>
      <c r="H42" s="192"/>
      <c r="I42" s="193"/>
      <c r="J42" s="90"/>
    </row>
    <row r="43" spans="1:10" ht="14.25" customHeight="1">
      <c r="A43" s="145"/>
      <c r="B43" s="158" t="s">
        <v>192</v>
      </c>
      <c r="C43" s="235"/>
      <c r="D43" s="236"/>
      <c r="E43" s="193"/>
      <c r="F43" s="109"/>
      <c r="G43" s="109"/>
      <c r="H43" s="192"/>
      <c r="I43" s="193"/>
      <c r="J43" s="90"/>
    </row>
    <row r="44" spans="1:10" ht="14.25" customHeight="1">
      <c r="A44" s="96" t="str">
        <f>IF(OR(B44&lt;&gt;"",D44&lt;E42&gt;""),"["&amp;TEXT($B$2,"##")&amp;"-"&amp;TEXT(ROW()-10,"##")&amp;"]","")</f>
        <v>[Herbal medicine store-34]</v>
      </c>
      <c r="B44" s="172" t="s">
        <v>194</v>
      </c>
      <c r="C44" s="173" t="s">
        <v>285</v>
      </c>
      <c r="D44" s="173" t="s">
        <v>351</v>
      </c>
      <c r="E44" s="193"/>
      <c r="F44" s="109"/>
      <c r="G44" s="109"/>
      <c r="H44" s="192"/>
      <c r="I44" s="193"/>
      <c r="J44" s="90"/>
    </row>
    <row r="45" spans="1:10" ht="14.25" customHeight="1">
      <c r="A45" s="96" t="str">
        <f>IF(OR(B45&lt;&gt;"",D45&lt;E43&gt;""),"["&amp;TEXT($B$2,"##")&amp;"-"&amp;TEXT(ROW()-10,"##")&amp;"]","")</f>
        <v>[Herbal medicine store-35]</v>
      </c>
      <c r="B45" s="172" t="s">
        <v>195</v>
      </c>
      <c r="C45" s="173" t="s">
        <v>285</v>
      </c>
      <c r="D45" s="173" t="s">
        <v>286</v>
      </c>
      <c r="E45" s="193"/>
      <c r="F45" s="109"/>
      <c r="G45" s="109"/>
      <c r="H45" s="192"/>
      <c r="I45" s="193"/>
      <c r="J45" s="90"/>
    </row>
    <row r="46" spans="1:10" ht="14.25" customHeight="1">
      <c r="A46" s="96" t="str">
        <f>IF(OR(B46&lt;&gt;"",D46&lt;E43&gt;""),"["&amp;TEXT($B$2,"##")&amp;"-"&amp;TEXT(ROW()-10,"##")&amp;"]","")</f>
        <v>[Herbal medicine store-36]</v>
      </c>
      <c r="B46" s="178" t="s">
        <v>193</v>
      </c>
      <c r="C46" s="171" t="s">
        <v>287</v>
      </c>
      <c r="D46" s="106" t="s">
        <v>288</v>
      </c>
      <c r="E46" s="193"/>
      <c r="F46" s="109"/>
      <c r="G46" s="109"/>
      <c r="H46" s="192"/>
      <c r="I46" s="193"/>
      <c r="J46" s="90"/>
    </row>
    <row r="47" spans="1:10" ht="14.25" customHeight="1">
      <c r="A47" s="96" t="str">
        <f>IF(OR(B47&lt;&gt;"",D47&lt;E46&gt;""),"["&amp;TEXT($B$2,"##")&amp;"-"&amp;TEXT(ROW()-10,"##")&amp;"]","")</f>
        <v>[Herbal medicine store-37]</v>
      </c>
      <c r="B47" s="179" t="s">
        <v>187</v>
      </c>
      <c r="C47" s="137" t="s">
        <v>285</v>
      </c>
      <c r="D47" s="97" t="s">
        <v>289</v>
      </c>
      <c r="E47" s="168"/>
      <c r="F47" s="168"/>
      <c r="G47" s="168"/>
      <c r="H47" s="168"/>
      <c r="I47" s="168"/>
      <c r="J47" s="90"/>
    </row>
    <row r="48" spans="1:10" ht="14.25" customHeight="1">
      <c r="A48" s="145"/>
      <c r="B48" s="141" t="s">
        <v>189</v>
      </c>
      <c r="C48" s="233"/>
      <c r="D48" s="234"/>
      <c r="E48" s="193"/>
      <c r="F48" s="109"/>
      <c r="G48" s="109"/>
      <c r="H48" s="194"/>
      <c r="I48" s="193"/>
      <c r="J48" s="90"/>
    </row>
    <row r="49" spans="1:10" ht="14.25" customHeight="1">
      <c r="A49" s="170" t="str">
        <f>IF(OR(B49&lt;&gt;"",D49&lt;E48&gt;""),"["&amp;TEXT($B$2,"##")&amp;"-"&amp;TEXT(ROW()-10,"##")&amp;"]","")</f>
        <v>[Herbal medicine store-39]</v>
      </c>
      <c r="B49" s="97" t="s">
        <v>198</v>
      </c>
      <c r="C49" s="137" t="s">
        <v>290</v>
      </c>
      <c r="D49" s="97" t="s">
        <v>350</v>
      </c>
      <c r="E49" s="168"/>
      <c r="F49" s="168"/>
      <c r="G49" s="168"/>
      <c r="H49" s="168"/>
      <c r="I49" s="168"/>
      <c r="J49" s="90"/>
    </row>
    <row r="50" spans="1:10" ht="14.25" customHeight="1">
      <c r="A50" s="138" t="str">
        <f>IF(OR(B50&lt;&gt;"",D50&lt;E49&gt;""),"["&amp;TEXT($B$2,"##")&amp;"-"&amp;TEXT(ROW()-10,"##")&amp;"]","")</f>
        <v>[Herbal medicine store-40]</v>
      </c>
      <c r="B50" s="97" t="s">
        <v>216</v>
      </c>
      <c r="C50" s="137" t="s">
        <v>291</v>
      </c>
      <c r="D50" s="97" t="s">
        <v>292</v>
      </c>
      <c r="E50" s="193"/>
      <c r="F50" s="109"/>
      <c r="G50" s="109"/>
      <c r="H50" s="192"/>
      <c r="I50" s="193"/>
      <c r="J50" s="90"/>
    </row>
    <row r="51" spans="1:10" ht="14.25" customHeight="1">
      <c r="A51" s="138" t="str">
        <f t="shared" si="3"/>
        <v>[Herbal medicine store-41]</v>
      </c>
      <c r="B51" s="109" t="s">
        <v>217</v>
      </c>
      <c r="C51" s="137" t="s">
        <v>293</v>
      </c>
      <c r="D51" s="97" t="s">
        <v>294</v>
      </c>
      <c r="E51" s="168"/>
      <c r="F51" s="168"/>
      <c r="G51" s="168"/>
      <c r="H51" s="168"/>
      <c r="I51" s="168"/>
      <c r="J51" s="90"/>
    </row>
    <row r="52" spans="1:10" ht="14.25" customHeight="1">
      <c r="A52" s="138" t="str">
        <f t="shared" si="3"/>
        <v>[Herbal medicine store-42]</v>
      </c>
      <c r="B52" s="109" t="s">
        <v>199</v>
      </c>
      <c r="C52" s="137" t="s">
        <v>295</v>
      </c>
      <c r="D52" s="97" t="s">
        <v>296</v>
      </c>
      <c r="E52" s="193"/>
      <c r="F52" s="109"/>
      <c r="G52" s="109"/>
      <c r="H52" s="192"/>
      <c r="I52" s="193"/>
      <c r="J52" s="90"/>
    </row>
    <row r="53" spans="1:10" ht="14.25" customHeight="1">
      <c r="A53" s="177" t="str">
        <f t="shared" si="3"/>
        <v>[Herbal medicine store-43]</v>
      </c>
      <c r="B53" s="175" t="s">
        <v>203</v>
      </c>
      <c r="C53" s="137" t="s">
        <v>287</v>
      </c>
      <c r="D53" s="97" t="s">
        <v>297</v>
      </c>
      <c r="E53" s="193"/>
      <c r="F53" s="109"/>
      <c r="G53" s="109"/>
      <c r="H53" s="192"/>
      <c r="I53" s="193"/>
      <c r="J53" s="90"/>
    </row>
    <row r="54" spans="1:10" ht="14.25" customHeight="1">
      <c r="A54" s="145"/>
      <c r="B54" s="141" t="s">
        <v>204</v>
      </c>
      <c r="C54" s="233"/>
      <c r="D54" s="234"/>
      <c r="E54" s="193"/>
      <c r="F54" s="109"/>
      <c r="G54" s="109"/>
      <c r="H54" s="192"/>
      <c r="I54" s="193"/>
      <c r="J54" s="90"/>
    </row>
    <row r="55" spans="1:10" ht="14.25" customHeight="1">
      <c r="A55" s="96" t="str">
        <f t="shared" si="3"/>
        <v>[Herbal medicine store-45]</v>
      </c>
      <c r="B55" s="176" t="s">
        <v>212</v>
      </c>
      <c r="C55" s="142" t="s">
        <v>298</v>
      </c>
      <c r="D55" s="139" t="s">
        <v>299</v>
      </c>
      <c r="E55" s="193"/>
      <c r="F55" s="109"/>
      <c r="G55" s="109"/>
      <c r="H55" s="192"/>
      <c r="I55" s="193"/>
      <c r="J55" s="90"/>
    </row>
    <row r="56" spans="1:10" ht="14.25" customHeight="1">
      <c r="A56" s="170" t="str">
        <f t="shared" si="3"/>
        <v>[Herbal medicine store-46]</v>
      </c>
      <c r="B56" s="109" t="s">
        <v>211</v>
      </c>
      <c r="C56" s="137" t="s">
        <v>300</v>
      </c>
      <c r="D56" s="97" t="s">
        <v>301</v>
      </c>
      <c r="E56" s="193"/>
      <c r="F56" s="109"/>
      <c r="G56" s="109"/>
      <c r="H56" s="192"/>
      <c r="I56" s="193"/>
      <c r="J56" s="90"/>
    </row>
    <row r="57" spans="1:10" ht="14.25" customHeight="1">
      <c r="A57" s="138" t="str">
        <f t="shared" si="3"/>
        <v>[Herbal medicine store-47]</v>
      </c>
      <c r="B57" s="109" t="s">
        <v>215</v>
      </c>
      <c r="C57" s="137" t="s">
        <v>302</v>
      </c>
      <c r="D57" s="97" t="s">
        <v>303</v>
      </c>
      <c r="E57" s="193"/>
      <c r="F57" s="109"/>
      <c r="G57" s="109"/>
      <c r="H57" s="192"/>
      <c r="I57" s="193"/>
      <c r="J57" s="90"/>
    </row>
    <row r="58" spans="1:10" ht="14.25" customHeight="1">
      <c r="A58" s="138" t="str">
        <f t="shared" si="3"/>
        <v>[Herbal medicine store-48]</v>
      </c>
      <c r="B58" s="109" t="s">
        <v>219</v>
      </c>
      <c r="C58" s="143" t="s">
        <v>304</v>
      </c>
      <c r="D58" s="97" t="s">
        <v>305</v>
      </c>
      <c r="E58" s="193"/>
      <c r="F58" s="109"/>
      <c r="G58" s="109"/>
      <c r="H58" s="192"/>
      <c r="I58" s="193"/>
      <c r="J58" s="90"/>
    </row>
    <row r="59" spans="1:10" ht="14.25" customHeight="1">
      <c r="A59" s="145"/>
      <c r="B59" s="141" t="s">
        <v>223</v>
      </c>
      <c r="C59" s="233"/>
      <c r="D59" s="234"/>
      <c r="E59" s="193"/>
      <c r="F59" s="109"/>
      <c r="G59" s="109"/>
      <c r="H59" s="192"/>
      <c r="I59" s="193"/>
      <c r="J59" s="90"/>
    </row>
    <row r="60" spans="1:10" ht="14.25" customHeight="1">
      <c r="A60" s="96" t="str">
        <f t="shared" si="3"/>
        <v>[Herbal medicine store-50]</v>
      </c>
      <c r="B60" s="139" t="s">
        <v>224</v>
      </c>
      <c r="C60" s="142" t="s">
        <v>287</v>
      </c>
      <c r="D60" s="139" t="s">
        <v>306</v>
      </c>
      <c r="E60" s="168"/>
      <c r="F60" s="168"/>
      <c r="G60" s="168"/>
      <c r="H60" s="168"/>
      <c r="I60" s="168"/>
      <c r="J60" s="90"/>
    </row>
    <row r="61" spans="1:10" ht="14.25" customHeight="1">
      <c r="A61" s="152" t="str">
        <f>IF(OR(B61&lt;&gt;"",D61&lt;E59&gt;""),"["&amp;TEXT($B$2,"##")&amp;"-"&amp;TEXT(ROW()-10,"##")&amp;"]","")</f>
        <v>[Herbal medicine store-51]</v>
      </c>
      <c r="B61" s="97" t="s">
        <v>226</v>
      </c>
      <c r="C61" s="97" t="s">
        <v>307</v>
      </c>
      <c r="D61" s="97" t="s">
        <v>308</v>
      </c>
      <c r="E61" s="193"/>
      <c r="F61" s="109"/>
      <c r="G61" s="109"/>
      <c r="H61" s="192"/>
      <c r="I61" s="193"/>
      <c r="J61" s="90"/>
    </row>
    <row r="62" spans="1:10" ht="14.25" customHeight="1">
      <c r="A62" s="187"/>
      <c r="B62" s="188" t="s">
        <v>205</v>
      </c>
      <c r="C62" s="184"/>
      <c r="D62" s="183"/>
      <c r="E62" s="193"/>
      <c r="F62" s="109"/>
      <c r="G62" s="109"/>
      <c r="H62" s="192"/>
      <c r="I62" s="193"/>
      <c r="J62" s="90"/>
    </row>
    <row r="63" spans="1:10" ht="14.25" customHeight="1">
      <c r="A63" s="96" t="str">
        <f t="shared" ref="A63:A64" si="4">IF(OR(B63&lt;&gt;"",D63&lt;E62&gt;""),"["&amp;TEXT($B$2,"##")&amp;"-"&amp;TEXT(ROW()-10,"##")&amp;"]","")</f>
        <v>[Herbal medicine store-53]</v>
      </c>
      <c r="B63" s="97" t="s">
        <v>229</v>
      </c>
      <c r="C63" s="185" t="s">
        <v>309</v>
      </c>
      <c r="D63" s="181" t="s">
        <v>310</v>
      </c>
      <c r="E63" s="193"/>
      <c r="F63" s="109"/>
      <c r="G63" s="109"/>
      <c r="H63" s="194"/>
      <c r="I63" s="193"/>
      <c r="J63" s="90"/>
    </row>
    <row r="64" spans="1:10" ht="14.25" customHeight="1">
      <c r="A64" s="96" t="str">
        <f t="shared" si="4"/>
        <v>[Herbal medicine store-54]</v>
      </c>
      <c r="B64" s="97" t="s">
        <v>231</v>
      </c>
      <c r="C64" s="179" t="s">
        <v>311</v>
      </c>
      <c r="D64" s="97" t="s">
        <v>312</v>
      </c>
      <c r="E64" s="146"/>
      <c r="F64" s="109"/>
      <c r="G64" s="109"/>
      <c r="H64" s="159"/>
      <c r="I64" s="146"/>
      <c r="J64" s="90"/>
    </row>
    <row r="65" spans="10:10">
      <c r="J65" s="90"/>
    </row>
    <row r="66" spans="10:10">
      <c r="J66" s="90"/>
    </row>
  </sheetData>
  <mergeCells count="10">
    <mergeCell ref="C43:D43"/>
    <mergeCell ref="C48:D48"/>
    <mergeCell ref="C54:D54"/>
    <mergeCell ref="C59:D59"/>
    <mergeCell ref="B2:G2"/>
    <mergeCell ref="B3:G3"/>
    <mergeCell ref="B4:G4"/>
    <mergeCell ref="E5:G5"/>
    <mergeCell ref="E6:G6"/>
    <mergeCell ref="C30:D30"/>
  </mergeCells>
  <dataValidations count="1">
    <dataValidation type="list" allowBlank="1" showErrorMessage="1" sqref="F61:G64 F50:G50 F48:G48 F19:G22 F25:G28 F30:G40 F42:G46 F52:G59 F12:G14 F16:G16">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Report</vt:lpstr>
      <vt:lpstr>Test case List</vt:lpstr>
      <vt:lpstr>Message Rules</vt:lpstr>
      <vt:lpstr>Medicinal plants Article</vt:lpstr>
      <vt:lpstr>Remedy Article</vt:lpstr>
      <vt:lpstr>Herbal medicine store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2016-03-13T15:42:08Z</dcterms:modified>
  <cp:category>BM</cp:category>
</cp:coreProperties>
</file>