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<sst xmlns="http://schemas.openxmlformats.org/spreadsheetml/2006/main" uniqueCount="70">
  <si>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</si>
  <si>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</si>
  <si>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</si>
  <si>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</si>
  <si>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</si>
  <si>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</si>
  <si>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</si>
  <si>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</si>
  <si>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</si>
  <si>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</si>
  <si>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</si>
  <si>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</si>
  <si>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</si>
  <si>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</si>
  <si>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</si>
  <si>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</si>
  <si>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</si>
  <si>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</si>
  <si>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</si>
  <si>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</si>
  <si>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</si>
  <si>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</si>
  <si>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</si>
  <si>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ロイヤルハワイアンウエディング</t>
  </si>
  <si>
    <t>会場使用料／牧師謝礼／ウクレレシンガー／ブーケ&amp;ブートニア／椅子50脚／コーディネーター／ソロのハワイアン・ミュージック演奏者／1時間の写真撮影／花婿様用レイ</t>
  </si>
  <si>
    <t>Other</t>
  </si>
  <si>
    <t xml:space="preserve">シングルオーキッドレイ ※ご両親様用 </t>
  </si>
  <si>
    <t>Real Weddings オリジナル</t>
  </si>
  <si>
    <t>ガゼボ装花 ※バラ（ピンク）・バラ（ホワイト）・ダリア（ピンク）・アジサイ（ピンク）・グリーン</t>
  </si>
  <si>
    <t>Ivory+White Sheer Fabric Draping</t>
  </si>
  <si>
    <t>前方に３点×２セット（両サイド・ガゼボ装花共花）を置く</t>
  </si>
  <si>
    <t>フラワーシャワー(50名様分)</t>
  </si>
  <si>
    <t>ヘアメイク</t>
  </si>
  <si>
    <t>ゲストヘアメイク（60分）</t>
  </si>
  <si>
    <t>ゲストヘアセットorメイクのみ（30分）</t>
  </si>
  <si>
    <t>フォトグラファー Makoto Kiryu</t>
  </si>
  <si>
    <t>お支度→ホテル館内→挙式</t>
  </si>
  <si>
    <t>フォトツアー1ヵ所(ワイキキ周辺)</t>
  </si>
  <si>
    <t>レセプション前半・60分(ワイキキ周辺)</t>
  </si>
  <si>
    <t>つきっきりコーディネーター</t>
  </si>
  <si>
    <t>ホテル出発→挙式・フォトツアー1カ所(ワイキキ周辺）・レセプション</t>
  </si>
  <si>
    <t>会場準備＆ゲスト様の誘導</t>
  </si>
  <si>
    <t>カップル用リムジン</t>
  </si>
  <si>
    <t>フォトツアー1ヶ所（ワイキキ周辺）</t>
  </si>
  <si>
    <t>ロイヤルハワイアン</t>
  </si>
  <si>
    <t>Monarch Terrace site fee</t>
  </si>
  <si>
    <t>Dinner　※Queen Kaahumanu Plated Dinner
Pineapple Passion Sabayon Tartの代わりにPlated assorted fruits 
※モナークテラスの最低保障料金は約1,382,520円です。</t>
  </si>
  <si>
    <t xml:space="preserve">Kalua Pig Bao Buns </t>
  </si>
  <si>
    <t>cookies 12個</t>
  </si>
  <si>
    <t>Other Decoration</t>
  </si>
  <si>
    <t>ウェディングケーキ3段　</t>
  </si>
  <si>
    <t>ケ―キフラワー ※トップ、２段目左下、３段目右下にお花とネイビーのリボンを各段に巻く</t>
  </si>
  <si>
    <t xml:space="preserve">最低保障料金との差額分 </t>
  </si>
  <si>
    <t>ガゼボ、アルターフラワーをレセプション会場に移動(メンテナンス含む)</t>
  </si>
  <si>
    <t>１卓にミニキャンドル（３個）、それよりも大きいキャンドル（３個）を置く</t>
  </si>
  <si>
    <t>Napkin (Navy)</t>
  </si>
  <si>
    <t>Sash</t>
  </si>
  <si>
    <t>Linen Delivery/Pickup Fee</t>
  </si>
  <si>
    <t>Silver Chivari Chair (Cleaning fee) 
※テーブルを海側にセットした場合</t>
  </si>
  <si>
    <t>Fire knife dancer with (2) drummers based on a 3-5 minute performance</t>
  </si>
  <si>
    <t>Hawaiian Guitarist (1 hour)</t>
  </si>
  <si>
    <t>Hula dancer (1 hour)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</si>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</sst>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43164.52857638889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719550</v>
      </c>
      <c r="G3" s="92">
        <v>437026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5535</v>
      </c>
      <c r="P3" s="90">
        <v>3641.88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3</v>
      </c>
      <c r="D4" s="91">
        <v>130</v>
      </c>
      <c r="E4" s="91">
        <v>120</v>
      </c>
      <c r="F4" s="92">
        <v>3250</v>
      </c>
      <c r="G4" s="92">
        <v>2400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25</v>
      </c>
      <c r="P4" s="90">
        <v>20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120</v>
      </c>
      <c r="F5" s="92">
        <v>130000</v>
      </c>
      <c r="G5" s="92">
        <v>84000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1000</v>
      </c>
      <c r="P5" s="90">
        <v>700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120</v>
      </c>
      <c r="F6" s="92">
        <v>45630</v>
      </c>
      <c r="G6" s="92">
        <v>30000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351</v>
      </c>
      <c r="P6" s="90">
        <v>250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27</v>
      </c>
      <c r="B7" s="95" t="s">
        <v>30</v>
      </c>
      <c r="C7" s="90">
        <v>1</v>
      </c>
      <c r="D7" s="91">
        <v>130</v>
      </c>
      <c r="E7" s="91">
        <v>120</v>
      </c>
      <c r="F7" s="92">
        <v>239720</v>
      </c>
      <c r="G7" s="92">
        <v>156000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1844</v>
      </c>
      <c r="P7" s="90">
        <v>1300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27</v>
      </c>
      <c r="B8" s="95" t="s">
        <v>31</v>
      </c>
      <c r="C8" s="90">
        <v>1</v>
      </c>
      <c r="D8" s="91">
        <v>130</v>
      </c>
      <c r="E8" s="91">
        <v>120</v>
      </c>
      <c r="F8" s="92">
        <v>71500</v>
      </c>
      <c r="G8" s="92">
        <v>22800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550</v>
      </c>
      <c r="P8" s="90">
        <v>190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7</v>
      </c>
      <c r="D9" s="91">
        <v>130</v>
      </c>
      <c r="E9" s="91">
        <v>120</v>
      </c>
      <c r="F9" s="92">
        <v>16900</v>
      </c>
      <c r="G9" s="92">
        <v>9600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130</v>
      </c>
      <c r="P9" s="90">
        <v>80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32</v>
      </c>
      <c r="B10" s="95" t="s">
        <v>34</v>
      </c>
      <c r="C10" s="90">
        <v>2</v>
      </c>
      <c r="D10" s="91">
        <v>130</v>
      </c>
      <c r="E10" s="91">
        <v>120</v>
      </c>
      <c r="F10" s="92">
        <v>10400</v>
      </c>
      <c r="G10" s="92">
        <v>6000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80</v>
      </c>
      <c r="P10" s="90">
        <v>50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36</v>
      </c>
      <c r="C11" s="90">
        <v>1</v>
      </c>
      <c r="D11" s="91">
        <v>130</v>
      </c>
      <c r="E11" s="91">
        <v>120</v>
      </c>
      <c r="F11" s="92">
        <v>162500</v>
      </c>
      <c r="G11" s="92">
        <v>114000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1250</v>
      </c>
      <c r="P11" s="90">
        <v>950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35</v>
      </c>
      <c r="B12" s="95" t="s">
        <v>37</v>
      </c>
      <c r="C12" s="90">
        <v>1</v>
      </c>
      <c r="D12" s="91">
        <v>130</v>
      </c>
      <c r="E12" s="91">
        <v>120</v>
      </c>
      <c r="F12" s="92">
        <v>45500</v>
      </c>
      <c r="G12" s="92">
        <v>30000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350</v>
      </c>
      <c r="P12" s="90">
        <v>250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35</v>
      </c>
      <c r="B13" s="95" t="s">
        <v>38</v>
      </c>
      <c r="C13" s="90">
        <v>1</v>
      </c>
      <c r="D13" s="91">
        <v>130</v>
      </c>
      <c r="E13" s="91">
        <v>120</v>
      </c>
      <c r="F13" s="92">
        <v>45500</v>
      </c>
      <c r="G13" s="92">
        <v>30000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350</v>
      </c>
      <c r="P13" s="90">
        <v>250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39</v>
      </c>
      <c r="B14" s="95" t="s">
        <v>40</v>
      </c>
      <c r="C14" s="90">
        <v>1</v>
      </c>
      <c r="D14" s="91">
        <v>130</v>
      </c>
      <c r="E14" s="91">
        <v>120</v>
      </c>
      <c r="F14" s="92">
        <v>58500</v>
      </c>
      <c r="G14" s="92">
        <v>52800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450</v>
      </c>
      <c r="P14" s="90">
        <v>440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39</v>
      </c>
      <c r="B15" s="95" t="s">
        <v>41</v>
      </c>
      <c r="C15" s="90">
        <v>3</v>
      </c>
      <c r="D15" s="91">
        <v>130</v>
      </c>
      <c r="E15" s="91">
        <v>120</v>
      </c>
      <c r="F15" s="92">
        <v>28600</v>
      </c>
      <c r="G15" s="92">
        <v>28800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220</v>
      </c>
      <c r="P15" s="90">
        <v>240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42</v>
      </c>
      <c r="B16" s="95" t="s">
        <v>43</v>
      </c>
      <c r="C16" s="90">
        <v>1</v>
      </c>
      <c r="D16" s="91">
        <v>130</v>
      </c>
      <c r="E16" s="91">
        <v>120</v>
      </c>
      <c r="F16" s="92">
        <v>19500</v>
      </c>
      <c r="G16" s="92">
        <v>9424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150</v>
      </c>
      <c r="P16" s="90">
        <v>78.53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44</v>
      </c>
      <c r="B17" s="95" t="s">
        <v>45</v>
      </c>
      <c r="C17" s="90">
        <v>1</v>
      </c>
      <c r="D17" s="91">
        <v>112.4</v>
      </c>
      <c r="E17" s="91">
        <v>120</v>
      </c>
      <c r="F17" s="92">
        <v>138260</v>
      </c>
      <c r="G17" s="92">
        <v>147600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1230.07</v>
      </c>
      <c r="P17" s="90">
        <v>1230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44</v>
      </c>
      <c r="B18" s="95" t="s">
        <v>46</v>
      </c>
      <c r="C18" s="90">
        <v>54</v>
      </c>
      <c r="D18" s="91">
        <v>112.4</v>
      </c>
      <c r="E18" s="91">
        <v>120</v>
      </c>
      <c r="F18" s="92">
        <v>19400</v>
      </c>
      <c r="G18" s="92">
        <v>20676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172.6</v>
      </c>
      <c r="P18" s="90">
        <v>172.3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44</v>
      </c>
      <c r="B19" s="95" t="s">
        <v>47</v>
      </c>
      <c r="C19" s="90">
        <v>54</v>
      </c>
      <c r="D19" s="91">
        <v>112.4</v>
      </c>
      <c r="E19" s="91">
        <v>120</v>
      </c>
      <c r="F19" s="92">
        <v>1130</v>
      </c>
      <c r="G19" s="92">
        <v>1200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10.05</v>
      </c>
      <c r="P19" s="90">
        <v>10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44</v>
      </c>
      <c r="B20" s="95" t="s">
        <v>48</v>
      </c>
      <c r="C20" s="90">
        <v>9</v>
      </c>
      <c r="D20" s="91">
        <v>112.4</v>
      </c>
      <c r="E20" s="91">
        <v>120</v>
      </c>
      <c r="F20" s="92">
        <v>19670</v>
      </c>
      <c r="G20" s="92">
        <v>21000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175</v>
      </c>
      <c r="P20" s="90">
        <v>175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49</v>
      </c>
      <c r="B21" s="95" t="s">
        <v>50</v>
      </c>
      <c r="C21" s="90">
        <v>1</v>
      </c>
      <c r="D21" s="91">
        <v>112.4</v>
      </c>
      <c r="E21" s="91">
        <v>120</v>
      </c>
      <c r="F21" s="92">
        <v>133520</v>
      </c>
      <c r="G21" s="92">
        <v>142500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1187.9</v>
      </c>
      <c r="P21" s="90">
        <v>1187.5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27</v>
      </c>
      <c r="B22" s="95" t="s">
        <v>51</v>
      </c>
      <c r="C22" s="90">
        <v>1</v>
      </c>
      <c r="D22" s="91">
        <v>130</v>
      </c>
      <c r="E22" s="91">
        <v>120</v>
      </c>
      <c r="F22" s="92">
        <v>18460</v>
      </c>
      <c r="G22" s="92">
        <v>12000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142</v>
      </c>
      <c r="P22" s="90">
        <v>100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44</v>
      </c>
      <c r="B23" s="95" t="s">
        <v>52</v>
      </c>
      <c r="C23" s="90">
        <v>1</v>
      </c>
      <c r="D23" s="91">
        <v>112.4</v>
      </c>
      <c r="E23" s="91">
        <v>120</v>
      </c>
      <c r="F23" s="92">
        <v>0</v>
      </c>
      <c r="G23" s="92">
        <v>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0</v>
      </c>
      <c r="P23" s="90">
        <v>0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27</v>
      </c>
      <c r="B24" s="95" t="s">
        <v>53</v>
      </c>
      <c r="C24" s="90">
        <v>1</v>
      </c>
      <c r="D24" s="91">
        <v>130</v>
      </c>
      <c r="E24" s="91">
        <v>120</v>
      </c>
      <c r="F24" s="92">
        <v>46150</v>
      </c>
      <c r="G24" s="92">
        <v>30000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355</v>
      </c>
      <c r="P24" s="90">
        <v>250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27</v>
      </c>
      <c r="B25" s="95" t="s">
        <v>54</v>
      </c>
      <c r="C25" s="90">
        <v>7</v>
      </c>
      <c r="D25" s="91">
        <v>130</v>
      </c>
      <c r="E25" s="91">
        <v>120</v>
      </c>
      <c r="F25" s="92">
        <v>7410</v>
      </c>
      <c r="G25" s="92">
        <v>4800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>
        <v>0</v>
      </c>
      <c r="O25" s="90">
        <v>57</v>
      </c>
      <c r="P25" s="90">
        <v>40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>
        <v>0</v>
      </c>
      <c r="X25" s="93">
        <v>0.2</v>
      </c>
      <c r="Y25" s="93">
        <v>0.8</v>
      </c>
    </row>
    <row r="26" spans="1:26" customHeight="1" ht="24">
      <c r="A26" s="95" t="s">
        <v>49</v>
      </c>
      <c r="B26" s="95" t="s">
        <v>55</v>
      </c>
      <c r="C26" s="90">
        <v>54</v>
      </c>
      <c r="D26" s="91">
        <v>130</v>
      </c>
      <c r="E26" s="91">
        <v>120</v>
      </c>
      <c r="F26" s="92">
        <v>260</v>
      </c>
      <c r="G26" s="92">
        <v>120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>
        <v>0</v>
      </c>
      <c r="O26" s="90">
        <v>2</v>
      </c>
      <c r="P26" s="90">
        <v>1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>
        <v>0</v>
      </c>
      <c r="X26" s="93">
        <v>0.2</v>
      </c>
      <c r="Y26" s="93">
        <v>0.8</v>
      </c>
    </row>
    <row r="27" spans="1:26" customHeight="1" ht="24">
      <c r="A27" s="95" t="s">
        <v>49</v>
      </c>
      <c r="B27" s="95" t="s">
        <v>56</v>
      </c>
      <c r="C27" s="90">
        <v>54</v>
      </c>
      <c r="D27" s="91">
        <v>130</v>
      </c>
      <c r="E27" s="91">
        <v>120</v>
      </c>
      <c r="F27" s="92">
        <v>520</v>
      </c>
      <c r="G27" s="92">
        <v>360</v>
      </c>
      <c r="H27" s="92" t="str">
        <f>F27* C27</f>
        <v>0</v>
      </c>
      <c r="I27" s="92" t="str">
        <f>G27* C27</f>
        <v>0</v>
      </c>
      <c r="J27" s="92" t="str">
        <f>H27- I27</f>
        <v>0</v>
      </c>
      <c r="K27" s="93" t="str">
        <f>J27 / H27</f>
        <v>0</v>
      </c>
      <c r="L27" s="92" t="str">
        <f>J27 * X27</f>
        <v>0</v>
      </c>
      <c r="M27" s="92" t="str">
        <f>J27 * Y27</f>
        <v>0</v>
      </c>
      <c r="N27" s="92">
        <v>0</v>
      </c>
      <c r="O27" s="90">
        <v>4</v>
      </c>
      <c r="P27" s="90">
        <v>3</v>
      </c>
      <c r="Q27" s="90" t="str">
        <f>O27* C27</f>
        <v>0</v>
      </c>
      <c r="R27" s="90" t="str">
        <f>P27* C27</f>
        <v>0</v>
      </c>
      <c r="S27" s="90" t="str">
        <f>Q27- R27</f>
        <v>0</v>
      </c>
      <c r="T27" s="93" t="str">
        <f>S27/ Q27</f>
        <v>0</v>
      </c>
      <c r="U27" s="90" t="str">
        <f>S27* X27</f>
        <v>0</v>
      </c>
      <c r="V27" s="90" t="str">
        <f>S27* Y27</f>
        <v>0</v>
      </c>
      <c r="W27" s="94">
        <v>0</v>
      </c>
      <c r="X27" s="93">
        <v>0.2</v>
      </c>
      <c r="Y27" s="93">
        <v>0.8</v>
      </c>
    </row>
    <row r="28" spans="1:26" customHeight="1" ht="24">
      <c r="A28" s="95" t="s">
        <v>49</v>
      </c>
      <c r="B28" s="95" t="s">
        <v>57</v>
      </c>
      <c r="C28" s="90">
        <v>1</v>
      </c>
      <c r="D28" s="91">
        <v>130</v>
      </c>
      <c r="E28" s="91">
        <v>120</v>
      </c>
      <c r="F28" s="92">
        <v>9230</v>
      </c>
      <c r="G28" s="92">
        <v>7200</v>
      </c>
      <c r="H28" s="92" t="str">
        <f>F28* C28</f>
        <v>0</v>
      </c>
      <c r="I28" s="92" t="str">
        <f>G28* C28</f>
        <v>0</v>
      </c>
      <c r="J28" s="92" t="str">
        <f>H28- I28</f>
        <v>0</v>
      </c>
      <c r="K28" s="93" t="str">
        <f>J28 / H28</f>
        <v>0</v>
      </c>
      <c r="L28" s="92" t="str">
        <f>J28 * X28</f>
        <v>0</v>
      </c>
      <c r="M28" s="92" t="str">
        <f>J28 * Y28</f>
        <v>0</v>
      </c>
      <c r="N28" s="92">
        <v>0</v>
      </c>
      <c r="O28" s="90">
        <v>71</v>
      </c>
      <c r="P28" s="90">
        <v>60</v>
      </c>
      <c r="Q28" s="90" t="str">
        <f>O28* C28</f>
        <v>0</v>
      </c>
      <c r="R28" s="90" t="str">
        <f>P28* C28</f>
        <v>0</v>
      </c>
      <c r="S28" s="90" t="str">
        <f>Q28- R28</f>
        <v>0</v>
      </c>
      <c r="T28" s="93" t="str">
        <f>S28/ Q28</f>
        <v>0</v>
      </c>
      <c r="U28" s="90" t="str">
        <f>S28* X28</f>
        <v>0</v>
      </c>
      <c r="V28" s="90" t="str">
        <f>S28* Y28</f>
        <v>0</v>
      </c>
      <c r="W28" s="94">
        <v>0</v>
      </c>
      <c r="X28" s="93">
        <v>0.2</v>
      </c>
      <c r="Y28" s="93">
        <v>0.8</v>
      </c>
    </row>
    <row r="29" spans="1:26" customHeight="1" ht="24">
      <c r="A29" s="95" t="s">
        <v>49</v>
      </c>
      <c r="B29" s="95" t="s">
        <v>58</v>
      </c>
      <c r="C29" s="90">
        <v>54</v>
      </c>
      <c r="D29" s="91">
        <v>112.4</v>
      </c>
      <c r="E29" s="91">
        <v>120</v>
      </c>
      <c r="F29" s="92">
        <v>430</v>
      </c>
      <c r="G29" s="92">
        <v>450</v>
      </c>
      <c r="H29" s="92" t="str">
        <f>F29* C29</f>
        <v>0</v>
      </c>
      <c r="I29" s="92" t="str">
        <f>G29* C29</f>
        <v>0</v>
      </c>
      <c r="J29" s="92" t="str">
        <f>H29- I29</f>
        <v>0</v>
      </c>
      <c r="K29" s="93" t="str">
        <f>J29 / H29</f>
        <v>0</v>
      </c>
      <c r="L29" s="92" t="str">
        <f>J29 * X29</f>
        <v>0</v>
      </c>
      <c r="M29" s="92" t="str">
        <f>J29 * Y29</f>
        <v>0</v>
      </c>
      <c r="N29" s="92">
        <v>0</v>
      </c>
      <c r="O29" s="90">
        <v>3.83</v>
      </c>
      <c r="P29" s="90">
        <v>3.75</v>
      </c>
      <c r="Q29" s="90" t="str">
        <f>O29* C29</f>
        <v>0</v>
      </c>
      <c r="R29" s="90" t="str">
        <f>P29* C29</f>
        <v>0</v>
      </c>
      <c r="S29" s="90" t="str">
        <f>Q29- R29</f>
        <v>0</v>
      </c>
      <c r="T29" s="93" t="str">
        <f>S29/ Q29</f>
        <v>0</v>
      </c>
      <c r="U29" s="90" t="str">
        <f>S29* X29</f>
        <v>0</v>
      </c>
      <c r="V29" s="90" t="str">
        <f>S29* Y29</f>
        <v>0</v>
      </c>
      <c r="W29" s="94">
        <v>0</v>
      </c>
      <c r="X29" s="93">
        <v>0.2</v>
      </c>
      <c r="Y29" s="93">
        <v>0.8</v>
      </c>
    </row>
    <row r="30" spans="1:26" customHeight="1" ht="24">
      <c r="A30" s="95" t="s">
        <v>49</v>
      </c>
      <c r="B30" s="95" t="s">
        <v>59</v>
      </c>
      <c r="C30" s="90">
        <v>1</v>
      </c>
      <c r="D30" s="91">
        <v>112.4</v>
      </c>
      <c r="E30" s="91">
        <v>120</v>
      </c>
      <c r="F30" s="92">
        <v>92730</v>
      </c>
      <c r="G30" s="92">
        <v>99000</v>
      </c>
      <c r="H30" s="92" t="str">
        <f>F30* C30</f>
        <v>0</v>
      </c>
      <c r="I30" s="92" t="str">
        <f>G30* C30</f>
        <v>0</v>
      </c>
      <c r="J30" s="92" t="str">
        <f>H30- I30</f>
        <v>0</v>
      </c>
      <c r="K30" s="93" t="str">
        <f>J30 / H30</f>
        <v>0</v>
      </c>
      <c r="L30" s="92" t="str">
        <f>J30 * X30</f>
        <v>0</v>
      </c>
      <c r="M30" s="92" t="str">
        <f>J30 * Y30</f>
        <v>0</v>
      </c>
      <c r="N30" s="92">
        <v>0</v>
      </c>
      <c r="O30" s="90">
        <v>825</v>
      </c>
      <c r="P30" s="90">
        <v>825</v>
      </c>
      <c r="Q30" s="90" t="str">
        <f>O30* C30</f>
        <v>0</v>
      </c>
      <c r="R30" s="90" t="str">
        <f>P30* C30</f>
        <v>0</v>
      </c>
      <c r="S30" s="90" t="str">
        <f>Q30- R30</f>
        <v>0</v>
      </c>
      <c r="T30" s="93" t="str">
        <f>S30/ Q30</f>
        <v>0</v>
      </c>
      <c r="U30" s="90" t="str">
        <f>S30* X30</f>
        <v>0</v>
      </c>
      <c r="V30" s="90" t="str">
        <f>S30* Y30</f>
        <v>0</v>
      </c>
      <c r="W30" s="94">
        <v>0</v>
      </c>
      <c r="X30" s="93">
        <v>0.2</v>
      </c>
      <c r="Y30" s="93">
        <v>0.8</v>
      </c>
    </row>
    <row r="31" spans="1:26" customHeight="1" ht="24">
      <c r="A31" s="95" t="s">
        <v>49</v>
      </c>
      <c r="B31" s="95" t="s">
        <v>60</v>
      </c>
      <c r="C31" s="90">
        <v>1</v>
      </c>
      <c r="D31" s="91">
        <v>112.4</v>
      </c>
      <c r="E31" s="91">
        <v>120</v>
      </c>
      <c r="F31" s="92">
        <v>27650</v>
      </c>
      <c r="G31" s="92">
        <v>28800</v>
      </c>
      <c r="H31" s="92" t="str">
        <f>F31* C31</f>
        <v>0</v>
      </c>
      <c r="I31" s="92" t="str">
        <f>G31* C31</f>
        <v>0</v>
      </c>
      <c r="J31" s="92" t="str">
        <f>H31- I31</f>
        <v>0</v>
      </c>
      <c r="K31" s="93" t="str">
        <f>J31 / H31</f>
        <v>0</v>
      </c>
      <c r="L31" s="92" t="str">
        <f>J31 * X31</f>
        <v>0</v>
      </c>
      <c r="M31" s="92" t="str">
        <f>J31 * Y31</f>
        <v>0</v>
      </c>
      <c r="N31" s="92">
        <v>0</v>
      </c>
      <c r="O31" s="90">
        <v>246</v>
      </c>
      <c r="P31" s="90">
        <v>240</v>
      </c>
      <c r="Q31" s="90" t="str">
        <f>O31* C31</f>
        <v>0</v>
      </c>
      <c r="R31" s="90" t="str">
        <f>P31* C31</f>
        <v>0</v>
      </c>
      <c r="S31" s="90" t="str">
        <f>Q31- R31</f>
        <v>0</v>
      </c>
      <c r="T31" s="93" t="str">
        <f>S31/ Q31</f>
        <v>0</v>
      </c>
      <c r="U31" s="90" t="str">
        <f>S31* X31</f>
        <v>0</v>
      </c>
      <c r="V31" s="90" t="str">
        <f>S31* Y31</f>
        <v>0</v>
      </c>
      <c r="W31" s="94">
        <v>0</v>
      </c>
      <c r="X31" s="93">
        <v>0.2</v>
      </c>
      <c r="Y31" s="93">
        <v>0.8</v>
      </c>
    </row>
    <row r="32" spans="1:26" customHeight="1" ht="24">
      <c r="A32" s="95" t="s">
        <v>49</v>
      </c>
      <c r="B32" s="95" t="s">
        <v>61</v>
      </c>
      <c r="C32" s="90">
        <v>1</v>
      </c>
      <c r="D32" s="91">
        <v>112.4</v>
      </c>
      <c r="E32" s="91">
        <v>120</v>
      </c>
      <c r="F32" s="92">
        <v>19220</v>
      </c>
      <c r="G32" s="92">
        <v>19200</v>
      </c>
      <c r="H32" s="92" t="str">
        <f>F32* C32</f>
        <v>0</v>
      </c>
      <c r="I32" s="92" t="str">
        <f>G32* C32</f>
        <v>0</v>
      </c>
      <c r="J32" s="92" t="str">
        <f>H32- I32</f>
        <v>0</v>
      </c>
      <c r="K32" s="93" t="str">
        <f>J32 / H32</f>
        <v>0</v>
      </c>
      <c r="L32" s="92" t="str">
        <f>J32 * X32</f>
        <v>0</v>
      </c>
      <c r="M32" s="92" t="str">
        <f>J32 * Y32</f>
        <v>0</v>
      </c>
      <c r="N32" s="92">
        <v>0</v>
      </c>
      <c r="O32" s="90">
        <v>171</v>
      </c>
      <c r="P32" s="90">
        <v>160</v>
      </c>
      <c r="Q32" s="90" t="str">
        <f>O32* C32</f>
        <v>0</v>
      </c>
      <c r="R32" s="90" t="str">
        <f>P32* C32</f>
        <v>0</v>
      </c>
      <c r="S32" s="90" t="str">
        <f>Q32- R32</f>
        <v>0</v>
      </c>
      <c r="T32" s="93" t="str">
        <f>S32/ Q32</f>
        <v>0</v>
      </c>
      <c r="U32" s="90" t="str">
        <f>S32* X32</f>
        <v>0</v>
      </c>
      <c r="V32" s="90" t="str">
        <f>S32* Y32</f>
        <v>0</v>
      </c>
      <c r="W32" s="94">
        <v>0</v>
      </c>
      <c r="X32" s="93">
        <v>0.2</v>
      </c>
      <c r="Y32" s="93">
        <v>0.8</v>
      </c>
    </row>
    <row r="33" spans="1:26" customHeight="1" ht="24" s="12" customFormat="1">
      <c r="A33" s="70"/>
      <c r="B33" s="19"/>
      <c r="C33" s="20"/>
      <c r="D33" s="21"/>
      <c r="E33" s="21"/>
      <c r="F33" s="4"/>
      <c r="G33" s="4"/>
      <c r="H33" s="4" t="str">
        <f>SUM(H3:H32)</f>
        <v>0</v>
      </c>
      <c r="I33" s="4" t="str">
        <f>SUM(I3:I32)</f>
        <v>0</v>
      </c>
      <c r="J33" s="4" t="str">
        <f>H33-I33</f>
        <v>0</v>
      </c>
      <c r="K33" s="22" t="str">
        <f>J33/H33</f>
        <v>0</v>
      </c>
      <c r="L33" s="4" t="str">
        <f>SUM(L3:L32)</f>
        <v>0</v>
      </c>
      <c r="M33" s="4" t="str">
        <f>SUM(M3:M32)</f>
        <v>0</v>
      </c>
      <c r="N33" s="4" t="str">
        <f>SUM(N3:N32)</f>
        <v>0</v>
      </c>
      <c r="O33" s="5"/>
      <c r="P33" s="5"/>
      <c r="Q33" s="5" t="str">
        <f>SUM(Q3:Q32)</f>
        <v>0</v>
      </c>
      <c r="R33" s="5" t="str">
        <f>SUM(R3:R32)</f>
        <v>0</v>
      </c>
      <c r="S33" s="5" t="str">
        <f>Q33-R33</f>
        <v>0</v>
      </c>
      <c r="T33" s="22" t="str">
        <f>S33/Q33</f>
        <v>0</v>
      </c>
      <c r="U33" s="5" t="str">
        <f>SUM(U3:U32)</f>
        <v>0</v>
      </c>
      <c r="V33" s="5" t="str">
        <f>SUM(V3:V32)</f>
        <v>0</v>
      </c>
      <c r="W33" s="73" t="str">
        <f>SUM(W3:W32)</f>
        <v>0</v>
      </c>
      <c r="X33" s="23"/>
      <c r="Y33" s="23"/>
    </row>
    <row r="34" spans="1:26" customHeight="1" ht="24" s="32" customFormat="1">
      <c r="A34" s="24"/>
      <c r="B34" s="25" t="s">
        <v>62</v>
      </c>
      <c r="C34" s="26">
        <v>0.04712</v>
      </c>
      <c r="D34" s="27"/>
      <c r="E34" s="27"/>
      <c r="F34" s="28"/>
      <c r="G34" s="28"/>
      <c r="H34" s="28" t="str">
        <f>C34*(H33-N33)</f>
        <v>0</v>
      </c>
      <c r="I34" s="28"/>
      <c r="J34" s="28"/>
      <c r="K34" s="29"/>
      <c r="L34" s="28"/>
      <c r="M34" s="28"/>
      <c r="N34" s="28"/>
      <c r="O34" s="30"/>
      <c r="P34" s="30"/>
      <c r="Q34" s="30" t="str">
        <f>C34*(Q33-W33)</f>
        <v>0</v>
      </c>
      <c r="R34" s="30"/>
      <c r="S34" s="30"/>
      <c r="T34" s="29"/>
      <c r="U34" s="30"/>
      <c r="V34" s="30"/>
      <c r="W34" s="74"/>
      <c r="X34" s="31"/>
      <c r="Y34" s="31"/>
    </row>
    <row r="35" spans="1:26" customHeight="1" ht="24">
      <c r="A35" s="33" t="s">
        <v>63</v>
      </c>
      <c r="B35" s="33" t="s">
        <v>64</v>
      </c>
      <c r="C35" s="15">
        <v>0.1</v>
      </c>
      <c r="D35" s="13"/>
      <c r="E35" s="13"/>
      <c r="F35" s="14"/>
      <c r="G35" s="14"/>
      <c r="H35" s="14" t="str">
        <f>C35*H33</f>
        <v>0</v>
      </c>
      <c r="I35" s="14"/>
      <c r="J35" s="14"/>
      <c r="K35" s="15"/>
      <c r="L35" s="14"/>
      <c r="M35" s="4" t="str">
        <f>H35</f>
        <v>0</v>
      </c>
      <c r="N35" s="4"/>
      <c r="O35" s="16"/>
      <c r="P35" s="16"/>
      <c r="Q35" s="16" t="str">
        <f>C35*Q33</f>
        <v>0</v>
      </c>
      <c r="R35" s="16"/>
      <c r="S35" s="16"/>
      <c r="T35" s="15"/>
      <c r="U35" s="16"/>
      <c r="V35" s="16" t="str">
        <f>Q35</f>
        <v>0</v>
      </c>
      <c r="W35" s="72"/>
      <c r="X35" s="17"/>
      <c r="Y35" s="17"/>
    </row>
    <row r="36" spans="1:26" customHeight="1" ht="24" s="12" customFormat="1">
      <c r="A36" s="34"/>
      <c r="B36" s="34" t="s">
        <v>65</v>
      </c>
      <c r="C36" s="35"/>
      <c r="D36" s="36"/>
      <c r="E36" s="36"/>
      <c r="F36" s="37"/>
      <c r="G36" s="37"/>
      <c r="H36" s="37" t="str">
        <f>SUM(H33:H35)</f>
        <v>0</v>
      </c>
      <c r="I36" s="37"/>
      <c r="J36" s="37"/>
      <c r="K36" s="38"/>
      <c r="L36" s="39" t="str">
        <f>L33</f>
        <v>0</v>
      </c>
      <c r="M36" s="39" t="str">
        <f>SUM(M33:M35)</f>
        <v>0</v>
      </c>
      <c r="N36" s="39"/>
      <c r="O36" s="40"/>
      <c r="P36" s="40"/>
      <c r="Q36" s="40" t="str">
        <f>SUM(Q33:Q35)</f>
        <v>0</v>
      </c>
      <c r="R36" s="40"/>
      <c r="S36" s="40"/>
      <c r="T36" s="38"/>
      <c r="U36" s="41" t="str">
        <f>U33</f>
        <v>0</v>
      </c>
      <c r="V36" s="41" t="str">
        <f>SUM(V33:V35)</f>
        <v>0</v>
      </c>
      <c r="W36" s="73"/>
      <c r="X36" s="42"/>
      <c r="Y36" s="42"/>
    </row>
    <row r="37" spans="1:26" customHeight="1" ht="24" s="54" customFormat="1">
      <c r="A37" s="43"/>
      <c r="B37" s="44" t="s">
        <v>66</v>
      </c>
      <c r="C37" s="45">
        <v>0</v>
      </c>
      <c r="D37" s="46"/>
      <c r="E37" s="46"/>
      <c r="F37" s="47"/>
      <c r="G37" s="47"/>
      <c r="H37" s="2" t="str">
        <f>C37*H36</f>
        <v>0</v>
      </c>
      <c r="I37" s="48"/>
      <c r="J37" s="48"/>
      <c r="K37" s="49"/>
      <c r="L37" s="78" t="str">
        <f>H37*X37</f>
        <v>0</v>
      </c>
      <c r="M37" s="78" t="str">
        <f>H37*Y37</f>
        <v>0</v>
      </c>
      <c r="N37" s="2"/>
      <c r="O37" s="50"/>
      <c r="P37" s="50"/>
      <c r="Q37" s="51" t="str">
        <f>C37*Q36</f>
        <v>0</v>
      </c>
      <c r="R37" s="52"/>
      <c r="S37" s="52"/>
      <c r="T37" s="53"/>
      <c r="U37" s="3" t="str">
        <f>Q37*X37</f>
        <v>0</v>
      </c>
      <c r="V37" s="3" t="str">
        <f>Q37*Y37</f>
        <v>0</v>
      </c>
      <c r="W37" s="75"/>
      <c r="X37" s="77">
        <v>0.2</v>
      </c>
      <c r="Y37" s="77">
        <v>0.8</v>
      </c>
    </row>
    <row r="38" spans="1:26" customHeight="1" ht="24" s="32" customFormat="1">
      <c r="A38" s="55"/>
      <c r="B38" s="1" t="s">
        <v>67</v>
      </c>
      <c r="C38" s="56">
        <v>0</v>
      </c>
      <c r="D38" s="57" t="s">
        <v>68</v>
      </c>
      <c r="E38" s="57">
        <v>100</v>
      </c>
      <c r="F38" s="48"/>
      <c r="G38" s="48"/>
      <c r="H38" s="58" t="str">
        <f>C38</f>
        <v>0</v>
      </c>
      <c r="I38" s="47"/>
      <c r="J38" s="47"/>
      <c r="K38" s="45"/>
      <c r="L38" s="78" t="str">
        <f>H38*X37</f>
        <v>0</v>
      </c>
      <c r="M38" s="78" t="str">
        <f>H38*Y37</f>
        <v>0</v>
      </c>
      <c r="N38" s="2"/>
      <c r="O38" s="59"/>
      <c r="P38" s="59"/>
      <c r="Q38" s="79" t="str">
        <f>IF(E38&gt;0, H38/E38, 0)</f>
        <v>0</v>
      </c>
      <c r="R38" s="50"/>
      <c r="S38" s="50"/>
      <c r="T38" s="31"/>
      <c r="U38" s="3" t="str">
        <f>Q38*X37</f>
        <v>0</v>
      </c>
      <c r="V38" s="3" t="str">
        <f>Q38*Y37</f>
        <v>0</v>
      </c>
      <c r="W38" s="74"/>
      <c r="X38" s="31"/>
      <c r="Y38" s="31"/>
    </row>
    <row r="39" spans="1:26" customHeight="1" ht="24">
      <c r="A39" s="60"/>
      <c r="B3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9" s="61"/>
      <c r="D39" s="62"/>
      <c r="E39" s="62"/>
      <c r="F39" s="63"/>
      <c r="G39" s="63"/>
      <c r="H39" s="63" t="str">
        <f>SUM(H33:H35)-SUM(H37:H38)</f>
        <v>0</v>
      </c>
      <c r="I39" s="63" t="str">
        <f>I33</f>
        <v>0</v>
      </c>
      <c r="J39" s="63" t="str">
        <f>H39-I39</f>
        <v>0</v>
      </c>
      <c r="K39" s="64" t="str">
        <f>J39/H39</f>
        <v>0</v>
      </c>
      <c r="L39" s="63" t="str">
        <f>SUM(L35:L36)-SUM(L37:L38)</f>
        <v>0</v>
      </c>
      <c r="M39" s="63" t="str">
        <f>SUM(M33:M35)-SUM(M37:M38)</f>
        <v>0</v>
      </c>
      <c r="N39" s="63"/>
      <c r="O39" s="65"/>
      <c r="P39" s="65"/>
      <c r="Q39" s="65" t="str">
        <f>SUM(Q33:Q35)-SUM(Q37:Q38)</f>
        <v>0</v>
      </c>
      <c r="R39" s="65" t="str">
        <f>R33</f>
        <v>0</v>
      </c>
      <c r="S39" s="65" t="str">
        <f>Q39-R39</f>
        <v>0</v>
      </c>
      <c r="T39" s="17" t="str">
        <f>S39/Q39</f>
        <v>0</v>
      </c>
      <c r="U39" s="65" t="str">
        <f>SUM($U35:$U36)-SUM($U37:$U38)</f>
        <v>0</v>
      </c>
      <c r="V39" s="65" t="str">
        <f>SUM(V33:V35)-SUM(V37:V38)</f>
        <v>0</v>
      </c>
      <c r="W39" s="72"/>
      <c r="X39" s="17"/>
      <c r="Y3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