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<sst xmlns="http://schemas.openxmlformats.org/spreadsheetml/2006/main" uniqueCount="64">
  <si>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</si>
  <si>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</si>
  <si>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</si>
  <si>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</si>
  <si>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</si>
  <si>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</si>
  <si>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</si>
  <si>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</si>
  <si>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</si>
  <si>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</si>
  <si>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</si>
  <si>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</si>
  <si>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</si>
  <si>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</si>
  <si>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</si>
  <si>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</si>
  <si>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</si>
  <si>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</si>
  <si>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</si>
  <si>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</si>
  <si>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</si>
  <si>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</si>
  <si>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</si>
  <si>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ハワイアンヴィラ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</si>
  <si>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UV/LOVEサインのレンタル（高さ６０cmほどの文字サインとなります。邸宅ガーデンに飾り、ゲスト様との写真撮影にも使うことが可能です）/JUST MARRIEDのプレートのレンタル/MR&amp;MRSのサインプレートのレンタル/挙式用椅子の周りにおくランタンレンタル　※新郎新婦様を含むご列席者様が31名以上の場合、別途会場使用料が掛かります</t>
  </si>
  <si>
    <t>ヘアメイクアーティスト：Akiko Ito</t>
  </si>
  <si>
    <t>リハーサルメイク(120分)
☆プレゼント☆
※5/18(Sat)15:30〜＠Kahala</t>
  </si>
  <si>
    <t>新郎ヘアセット(20分）</t>
  </si>
  <si>
    <t>つきっきりヘアメイク(7時間）*クイックヘアチェンジ2回付き</t>
  </si>
  <si>
    <t>つきっきりコーディネーター</t>
  </si>
  <si>
    <t>ホテル出発→フォトツアー→挙式→レセプション
※現地お打合せ：5/18(Sat)14:30〜＠Kahala</t>
  </si>
  <si>
    <t>フォトグラファー：VISIONARI/Natsumi</t>
  </si>
  <si>
    <t>Plan（アルバムなし）：フォトグラファーNatsumi/メイク、ホテル内、(リムジン)、セレモニー、 フォトツアー1ヶ所+レセプション冒頭/350cut～/データ・インターネットスライドショー</t>
  </si>
  <si>
    <t>JUCOLA Hawaii</t>
  </si>
  <si>
    <t>挙式撮影(ワイキキ周辺)→レセプション(1時間)/ダイジェスト編集(約5分)　※挙式からレセプション開始時間が1時間以上空く場合は待機料が別途掛かります</t>
  </si>
  <si>
    <t>DSLR一眼レフ撮影に変更</t>
  </si>
  <si>
    <t>ブライズルーム使用料</t>
  </si>
  <si>
    <t>フラワーシャワー(10名分)</t>
  </si>
  <si>
    <t>ご列席者用レイ(ホワイト）</t>
  </si>
  <si>
    <t>ご列席者様用14名乗りミニバ(会場⇔ワイキキもしくはカハラホテル・往復)</t>
  </si>
  <si>
    <t>フラワーデコレーション(10名様掛けテーブル)</t>
  </si>
  <si>
    <t>レセプションコーディネーター</t>
  </si>
  <si>
    <t>会場準備～パーティー前半(3時間)</t>
  </si>
  <si>
    <t>レンタル備品代　※席のあるお子様は同料金がかかります</t>
  </si>
  <si>
    <t>オーキッズビュッフェスタイル(1名様)　※10名様以上からとなります</t>
  </si>
  <si>
    <t>お飲み物代</t>
  </si>
  <si>
    <t>シェフデリバリーフィー</t>
  </si>
  <si>
    <t>サーバー　※10名様～20名様の場合</t>
  </si>
  <si>
    <t>バーテンダー1名</t>
  </si>
  <si>
    <t>ウエディングケーキ(4&amp;6inch：2段)</t>
  </si>
  <si>
    <t>セミネイキッドケーキへの変更</t>
  </si>
  <si>
    <t>木の下につける細かいライト＆シャンデリア２個　※テント使用なし場合</t>
  </si>
  <si>
    <t>チャージャー</t>
  </si>
  <si>
    <t>ディナープレート
CHATEAU DINNER PLATE
CHATEAU SALAD PLATE</t>
  </si>
  <si>
    <t>配達料</t>
  </si>
  <si>
    <t>ナフキンリボン
※セッティング料込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</si>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</sst>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43589.20980324074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273000</v>
      </c>
      <c r="G3" s="92">
        <v>218750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2100</v>
      </c>
      <c r="P3" s="90">
        <v>1750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0</v>
      </c>
      <c r="G4" s="92">
        <v>25000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0</v>
      </c>
      <c r="P4" s="90">
        <v>200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</v>
      </c>
      <c r="F5" s="92">
        <v>10400</v>
      </c>
      <c r="G5" s="92">
        <v>10000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80</v>
      </c>
      <c r="P5" s="90">
        <v>80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1</v>
      </c>
      <c r="D6" s="91">
        <v>130</v>
      </c>
      <c r="E6" s="91">
        <v>125</v>
      </c>
      <c r="F6" s="92">
        <v>117000</v>
      </c>
      <c r="G6" s="92">
        <v>72500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900</v>
      </c>
      <c r="P6" s="90">
        <v>580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125</v>
      </c>
      <c r="F7" s="92">
        <v>84500</v>
      </c>
      <c r="G7" s="92">
        <v>50000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650</v>
      </c>
      <c r="P7" s="90">
        <v>400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125</v>
      </c>
      <c r="F8" s="92">
        <v>221000</v>
      </c>
      <c r="G8" s="92">
        <v>150524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1700</v>
      </c>
      <c r="P8" s="90">
        <v>1204.19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125</v>
      </c>
      <c r="F9" s="92">
        <v>195000</v>
      </c>
      <c r="G9" s="92">
        <v>130890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1500</v>
      </c>
      <c r="P9" s="90">
        <v>1047.12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33</v>
      </c>
      <c r="B10" s="95" t="s">
        <v>35</v>
      </c>
      <c r="C10" s="90">
        <v>1</v>
      </c>
      <c r="D10" s="91">
        <v>130</v>
      </c>
      <c r="E10" s="91">
        <v>125</v>
      </c>
      <c r="F10" s="92">
        <v>28600</v>
      </c>
      <c r="G10" s="92">
        <v>19634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220</v>
      </c>
      <c r="P10" s="90">
        <v>157.07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23</v>
      </c>
      <c r="B11" s="95" t="s">
        <v>36</v>
      </c>
      <c r="C11" s="90">
        <v>1</v>
      </c>
      <c r="D11" s="91">
        <v>130</v>
      </c>
      <c r="E11" s="91">
        <v>125</v>
      </c>
      <c r="F11" s="92">
        <v>45500</v>
      </c>
      <c r="G11" s="92">
        <v>37500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350</v>
      </c>
      <c r="P11" s="90">
        <v>300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23</v>
      </c>
      <c r="B12" s="95" t="s">
        <v>37</v>
      </c>
      <c r="C12" s="90">
        <v>1</v>
      </c>
      <c r="D12" s="91">
        <v>130</v>
      </c>
      <c r="E12" s="91">
        <v>125</v>
      </c>
      <c r="F12" s="92">
        <v>13000</v>
      </c>
      <c r="G12" s="92">
        <v>9375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100</v>
      </c>
      <c r="P12" s="90">
        <v>75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23</v>
      </c>
      <c r="B13" s="95" t="s">
        <v>38</v>
      </c>
      <c r="C13" s="90">
        <v>4</v>
      </c>
      <c r="D13" s="91">
        <v>130</v>
      </c>
      <c r="E13" s="91">
        <v>125</v>
      </c>
      <c r="F13" s="92">
        <v>3900</v>
      </c>
      <c r="G13" s="92">
        <v>2500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30</v>
      </c>
      <c r="P13" s="90">
        <v>20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23</v>
      </c>
      <c r="B14" s="95" t="s">
        <v>39</v>
      </c>
      <c r="C14" s="90">
        <v>1</v>
      </c>
      <c r="D14" s="91">
        <v>130</v>
      </c>
      <c r="E14" s="91">
        <v>125</v>
      </c>
      <c r="F14" s="92">
        <v>36400</v>
      </c>
      <c r="G14" s="92">
        <v>32500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280</v>
      </c>
      <c r="P14" s="90">
        <v>260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23</v>
      </c>
      <c r="B15" s="95" t="s">
        <v>40</v>
      </c>
      <c r="C15" s="90">
        <v>1</v>
      </c>
      <c r="D15" s="91">
        <v>130</v>
      </c>
      <c r="E15" s="91">
        <v>125</v>
      </c>
      <c r="F15" s="92">
        <v>122200</v>
      </c>
      <c r="G15" s="92">
        <v>93750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940</v>
      </c>
      <c r="P15" s="90">
        <v>750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41</v>
      </c>
      <c r="B16" s="95" t="s">
        <v>42</v>
      </c>
      <c r="C16" s="90">
        <v>1</v>
      </c>
      <c r="D16" s="91">
        <v>130</v>
      </c>
      <c r="E16" s="91">
        <v>125</v>
      </c>
      <c r="F16" s="92">
        <v>23400</v>
      </c>
      <c r="G16" s="92">
        <v>15000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180</v>
      </c>
      <c r="P16" s="90">
        <v>120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23</v>
      </c>
      <c r="B17" s="95" t="s">
        <v>43</v>
      </c>
      <c r="C17" s="90">
        <v>8</v>
      </c>
      <c r="D17" s="91">
        <v>130</v>
      </c>
      <c r="E17" s="91">
        <v>125</v>
      </c>
      <c r="F17" s="92">
        <v>7800</v>
      </c>
      <c r="G17" s="92">
        <v>6250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60</v>
      </c>
      <c r="P17" s="90">
        <v>50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23</v>
      </c>
      <c r="B18" s="95" t="s">
        <v>44</v>
      </c>
      <c r="C18" s="90">
        <v>10</v>
      </c>
      <c r="D18" s="91">
        <v>130</v>
      </c>
      <c r="E18" s="91">
        <v>125</v>
      </c>
      <c r="F18" s="92">
        <v>14950</v>
      </c>
      <c r="G18" s="92">
        <v>11875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115</v>
      </c>
      <c r="P18" s="90">
        <v>95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23</v>
      </c>
      <c r="B19" s="95" t="s">
        <v>45</v>
      </c>
      <c r="C19" s="90">
        <v>8</v>
      </c>
      <c r="D19" s="91">
        <v>130</v>
      </c>
      <c r="E19" s="91">
        <v>125</v>
      </c>
      <c r="F19" s="92">
        <v>7800</v>
      </c>
      <c r="G19" s="92">
        <v>6250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>
        <v>0</v>
      </c>
      <c r="O19" s="90">
        <v>60</v>
      </c>
      <c r="P19" s="90">
        <v>50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>
        <v>0</v>
      </c>
      <c r="X19" s="93">
        <v>0.2</v>
      </c>
      <c r="Y19" s="93">
        <v>0.8</v>
      </c>
    </row>
    <row r="20" spans="1:26" customHeight="1" ht="24">
      <c r="A20" s="95" t="s">
        <v>23</v>
      </c>
      <c r="B20" s="95" t="s">
        <v>46</v>
      </c>
      <c r="C20" s="90">
        <v>1</v>
      </c>
      <c r="D20" s="91">
        <v>130</v>
      </c>
      <c r="E20" s="91">
        <v>125</v>
      </c>
      <c r="F20" s="92">
        <v>65000</v>
      </c>
      <c r="G20" s="92">
        <v>50000</v>
      </c>
      <c r="H20" s="92" t="str">
        <f>F20* C20</f>
        <v>0</v>
      </c>
      <c r="I20" s="92" t="str">
        <f>G20* C20</f>
        <v>0</v>
      </c>
      <c r="J20" s="92" t="str">
        <f>H20- I20</f>
        <v>0</v>
      </c>
      <c r="K20" s="93" t="str">
        <f>J20 / H20</f>
        <v>0</v>
      </c>
      <c r="L20" s="92" t="str">
        <f>J20 * X20</f>
        <v>0</v>
      </c>
      <c r="M20" s="92" t="str">
        <f>J20 * Y20</f>
        <v>0</v>
      </c>
      <c r="N20" s="92">
        <v>0</v>
      </c>
      <c r="O20" s="90">
        <v>500</v>
      </c>
      <c r="P20" s="90">
        <v>400</v>
      </c>
      <c r="Q20" s="90" t="str">
        <f>O20* C20</f>
        <v>0</v>
      </c>
      <c r="R20" s="90" t="str">
        <f>P20* C20</f>
        <v>0</v>
      </c>
      <c r="S20" s="90" t="str">
        <f>Q20- R20</f>
        <v>0</v>
      </c>
      <c r="T20" s="93" t="str">
        <f>S20/ Q20</f>
        <v>0</v>
      </c>
      <c r="U20" s="90" t="str">
        <f>S20* X20</f>
        <v>0</v>
      </c>
      <c r="V20" s="90" t="str">
        <f>S20* Y20</f>
        <v>0</v>
      </c>
      <c r="W20" s="94">
        <v>0</v>
      </c>
      <c r="X20" s="93">
        <v>0.2</v>
      </c>
      <c r="Y20" s="93">
        <v>0.8</v>
      </c>
    </row>
    <row r="21" spans="1:26" customHeight="1" ht="24">
      <c r="A21" s="95" t="s">
        <v>23</v>
      </c>
      <c r="B21" s="95" t="s">
        <v>47</v>
      </c>
      <c r="C21" s="90">
        <v>1</v>
      </c>
      <c r="D21" s="91">
        <v>130</v>
      </c>
      <c r="E21" s="91">
        <v>125</v>
      </c>
      <c r="F21" s="92">
        <v>65000</v>
      </c>
      <c r="G21" s="92">
        <v>50000</v>
      </c>
      <c r="H21" s="92" t="str">
        <f>F21* C21</f>
        <v>0</v>
      </c>
      <c r="I21" s="92" t="str">
        <f>G21* C21</f>
        <v>0</v>
      </c>
      <c r="J21" s="92" t="str">
        <f>H21- I21</f>
        <v>0</v>
      </c>
      <c r="K21" s="93" t="str">
        <f>J21 / H21</f>
        <v>0</v>
      </c>
      <c r="L21" s="92" t="str">
        <f>J21 * X21</f>
        <v>0</v>
      </c>
      <c r="M21" s="92" t="str">
        <f>J21 * Y21</f>
        <v>0</v>
      </c>
      <c r="N21" s="92">
        <v>0</v>
      </c>
      <c r="O21" s="90">
        <v>500</v>
      </c>
      <c r="P21" s="90">
        <v>400</v>
      </c>
      <c r="Q21" s="90" t="str">
        <f>O21* C21</f>
        <v>0</v>
      </c>
      <c r="R21" s="90" t="str">
        <f>P21* C21</f>
        <v>0</v>
      </c>
      <c r="S21" s="90" t="str">
        <f>Q21- R21</f>
        <v>0</v>
      </c>
      <c r="T21" s="93" t="str">
        <f>S21/ Q21</f>
        <v>0</v>
      </c>
      <c r="U21" s="90" t="str">
        <f>S21* X21</f>
        <v>0</v>
      </c>
      <c r="V21" s="90" t="str">
        <f>S21* Y21</f>
        <v>0</v>
      </c>
      <c r="W21" s="94">
        <v>0</v>
      </c>
      <c r="X21" s="93">
        <v>0.2</v>
      </c>
      <c r="Y21" s="93">
        <v>0.8</v>
      </c>
    </row>
    <row r="22" spans="1:26" customHeight="1" ht="24">
      <c r="A22" s="95" t="s">
        <v>23</v>
      </c>
      <c r="B22" s="95" t="s">
        <v>48</v>
      </c>
      <c r="C22" s="90">
        <v>1</v>
      </c>
      <c r="D22" s="91">
        <v>130</v>
      </c>
      <c r="E22" s="91">
        <v>125</v>
      </c>
      <c r="F22" s="92">
        <v>19500</v>
      </c>
      <c r="G22" s="92">
        <v>15625</v>
      </c>
      <c r="H22" s="92" t="str">
        <f>F22* C22</f>
        <v>0</v>
      </c>
      <c r="I22" s="92" t="str">
        <f>G22* C22</f>
        <v>0</v>
      </c>
      <c r="J22" s="92" t="str">
        <f>H22- I22</f>
        <v>0</v>
      </c>
      <c r="K22" s="93" t="str">
        <f>J22 / H22</f>
        <v>0</v>
      </c>
      <c r="L22" s="92" t="str">
        <f>J22 * X22</f>
        <v>0</v>
      </c>
      <c r="M22" s="92" t="str">
        <f>J22 * Y22</f>
        <v>0</v>
      </c>
      <c r="N22" s="92">
        <v>0</v>
      </c>
      <c r="O22" s="90">
        <v>150</v>
      </c>
      <c r="P22" s="90">
        <v>125</v>
      </c>
      <c r="Q22" s="90" t="str">
        <f>O22* C22</f>
        <v>0</v>
      </c>
      <c r="R22" s="90" t="str">
        <f>P22* C22</f>
        <v>0</v>
      </c>
      <c r="S22" s="90" t="str">
        <f>Q22- R22</f>
        <v>0</v>
      </c>
      <c r="T22" s="93" t="str">
        <f>S22/ Q22</f>
        <v>0</v>
      </c>
      <c r="U22" s="90" t="str">
        <f>S22* X22</f>
        <v>0</v>
      </c>
      <c r="V22" s="90" t="str">
        <f>S22* Y22</f>
        <v>0</v>
      </c>
      <c r="W22" s="94">
        <v>0</v>
      </c>
      <c r="X22" s="93">
        <v>0.2</v>
      </c>
      <c r="Y22" s="93">
        <v>0.8</v>
      </c>
    </row>
    <row r="23" spans="1:26" customHeight="1" ht="24">
      <c r="A23" s="95" t="s">
        <v>23</v>
      </c>
      <c r="B23" s="95" t="s">
        <v>49</v>
      </c>
      <c r="C23" s="90">
        <v>1</v>
      </c>
      <c r="D23" s="91">
        <v>130</v>
      </c>
      <c r="E23" s="91">
        <v>125</v>
      </c>
      <c r="F23" s="92">
        <v>52000</v>
      </c>
      <c r="G23" s="92">
        <v>37500</v>
      </c>
      <c r="H23" s="92" t="str">
        <f>F23* C23</f>
        <v>0</v>
      </c>
      <c r="I23" s="92" t="str">
        <f>G23* C23</f>
        <v>0</v>
      </c>
      <c r="J23" s="92" t="str">
        <f>H23- I23</f>
        <v>0</v>
      </c>
      <c r="K23" s="93" t="str">
        <f>J23 / H23</f>
        <v>0</v>
      </c>
      <c r="L23" s="92" t="str">
        <f>J23 * X23</f>
        <v>0</v>
      </c>
      <c r="M23" s="92" t="str">
        <f>J23 * Y23</f>
        <v>0</v>
      </c>
      <c r="N23" s="92">
        <v>0</v>
      </c>
      <c r="O23" s="90">
        <v>400</v>
      </c>
      <c r="P23" s="90">
        <v>300</v>
      </c>
      <c r="Q23" s="90" t="str">
        <f>O23* C23</f>
        <v>0</v>
      </c>
      <c r="R23" s="90" t="str">
        <f>P23* C23</f>
        <v>0</v>
      </c>
      <c r="S23" s="90" t="str">
        <f>Q23- R23</f>
        <v>0</v>
      </c>
      <c r="T23" s="93" t="str">
        <f>S23/ Q23</f>
        <v>0</v>
      </c>
      <c r="U23" s="90" t="str">
        <f>S23* X23</f>
        <v>0</v>
      </c>
      <c r="V23" s="90" t="str">
        <f>S23* Y23</f>
        <v>0</v>
      </c>
      <c r="W23" s="94">
        <v>0</v>
      </c>
      <c r="X23" s="93">
        <v>0.2</v>
      </c>
      <c r="Y23" s="93">
        <v>0.8</v>
      </c>
    </row>
    <row r="24" spans="1:26" customHeight="1" ht="24">
      <c r="A24" s="95" t="s">
        <v>23</v>
      </c>
      <c r="B24" s="95" t="s">
        <v>50</v>
      </c>
      <c r="C24" s="90">
        <v>1</v>
      </c>
      <c r="D24" s="91">
        <v>130</v>
      </c>
      <c r="E24" s="91">
        <v>125</v>
      </c>
      <c r="F24" s="92">
        <v>3900</v>
      </c>
      <c r="G24" s="92">
        <v>2618</v>
      </c>
      <c r="H24" s="92" t="str">
        <f>F24* C24</f>
        <v>0</v>
      </c>
      <c r="I24" s="92" t="str">
        <f>G24* C24</f>
        <v>0</v>
      </c>
      <c r="J24" s="92" t="str">
        <f>H24- I24</f>
        <v>0</v>
      </c>
      <c r="K24" s="93" t="str">
        <f>J24 / H24</f>
        <v>0</v>
      </c>
      <c r="L24" s="92" t="str">
        <f>J24 * X24</f>
        <v>0</v>
      </c>
      <c r="M24" s="92" t="str">
        <f>J24 * Y24</f>
        <v>0</v>
      </c>
      <c r="N24" s="92">
        <v>0</v>
      </c>
      <c r="O24" s="90">
        <v>30</v>
      </c>
      <c r="P24" s="90">
        <v>20.94</v>
      </c>
      <c r="Q24" s="90" t="str">
        <f>O24* C24</f>
        <v>0</v>
      </c>
      <c r="R24" s="90" t="str">
        <f>P24* C24</f>
        <v>0</v>
      </c>
      <c r="S24" s="90" t="str">
        <f>Q24- R24</f>
        <v>0</v>
      </c>
      <c r="T24" s="93" t="str">
        <f>S24/ Q24</f>
        <v>0</v>
      </c>
      <c r="U24" s="90" t="str">
        <f>S24* X24</f>
        <v>0</v>
      </c>
      <c r="V24" s="90" t="str">
        <f>S24* Y24</f>
        <v>0</v>
      </c>
      <c r="W24" s="94">
        <v>0</v>
      </c>
      <c r="X24" s="93">
        <v>0.2</v>
      </c>
      <c r="Y24" s="93">
        <v>0.8</v>
      </c>
    </row>
    <row r="25" spans="1:26" customHeight="1" ht="24">
      <c r="A25" s="95" t="s">
        <v>23</v>
      </c>
      <c r="B25" s="95" t="s">
        <v>51</v>
      </c>
      <c r="C25" s="90">
        <v>1</v>
      </c>
      <c r="D25" s="91">
        <v>130</v>
      </c>
      <c r="E25" s="91">
        <v>125</v>
      </c>
      <c r="F25" s="92">
        <v>123500</v>
      </c>
      <c r="G25" s="92">
        <v>100000</v>
      </c>
      <c r="H25" s="92" t="str">
        <f>F25* C25</f>
        <v>0</v>
      </c>
      <c r="I25" s="92" t="str">
        <f>G25* C25</f>
        <v>0</v>
      </c>
      <c r="J25" s="92" t="str">
        <f>H25- I25</f>
        <v>0</v>
      </c>
      <c r="K25" s="93" t="str">
        <f>J25 / H25</f>
        <v>0</v>
      </c>
      <c r="L25" s="92" t="str">
        <f>J25 * X25</f>
        <v>0</v>
      </c>
      <c r="M25" s="92" t="str">
        <f>J25 * Y25</f>
        <v>0</v>
      </c>
      <c r="N25" s="92">
        <v>0</v>
      </c>
      <c r="O25" s="90">
        <v>950</v>
      </c>
      <c r="P25" s="90">
        <v>800</v>
      </c>
      <c r="Q25" s="90" t="str">
        <f>O25* C25</f>
        <v>0</v>
      </c>
      <c r="R25" s="90" t="str">
        <f>P25* C25</f>
        <v>0</v>
      </c>
      <c r="S25" s="90" t="str">
        <f>Q25- R25</f>
        <v>0</v>
      </c>
      <c r="T25" s="93" t="str">
        <f>S25/ Q25</f>
        <v>0</v>
      </c>
      <c r="U25" s="90" t="str">
        <f>S25* X25</f>
        <v>0</v>
      </c>
      <c r="V25" s="90" t="str">
        <f>S25* Y25</f>
        <v>0</v>
      </c>
      <c r="W25" s="94">
        <v>0</v>
      </c>
      <c r="X25" s="93">
        <v>0.2</v>
      </c>
      <c r="Y25" s="93">
        <v>0.8</v>
      </c>
    </row>
    <row r="26" spans="1:26" customHeight="1" ht="24">
      <c r="A26" s="95" t="s">
        <v>52</v>
      </c>
      <c r="B26" s="95" t="s">
        <v>53</v>
      </c>
      <c r="C26" s="90">
        <v>8</v>
      </c>
      <c r="D26" s="91">
        <v>130</v>
      </c>
      <c r="E26" s="91">
        <v>125</v>
      </c>
      <c r="F26" s="92">
        <v>1300</v>
      </c>
      <c r="G26" s="92">
        <v>450</v>
      </c>
      <c r="H26" s="92" t="str">
        <f>F26* C26</f>
        <v>0</v>
      </c>
      <c r="I26" s="92" t="str">
        <f>G26* C26</f>
        <v>0</v>
      </c>
      <c r="J26" s="92" t="str">
        <f>H26- I26</f>
        <v>0</v>
      </c>
      <c r="K26" s="93" t="str">
        <f>J26 / H26</f>
        <v>0</v>
      </c>
      <c r="L26" s="92" t="str">
        <f>J26 * X26</f>
        <v>0</v>
      </c>
      <c r="M26" s="92" t="str">
        <f>J26 * Y26</f>
        <v>0</v>
      </c>
      <c r="N26" s="92">
        <v>0</v>
      </c>
      <c r="O26" s="90">
        <v>10</v>
      </c>
      <c r="P26" s="90">
        <v>3.6</v>
      </c>
      <c r="Q26" s="90" t="str">
        <f>O26* C26</f>
        <v>0</v>
      </c>
      <c r="R26" s="90" t="str">
        <f>P26* C26</f>
        <v>0</v>
      </c>
      <c r="S26" s="90" t="str">
        <f>Q26- R26</f>
        <v>0</v>
      </c>
      <c r="T26" s="93" t="str">
        <f>S26/ Q26</f>
        <v>0</v>
      </c>
      <c r="U26" s="90" t="str">
        <f>S26* X26</f>
        <v>0</v>
      </c>
      <c r="V26" s="90" t="str">
        <f>S26* Y26</f>
        <v>0</v>
      </c>
      <c r="W26" s="94">
        <v>0</v>
      </c>
      <c r="X26" s="93">
        <v>0.2</v>
      </c>
      <c r="Y26" s="93">
        <v>0.8</v>
      </c>
    </row>
    <row r="27" spans="1:26" customHeight="1" ht="24">
      <c r="A27" s="95" t="s">
        <v>52</v>
      </c>
      <c r="B27" s="95" t="s">
        <v>54</v>
      </c>
      <c r="C27" s="90">
        <v>1</v>
      </c>
      <c r="D27" s="91">
        <v>130</v>
      </c>
      <c r="E27" s="91">
        <v>125</v>
      </c>
      <c r="F27" s="92">
        <v>13000</v>
      </c>
      <c r="G27" s="92">
        <v>7500</v>
      </c>
      <c r="H27" s="92" t="str">
        <f>F27* C27</f>
        <v>0</v>
      </c>
      <c r="I27" s="92" t="str">
        <f>G27* C27</f>
        <v>0</v>
      </c>
      <c r="J27" s="92" t="str">
        <f>H27- I27</f>
        <v>0</v>
      </c>
      <c r="K27" s="93" t="str">
        <f>J27 / H27</f>
        <v>0</v>
      </c>
      <c r="L27" s="92" t="str">
        <f>J27 * X27</f>
        <v>0</v>
      </c>
      <c r="M27" s="92" t="str">
        <f>J27 * Y27</f>
        <v>0</v>
      </c>
      <c r="N27" s="92">
        <v>0</v>
      </c>
      <c r="O27" s="90">
        <v>100</v>
      </c>
      <c r="P27" s="90">
        <v>60</v>
      </c>
      <c r="Q27" s="90" t="str">
        <f>O27* C27</f>
        <v>0</v>
      </c>
      <c r="R27" s="90" t="str">
        <f>P27* C27</f>
        <v>0</v>
      </c>
      <c r="S27" s="90" t="str">
        <f>Q27- R27</f>
        <v>0</v>
      </c>
      <c r="T27" s="93" t="str">
        <f>S27/ Q27</f>
        <v>0</v>
      </c>
      <c r="U27" s="90" t="str">
        <f>S27* X27</f>
        <v>0</v>
      </c>
      <c r="V27" s="90" t="str">
        <f>S27* Y27</f>
        <v>0</v>
      </c>
      <c r="W27" s="94">
        <v>0</v>
      </c>
      <c r="X27" s="93">
        <v>0.2</v>
      </c>
      <c r="Y27" s="93">
        <v>0.8</v>
      </c>
    </row>
    <row r="28" spans="1:26" customHeight="1" ht="24">
      <c r="A28" s="95" t="s">
        <v>23</v>
      </c>
      <c r="B28" s="95" t="s">
        <v>55</v>
      </c>
      <c r="C28" s="90">
        <v>8</v>
      </c>
      <c r="D28" s="91">
        <v>130</v>
      </c>
      <c r="E28" s="91">
        <v>125</v>
      </c>
      <c r="F28" s="92">
        <v>845</v>
      </c>
      <c r="G28" s="92">
        <v>654</v>
      </c>
      <c r="H28" s="92" t="str">
        <f>F28* C28</f>
        <v>0</v>
      </c>
      <c r="I28" s="92" t="str">
        <f>G28* C28</f>
        <v>0</v>
      </c>
      <c r="J28" s="92" t="str">
        <f>H28- I28</f>
        <v>0</v>
      </c>
      <c r="K28" s="93" t="str">
        <f>J28 / H28</f>
        <v>0</v>
      </c>
      <c r="L28" s="92" t="str">
        <f>J28 * X28</f>
        <v>0</v>
      </c>
      <c r="M28" s="92" t="str">
        <f>J28 * Y28</f>
        <v>0</v>
      </c>
      <c r="N28" s="92">
        <v>0</v>
      </c>
      <c r="O28" s="90">
        <v>6.5</v>
      </c>
      <c r="P28" s="90">
        <v>5.23</v>
      </c>
      <c r="Q28" s="90" t="str">
        <f>O28* C28</f>
        <v>0</v>
      </c>
      <c r="R28" s="90" t="str">
        <f>P28* C28</f>
        <v>0</v>
      </c>
      <c r="S28" s="90" t="str">
        <f>Q28- R28</f>
        <v>0</v>
      </c>
      <c r="T28" s="93" t="str">
        <f>S28/ Q28</f>
        <v>0</v>
      </c>
      <c r="U28" s="90" t="str">
        <f>S28* X28</f>
        <v>0</v>
      </c>
      <c r="V28" s="90" t="str">
        <f>S28* Y28</f>
        <v>0</v>
      </c>
      <c r="W28" s="94">
        <v>0</v>
      </c>
      <c r="X28" s="93">
        <v>0.2</v>
      </c>
      <c r="Y28" s="93">
        <v>0.8</v>
      </c>
    </row>
    <row r="29" spans="1:26" customHeight="1" ht="24" s="12" customFormat="1">
      <c r="A29" s="70"/>
      <c r="B29" s="19"/>
      <c r="C29" s="20"/>
      <c r="D29" s="21"/>
      <c r="E29" s="21"/>
      <c r="F29" s="4"/>
      <c r="G29" s="4"/>
      <c r="H29" s="4" t="str">
        <f>SUM(H3:H28)</f>
        <v>0</v>
      </c>
      <c r="I29" s="4" t="str">
        <f>SUM(I3:I28)</f>
        <v>0</v>
      </c>
      <c r="J29" s="4" t="str">
        <f>H29-I29</f>
        <v>0</v>
      </c>
      <c r="K29" s="22" t="str">
        <f>J29/H29</f>
        <v>0</v>
      </c>
      <c r="L29" s="4" t="str">
        <f>SUM(L3:L28)</f>
        <v>0</v>
      </c>
      <c r="M29" s="4" t="str">
        <f>SUM(M3:M28)</f>
        <v>0</v>
      </c>
      <c r="N29" s="4" t="str">
        <f>SUM(N3:N28)</f>
        <v>0</v>
      </c>
      <c r="O29" s="5"/>
      <c r="P29" s="5"/>
      <c r="Q29" s="5" t="str">
        <f>SUM(Q3:Q28)</f>
        <v>0</v>
      </c>
      <c r="R29" s="5" t="str">
        <f>SUM(R3:R28)</f>
        <v>0</v>
      </c>
      <c r="S29" s="5" t="str">
        <f>Q29-R29</f>
        <v>0</v>
      </c>
      <c r="T29" s="22" t="str">
        <f>S29/Q29</f>
        <v>0</v>
      </c>
      <c r="U29" s="5" t="str">
        <f>SUM(U3:U28)</f>
        <v>0</v>
      </c>
      <c r="V29" s="5" t="str">
        <f>SUM(V3:V28)</f>
        <v>0</v>
      </c>
      <c r="W29" s="73" t="str">
        <f>SUM(W3:W28)</f>
        <v>0</v>
      </c>
      <c r="X29" s="23"/>
      <c r="Y29" s="23"/>
    </row>
    <row r="30" spans="1:26" customHeight="1" ht="24" s="32" customFormat="1">
      <c r="A30" s="24"/>
      <c r="B30" s="25" t="s">
        <v>56</v>
      </c>
      <c r="C30" s="26">
        <v>0.04712</v>
      </c>
      <c r="D30" s="27"/>
      <c r="E30" s="27"/>
      <c r="F30" s="28"/>
      <c r="G30" s="28"/>
      <c r="H30" s="28" t="str">
        <f>C30*(H29-N29)</f>
        <v>0</v>
      </c>
      <c r="I30" s="28"/>
      <c r="J30" s="28"/>
      <c r="K30" s="29"/>
      <c r="L30" s="28"/>
      <c r="M30" s="28"/>
      <c r="N30" s="28"/>
      <c r="O30" s="30"/>
      <c r="P30" s="30"/>
      <c r="Q30" s="30" t="str">
        <f>C30*(Q29-W29)</f>
        <v>0</v>
      </c>
      <c r="R30" s="30"/>
      <c r="S30" s="30"/>
      <c r="T30" s="29"/>
      <c r="U30" s="30"/>
      <c r="V30" s="30"/>
      <c r="W30" s="74"/>
      <c r="X30" s="31"/>
      <c r="Y30" s="31"/>
    </row>
    <row r="31" spans="1:26" customHeight="1" ht="24">
      <c r="A31" s="33" t="s">
        <v>57</v>
      </c>
      <c r="B31" s="33" t="s">
        <v>58</v>
      </c>
      <c r="C31" s="15">
        <v>0.1</v>
      </c>
      <c r="D31" s="13"/>
      <c r="E31" s="13"/>
      <c r="F31" s="14"/>
      <c r="G31" s="14"/>
      <c r="H31" s="14" t="str">
        <f>C31*H29</f>
        <v>0</v>
      </c>
      <c r="I31" s="14"/>
      <c r="J31" s="14"/>
      <c r="K31" s="15"/>
      <c r="L31" s="14"/>
      <c r="M31" s="4" t="str">
        <f>H31</f>
        <v>0</v>
      </c>
      <c r="N31" s="4"/>
      <c r="O31" s="16"/>
      <c r="P31" s="16"/>
      <c r="Q31" s="16" t="str">
        <f>C31*Q29</f>
        <v>0</v>
      </c>
      <c r="R31" s="16"/>
      <c r="S31" s="16"/>
      <c r="T31" s="15"/>
      <c r="U31" s="16"/>
      <c r="V31" s="16" t="str">
        <f>Q31</f>
        <v>0</v>
      </c>
      <c r="W31" s="72"/>
      <c r="X31" s="17"/>
      <c r="Y31" s="17"/>
    </row>
    <row r="32" spans="1:26" customHeight="1" ht="24" s="12" customFormat="1">
      <c r="A32" s="34"/>
      <c r="B32" s="34" t="s">
        <v>59</v>
      </c>
      <c r="C32" s="35"/>
      <c r="D32" s="36"/>
      <c r="E32" s="36"/>
      <c r="F32" s="37"/>
      <c r="G32" s="37"/>
      <c r="H32" s="37" t="str">
        <f>SUM(H29:H31)</f>
        <v>0</v>
      </c>
      <c r="I32" s="37"/>
      <c r="J32" s="37"/>
      <c r="K32" s="38"/>
      <c r="L32" s="39" t="str">
        <f>L29</f>
        <v>0</v>
      </c>
      <c r="M32" s="39" t="str">
        <f>SUM(M29:M31)</f>
        <v>0</v>
      </c>
      <c r="N32" s="39"/>
      <c r="O32" s="40"/>
      <c r="P32" s="40"/>
      <c r="Q32" s="40" t="str">
        <f>SUM(Q29:Q31)</f>
        <v>0</v>
      </c>
      <c r="R32" s="40"/>
      <c r="S32" s="40"/>
      <c r="T32" s="38"/>
      <c r="U32" s="41" t="str">
        <f>U29</f>
        <v>0</v>
      </c>
      <c r="V32" s="41" t="str">
        <f>SUM(V29:V31)</f>
        <v>0</v>
      </c>
      <c r="W32" s="73"/>
      <c r="X32" s="42"/>
      <c r="Y32" s="42"/>
    </row>
    <row r="33" spans="1:26" customHeight="1" ht="24" s="54" customFormat="1">
      <c r="A33" s="43"/>
      <c r="B33" s="44" t="s">
        <v>60</v>
      </c>
      <c r="C33" s="45">
        <v>0</v>
      </c>
      <c r="D33" s="46"/>
      <c r="E33" s="46"/>
      <c r="F33" s="47"/>
      <c r="G33" s="47"/>
      <c r="H33" s="2" t="str">
        <f>C33*H32</f>
        <v>0</v>
      </c>
      <c r="I33" s="48"/>
      <c r="J33" s="48"/>
      <c r="K33" s="49"/>
      <c r="L33" s="78" t="str">
        <f>H33*X33</f>
        <v>0</v>
      </c>
      <c r="M33" s="78" t="str">
        <f>H33*Y33</f>
        <v>0</v>
      </c>
      <c r="N33" s="2"/>
      <c r="O33" s="50"/>
      <c r="P33" s="50"/>
      <c r="Q33" s="51" t="str">
        <f>C33*Q32</f>
        <v>0</v>
      </c>
      <c r="R33" s="52"/>
      <c r="S33" s="52"/>
      <c r="T33" s="53"/>
      <c r="U33" s="3" t="str">
        <f>Q33*X33</f>
        <v>0</v>
      </c>
      <c r="V33" s="3" t="str">
        <f>Q33*Y33</f>
        <v>0</v>
      </c>
      <c r="W33" s="75"/>
      <c r="X33" s="77">
        <v>0.2</v>
      </c>
      <c r="Y33" s="77">
        <v>0.8</v>
      </c>
    </row>
    <row r="34" spans="1:26" customHeight="1" ht="24" s="32" customFormat="1">
      <c r="A34" s="55"/>
      <c r="B34" s="1" t="s">
        <v>61</v>
      </c>
      <c r="C34" s="56">
        <v>0</v>
      </c>
      <c r="D34" s="57" t="s">
        <v>62</v>
      </c>
      <c r="E34" s="57">
        <v>100</v>
      </c>
      <c r="F34" s="48"/>
      <c r="G34" s="48"/>
      <c r="H34" s="58" t="str">
        <f>C34</f>
        <v>0</v>
      </c>
      <c r="I34" s="47"/>
      <c r="J34" s="47"/>
      <c r="K34" s="45"/>
      <c r="L34" s="78" t="str">
        <f>H34*X33</f>
        <v>0</v>
      </c>
      <c r="M34" s="78" t="str">
        <f>H34*Y33</f>
        <v>0</v>
      </c>
      <c r="N34" s="2"/>
      <c r="O34" s="59"/>
      <c r="P34" s="59"/>
      <c r="Q34" s="79" t="str">
        <f>IF(E34&gt;0, H34/E34, 0)</f>
        <v>0</v>
      </c>
      <c r="R34" s="50"/>
      <c r="S34" s="50"/>
      <c r="T34" s="31"/>
      <c r="U34" s="3" t="str">
        <f>Q34*X33</f>
        <v>0</v>
      </c>
      <c r="V34" s="3" t="str">
        <f>Q34*Y33</f>
        <v>0</v>
      </c>
      <c r="W34" s="74"/>
      <c r="X34" s="31"/>
      <c r="Y34" s="31"/>
    </row>
    <row r="35" spans="1:26" customHeight="1" ht="24">
      <c r="A35" s="60"/>
      <c r="B3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35" s="61"/>
      <c r="D35" s="62"/>
      <c r="E35" s="62"/>
      <c r="F35" s="63"/>
      <c r="G35" s="63"/>
      <c r="H35" s="63" t="str">
        <f>SUM(H29:H31)-SUM(H33:H34)</f>
        <v>0</v>
      </c>
      <c r="I35" s="63" t="str">
        <f>I29</f>
        <v>0</v>
      </c>
      <c r="J35" s="63" t="str">
        <f>H35-I35</f>
        <v>0</v>
      </c>
      <c r="K35" s="64" t="str">
        <f>J35/H35</f>
        <v>0</v>
      </c>
      <c r="L35" s="63" t="str">
        <f>SUM(L31:L32)-SUM(L33:L34)</f>
        <v>0</v>
      </c>
      <c r="M35" s="63" t="str">
        <f>SUM(M29:M31)-SUM(M33:M34)</f>
        <v>0</v>
      </c>
      <c r="N35" s="63"/>
      <c r="O35" s="65"/>
      <c r="P35" s="65"/>
      <c r="Q35" s="65" t="str">
        <f>SUM(Q29:Q31)-SUM(Q33:Q34)</f>
        <v>0</v>
      </c>
      <c r="R35" s="65" t="str">
        <f>R29</f>
        <v>0</v>
      </c>
      <c r="S35" s="65" t="str">
        <f>Q35-R35</f>
        <v>0</v>
      </c>
      <c r="T35" s="17" t="str">
        <f>S35/Q35</f>
        <v>0</v>
      </c>
      <c r="U35" s="65" t="str">
        <f>SUM($U31:$U32)-SUM($U33:$U34)</f>
        <v>0</v>
      </c>
      <c r="V35" s="65" t="str">
        <f>SUM(V29:V31)-SUM(V33:V34)</f>
        <v>0</v>
      </c>
      <c r="W35" s="72"/>
      <c r="X35" s="17"/>
      <c r="Y3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