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<sst xmlns="http://schemas.openxmlformats.org/spreadsheetml/2006/main" uniqueCount="88">
  <si>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</si>
  <si>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</si>
  <si>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</si>
  <si>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</si>
  <si>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</si>
  <si>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</si>
  <si>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</si>
  <si>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</si>
  <si>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</si>
  <si>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</si>
  <si>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</si>
  <si>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</si>
  <si>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</si>
  <si>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</si>
  <si>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</si>
  <si>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</si>
  <si>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</si>
  <si>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</si>
  <si>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</si>
  <si>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</si>
  <si>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</si>
  <si>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</si>
  <si>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</si>
  <si>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ハレクラニ（バンケットルーム）</t>
  </si>
  <si>
    <t>【ハウテラス挙式】
会場使用料／牧師謝礼／弾き語りシンガー／結婚証明書(法的効力なし)／ホワイトガゼボ or ブラウンアーチ／椅子50脚　</t>
  </si>
  <si>
    <t>チェア</t>
  </si>
  <si>
    <t>チェア※挙式用
☆プレゼント☆</t>
  </si>
  <si>
    <t>Real Weddings オリジナル</t>
  </si>
  <si>
    <t>ガゼボ装飾&amp;ドレープ
→レセプションのお二人の高砂へ移動</t>
  </si>
  <si>
    <t>アイルグリーン
5列目までのグリーン装飾</t>
  </si>
  <si>
    <t>ヘアメイクアーティスト：Bilino</t>
  </si>
  <si>
    <t>リハーサルメイク(120分）
※5/19(Sun）14:00〜</t>
  </si>
  <si>
    <t>つきっきりヘアメイク(7時間）*クイックヘアチェンジ(15分)2回付き</t>
  </si>
  <si>
    <t>延長1時間
当日22時迄のお付き添い</t>
  </si>
  <si>
    <t>つきっきりコーディネーター</t>
  </si>
  <si>
    <t>ホテル出発→挙式→フォトツアー2カ所(ワイキキ周辺）→レセプション</t>
  </si>
  <si>
    <t>ゲスト様のご誘導→レセプション準備→レセプション</t>
  </si>
  <si>
    <t>フォトグラファー：VISIONARI/Takako,Megumi,Cliff,Ryan,Jason,Yumiko</t>
  </si>
  <si>
    <t xml:space="preserve">Plan（アルバムなし）：フォトグラファー Cliff/メイク、ホテル内、(リムジン)、セレモニー、フォトツアー2ヶ所（カピオラニ公園、ダウンタウン）/350cut～/データ・インターネットスライドショー	</t>
  </si>
  <si>
    <t>VISIONARI：オプション</t>
  </si>
  <si>
    <t>フォトツアー1ヶ所追加（近郊ビーチ）</t>
  </si>
  <si>
    <t>レセプション1時間
18:00〜21:00</t>
  </si>
  <si>
    <t>SweetMotionStudio</t>
  </si>
  <si>
    <t>挙式+撮影2ヵ所追加(ワイキキ周辺)/2名体制
※挙式+レセプション2時間</t>
  </si>
  <si>
    <t>待機料</t>
  </si>
  <si>
    <t>Same Day Edit</t>
  </si>
  <si>
    <t>カップル用リムジン</t>
  </si>
  <si>
    <t>フォトツアー3.5時間</t>
  </si>
  <si>
    <t>ブーケ＆ブートニア
☆ビーチ用ブーケプレゼント☆</t>
  </si>
  <si>
    <t>ブーケ＆ブートニア
※挙式&amp;レセプション用</t>
  </si>
  <si>
    <t>ヘッドピース　（ハクレイ+ヘッドピース）
※ビーチ＆ダウンタウン</t>
  </si>
  <si>
    <t>ヘッドピース　（挙式用）※目安
※カチューシャタイプ</t>
  </si>
  <si>
    <t>ヘッドピース　（レセプション用）　</t>
  </si>
  <si>
    <t>フラワーシャワー(40名様分)</t>
  </si>
  <si>
    <t>フラワーレイ</t>
  </si>
  <si>
    <t>Dinner/MENU SEVEN
ハウテラス最低保証料金：￥​1,​131,000以上</t>
  </si>
  <si>
    <t>Kds Menu</t>
  </si>
  <si>
    <t>オリジナルウエディングケーキ3段</t>
  </si>
  <si>
    <t>バースデープレート
Happy Birthday Shiho
Happy Birthday Yuko
Happy Birthday Minazo</t>
  </si>
  <si>
    <t>リネン</t>
  </si>
  <si>
    <t>テーブルクロス　</t>
  </si>
  <si>
    <t>ナプキン
※お子様含めすべてセッティング</t>
  </si>
  <si>
    <t>ウッドクロスチェアー
※お子様2名様：ハイチェア</t>
  </si>
  <si>
    <t>テーブルウェア</t>
  </si>
  <si>
    <t>チャージャー（ゴールドの縁）
※お食事があるお客様全てセッティング</t>
  </si>
  <si>
    <t>ワイングラス（ゴールドの縁）
※お食事があるお客様全てセッティング</t>
  </si>
  <si>
    <t>グラス（ピンク）
※お食事があるお客様全てセッティング</t>
  </si>
  <si>
    <t>ライティング</t>
  </si>
  <si>
    <t>両サイドにポールを使用してカフェライトをセッティング</t>
  </si>
  <si>
    <t>配達料</t>
  </si>
  <si>
    <t>テーブルデコレーション</t>
  </si>
  <si>
    <t>ケーキフラワー</t>
  </si>
  <si>
    <t>ケーキフラワー
23,400円→10,400円</t>
  </si>
  <si>
    <t>ウクレレ</t>
  </si>
  <si>
    <t>パーティ/3時間</t>
  </si>
  <si>
    <t>パーティセットアップ</t>
  </si>
  <si>
    <t>ミラー</t>
  </si>
  <si>
    <t>レセプションコーディネーター</t>
  </si>
  <si>
    <t>レセプション開始～終了まで</t>
  </si>
  <si>
    <t>会場準備～パーティー前半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</si>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</sst>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5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43599.3846412037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442000</v>
      </c>
      <c r="G3" s="92">
        <v>93750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3400</v>
      </c>
      <c r="P3" s="90">
        <v>750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50</v>
      </c>
      <c r="D4" s="91">
        <v>130</v>
      </c>
      <c r="E4" s="91">
        <v>125</v>
      </c>
      <c r="F4" s="92">
        <v>0</v>
      </c>
      <c r="G4" s="92">
        <v>1188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136500</v>
      </c>
      <c r="G5" s="92">
        <v>87500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1050</v>
      </c>
      <c r="P5" s="90">
        <v>700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65000</v>
      </c>
      <c r="G6" s="92">
        <v>80000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500</v>
      </c>
      <c r="P6" s="90">
        <v>640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39000</v>
      </c>
      <c r="G7" s="92">
        <v>20944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167.55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169000</v>
      </c>
      <c r="G8" s="92">
        <v>112565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1300</v>
      </c>
      <c r="P8" s="90">
        <v>900.52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33</v>
      </c>
      <c r="C9" s="90">
        <v>6</v>
      </c>
      <c r="D9" s="91">
        <v>130</v>
      </c>
      <c r="E9" s="91">
        <v>125</v>
      </c>
      <c r="F9" s="92">
        <v>26000</v>
      </c>
      <c r="G9" s="92">
        <v>18250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200</v>
      </c>
      <c r="P9" s="90">
        <v>146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94900</v>
      </c>
      <c r="G10" s="92">
        <v>78125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730</v>
      </c>
      <c r="P10" s="90">
        <v>625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125</v>
      </c>
      <c r="F11" s="92">
        <v>65000</v>
      </c>
      <c r="G11" s="92">
        <v>37500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300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195000</v>
      </c>
      <c r="G12" s="92">
        <v>137435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1500</v>
      </c>
      <c r="P12" s="90">
        <v>1099.48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125</v>
      </c>
      <c r="F13" s="92">
        <v>45500</v>
      </c>
      <c r="G13" s="92">
        <v>26178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209.42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41</v>
      </c>
      <c r="C14" s="90">
        <v>3</v>
      </c>
      <c r="D14" s="91">
        <v>130</v>
      </c>
      <c r="E14" s="91">
        <v>125</v>
      </c>
      <c r="F14" s="92">
        <v>45500</v>
      </c>
      <c r="G14" s="92">
        <v>32750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262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125</v>
      </c>
      <c r="F15" s="92">
        <v>305500</v>
      </c>
      <c r="G15" s="92">
        <v>235600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2350</v>
      </c>
      <c r="P15" s="90">
        <v>1884.8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125</v>
      </c>
      <c r="F16" s="92">
        <v>32500</v>
      </c>
      <c r="G16" s="92">
        <v>22612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250</v>
      </c>
      <c r="P16" s="90">
        <v>180.9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42</v>
      </c>
      <c r="B17" s="95" t="s">
        <v>45</v>
      </c>
      <c r="C17" s="90">
        <v>1</v>
      </c>
      <c r="D17" s="91">
        <v>130</v>
      </c>
      <c r="E17" s="91">
        <v>125</v>
      </c>
      <c r="F17" s="92">
        <v>91000</v>
      </c>
      <c r="G17" s="92">
        <v>78500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700</v>
      </c>
      <c r="P17" s="90">
        <v>628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125</v>
      </c>
      <c r="F18" s="92">
        <v>54600</v>
      </c>
      <c r="G18" s="92">
        <v>41688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420</v>
      </c>
      <c r="P18" s="90">
        <v>333.5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27</v>
      </c>
      <c r="B19" s="95" t="s">
        <v>48</v>
      </c>
      <c r="C19" s="90">
        <v>1</v>
      </c>
      <c r="D19" s="91">
        <v>130</v>
      </c>
      <c r="E19" s="91">
        <v>125</v>
      </c>
      <c r="F19" s="92">
        <v>0</v>
      </c>
      <c r="G19" s="92">
        <v>37500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300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27</v>
      </c>
      <c r="B20" s="95" t="s">
        <v>49</v>
      </c>
      <c r="C20" s="90">
        <v>1</v>
      </c>
      <c r="D20" s="91">
        <v>130</v>
      </c>
      <c r="E20" s="91">
        <v>125</v>
      </c>
      <c r="F20" s="92">
        <v>45500</v>
      </c>
      <c r="G20" s="92">
        <v>34375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350</v>
      </c>
      <c r="P20" s="90">
        <v>275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27</v>
      </c>
      <c r="B21" s="95" t="s">
        <v>50</v>
      </c>
      <c r="C21" s="90">
        <v>1</v>
      </c>
      <c r="D21" s="91">
        <v>130</v>
      </c>
      <c r="E21" s="91">
        <v>125</v>
      </c>
      <c r="F21" s="92">
        <v>29900</v>
      </c>
      <c r="G21" s="92">
        <v>17500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230</v>
      </c>
      <c r="P21" s="90">
        <v>140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27</v>
      </c>
      <c r="B22" s="95" t="s">
        <v>51</v>
      </c>
      <c r="C22" s="90">
        <v>1</v>
      </c>
      <c r="D22" s="91">
        <v>130</v>
      </c>
      <c r="E22" s="91">
        <v>125</v>
      </c>
      <c r="F22" s="92">
        <v>13000</v>
      </c>
      <c r="G22" s="92">
        <v>10000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100</v>
      </c>
      <c r="P22" s="90">
        <v>80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27</v>
      </c>
      <c r="B23" s="95" t="s">
        <v>52</v>
      </c>
      <c r="C23" s="90">
        <v>1</v>
      </c>
      <c r="D23" s="91">
        <v>130</v>
      </c>
      <c r="E23" s="91">
        <v>125</v>
      </c>
      <c r="F23" s="92">
        <v>13000</v>
      </c>
      <c r="G23" s="92">
        <v>7500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100</v>
      </c>
      <c r="P23" s="90">
        <v>60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27</v>
      </c>
      <c r="B24" s="95" t="s">
        <v>53</v>
      </c>
      <c r="C24" s="90">
        <v>1</v>
      </c>
      <c r="D24" s="91">
        <v>130</v>
      </c>
      <c r="E24" s="91">
        <v>125</v>
      </c>
      <c r="F24" s="92">
        <v>58500</v>
      </c>
      <c r="G24" s="92">
        <v>30000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450</v>
      </c>
      <c r="P24" s="90">
        <v>240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27</v>
      </c>
      <c r="B25" s="95" t="s">
        <v>54</v>
      </c>
      <c r="C25" s="90">
        <v>3</v>
      </c>
      <c r="D25" s="91">
        <v>130</v>
      </c>
      <c r="E25" s="91">
        <v>125</v>
      </c>
      <c r="F25" s="92">
        <v>3250</v>
      </c>
      <c r="G25" s="92">
        <v>1625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25</v>
      </c>
      <c r="P25" s="90">
        <v>13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23</v>
      </c>
      <c r="B26" s="95" t="s">
        <v>55</v>
      </c>
      <c r="C26" s="90">
        <v>47</v>
      </c>
      <c r="D26" s="91">
        <v>130</v>
      </c>
      <c r="E26" s="91">
        <v>125</v>
      </c>
      <c r="F26" s="92">
        <v>22100</v>
      </c>
      <c r="G26" s="92">
        <v>17276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170</v>
      </c>
      <c r="P26" s="90">
        <v>138.21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23</v>
      </c>
      <c r="B27" s="95" t="s">
        <v>56</v>
      </c>
      <c r="C27" s="90">
        <v>3</v>
      </c>
      <c r="D27" s="91">
        <v>130</v>
      </c>
      <c r="E27" s="91">
        <v>125</v>
      </c>
      <c r="F27" s="92">
        <v>7800</v>
      </c>
      <c r="G27" s="92">
        <v>6438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60</v>
      </c>
      <c r="P27" s="90">
        <v>51.5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23</v>
      </c>
      <c r="B28" s="95" t="s">
        <v>57</v>
      </c>
      <c r="C28" s="90">
        <v>1</v>
      </c>
      <c r="D28" s="91">
        <v>130</v>
      </c>
      <c r="E28" s="91">
        <v>125</v>
      </c>
      <c r="F28" s="92">
        <v>136500</v>
      </c>
      <c r="G28" s="92">
        <v>90000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1050</v>
      </c>
      <c r="P28" s="90">
        <v>720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23</v>
      </c>
      <c r="B29" s="95" t="s">
        <v>58</v>
      </c>
      <c r="C29" s="90">
        <v>3</v>
      </c>
      <c r="D29" s="91">
        <v>130</v>
      </c>
      <c r="E29" s="91">
        <v>125</v>
      </c>
      <c r="F29" s="92">
        <v>1885</v>
      </c>
      <c r="G29" s="92">
        <v>1562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14.5</v>
      </c>
      <c r="P29" s="90">
        <v>12.5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59</v>
      </c>
      <c r="B30" s="95" t="s">
        <v>60</v>
      </c>
      <c r="C30" s="90">
        <v>1</v>
      </c>
      <c r="D30" s="91">
        <v>130</v>
      </c>
      <c r="E30" s="91">
        <v>125</v>
      </c>
      <c r="F30" s="92">
        <v>156000</v>
      </c>
      <c r="G30" s="92">
        <v>150000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1200</v>
      </c>
      <c r="P30" s="90">
        <v>1200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59</v>
      </c>
      <c r="B31" s="95" t="s">
        <v>61</v>
      </c>
      <c r="C31" s="90">
        <v>51</v>
      </c>
      <c r="D31" s="91">
        <v>130</v>
      </c>
      <c r="E31" s="91">
        <v>125</v>
      </c>
      <c r="F31" s="92">
        <v>650</v>
      </c>
      <c r="G31" s="92">
        <v>438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5</v>
      </c>
      <c r="P31" s="90">
        <v>3.5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25</v>
      </c>
      <c r="B32" s="95" t="s">
        <v>62</v>
      </c>
      <c r="C32" s="90">
        <v>49</v>
      </c>
      <c r="D32" s="91">
        <v>130</v>
      </c>
      <c r="E32" s="91">
        <v>125</v>
      </c>
      <c r="F32" s="92">
        <v>2340</v>
      </c>
      <c r="G32" s="92">
        <v>1875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18</v>
      </c>
      <c r="P32" s="90">
        <v>15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63</v>
      </c>
      <c r="B33" s="95" t="s">
        <v>64</v>
      </c>
      <c r="C33" s="90">
        <v>50</v>
      </c>
      <c r="D33" s="91">
        <v>130</v>
      </c>
      <c r="E33" s="91">
        <v>125</v>
      </c>
      <c r="F33" s="92">
        <v>1430</v>
      </c>
      <c r="G33" s="92">
        <v>824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11</v>
      </c>
      <c r="P33" s="90">
        <v>6.59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63</v>
      </c>
      <c r="B34" s="95" t="s">
        <v>65</v>
      </c>
      <c r="C34" s="90">
        <v>50</v>
      </c>
      <c r="D34" s="91">
        <v>130</v>
      </c>
      <c r="E34" s="91">
        <v>125</v>
      </c>
      <c r="F34" s="92">
        <v>650</v>
      </c>
      <c r="G34" s="92">
        <v>352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5</v>
      </c>
      <c r="P34" s="90">
        <v>2.82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63</v>
      </c>
      <c r="B35" s="95" t="s">
        <v>66</v>
      </c>
      <c r="C35" s="90">
        <v>50</v>
      </c>
      <c r="D35" s="91">
        <v>130</v>
      </c>
      <c r="E35" s="91">
        <v>125</v>
      </c>
      <c r="F35" s="92">
        <v>520</v>
      </c>
      <c r="G35" s="92">
        <v>235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4</v>
      </c>
      <c r="P35" s="90">
        <v>1.88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67</v>
      </c>
      <c r="B36" s="95" t="s">
        <v>68</v>
      </c>
      <c r="C36" s="90">
        <v>1</v>
      </c>
      <c r="D36" s="91">
        <v>130</v>
      </c>
      <c r="E36" s="91">
        <v>125</v>
      </c>
      <c r="F36" s="92">
        <v>173810</v>
      </c>
      <c r="G36" s="92">
        <v>128956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1337</v>
      </c>
      <c r="P36" s="90">
        <v>1031.65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59</v>
      </c>
      <c r="B37" s="95" t="s">
        <v>69</v>
      </c>
      <c r="C37" s="90">
        <v>1</v>
      </c>
      <c r="D37" s="91">
        <v>130</v>
      </c>
      <c r="E37" s="91">
        <v>125</v>
      </c>
      <c r="F37" s="92">
        <v>18200</v>
      </c>
      <c r="G37" s="92">
        <v>15000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140</v>
      </c>
      <c r="P37" s="90">
        <v>120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27</v>
      </c>
      <c r="B38" s="95" t="s">
        <v>70</v>
      </c>
      <c r="C38" s="90">
        <v>1</v>
      </c>
      <c r="D38" s="91">
        <v>130</v>
      </c>
      <c r="E38" s="91">
        <v>125</v>
      </c>
      <c r="F38" s="92">
        <v>611000</v>
      </c>
      <c r="G38" s="92">
        <v>517500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4700</v>
      </c>
      <c r="P38" s="90">
        <v>4140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71</v>
      </c>
      <c r="B39" s="95" t="s">
        <v>72</v>
      </c>
      <c r="C39" s="90">
        <v>1</v>
      </c>
      <c r="D39" s="91">
        <v>130</v>
      </c>
      <c r="E39" s="91">
        <v>125</v>
      </c>
      <c r="F39" s="92">
        <v>10400</v>
      </c>
      <c r="G39" s="92">
        <v>2500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80</v>
      </c>
      <c r="P39" s="90">
        <v>20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73</v>
      </c>
      <c r="B40" s="95" t="s">
        <v>74</v>
      </c>
      <c r="C40" s="90">
        <v>1</v>
      </c>
      <c r="D40" s="91">
        <v>130</v>
      </c>
      <c r="E40" s="91">
        <v>125</v>
      </c>
      <c r="F40" s="92">
        <v>65000</v>
      </c>
      <c r="G40" s="92">
        <v>37500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500</v>
      </c>
      <c r="P40" s="90">
        <v>300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>
      <c r="A41" s="95" t="s">
        <v>75</v>
      </c>
      <c r="B41" s="95" t="s">
        <v>76</v>
      </c>
      <c r="C41" s="90">
        <v>1</v>
      </c>
      <c r="D41" s="91">
        <v>119</v>
      </c>
      <c r="E41" s="91">
        <v>119</v>
      </c>
      <c r="F41" s="92">
        <v>3213</v>
      </c>
      <c r="G41" s="92">
        <v>3213</v>
      </c>
      <c r="H41" s="92" t="str">
        <f>F41* C41</f>
        <v>0</v>
      </c>
      <c r="I41" s="92" t="str">
        <f>G41* C41</f>
        <v>0</v>
      </c>
      <c r="J41" s="92" t="str">
        <f>H41- I41</f>
        <v>0</v>
      </c>
      <c r="K41" s="93" t="str">
        <f>J41 / H41</f>
        <v>0</v>
      </c>
      <c r="L41" s="92" t="str">
        <f>J41 * X41</f>
        <v>0</v>
      </c>
      <c r="M41" s="92" t="str">
        <f>J41 * Y41</f>
        <v>0</v>
      </c>
      <c r="N41" s="92">
        <v>0</v>
      </c>
      <c r="O41" s="90">
        <v>27</v>
      </c>
      <c r="P41" s="90">
        <v>27</v>
      </c>
      <c r="Q41" s="90" t="str">
        <f>O41* C41</f>
        <v>0</v>
      </c>
      <c r="R41" s="90" t="str">
        <f>P41* C41</f>
        <v>0</v>
      </c>
      <c r="S41" s="90" t="str">
        <f>Q41- R41</f>
        <v>0</v>
      </c>
      <c r="T41" s="93" t="str">
        <f>S41/ Q41</f>
        <v>0</v>
      </c>
      <c r="U41" s="90" t="str">
        <f>S41* X41</f>
        <v>0</v>
      </c>
      <c r="V41" s="90" t="str">
        <f>S41* Y41</f>
        <v>0</v>
      </c>
      <c r="W41" s="94">
        <v>0</v>
      </c>
      <c r="X41" s="93">
        <v>0.8</v>
      </c>
      <c r="Y41" s="93">
        <v>0.2</v>
      </c>
    </row>
    <row r="42" spans="1:26" customHeight="1" ht="24">
      <c r="A42" s="95" t="s">
        <v>77</v>
      </c>
      <c r="B42" s="95" t="s">
        <v>78</v>
      </c>
      <c r="C42" s="90">
        <v>1</v>
      </c>
      <c r="D42" s="91">
        <v>130</v>
      </c>
      <c r="E42" s="91">
        <v>125</v>
      </c>
      <c r="F42" s="92">
        <v>45500</v>
      </c>
      <c r="G42" s="92">
        <v>37500</v>
      </c>
      <c r="H42" s="92" t="str">
        <f>F42* C42</f>
        <v>0</v>
      </c>
      <c r="I42" s="92" t="str">
        <f>G42* C42</f>
        <v>0</v>
      </c>
      <c r="J42" s="92" t="str">
        <f>H42- I42</f>
        <v>0</v>
      </c>
      <c r="K42" s="93" t="str">
        <f>J42 / H42</f>
        <v>0</v>
      </c>
      <c r="L42" s="92" t="str">
        <f>J42 * X42</f>
        <v>0</v>
      </c>
      <c r="M42" s="92" t="str">
        <f>J42 * Y42</f>
        <v>0</v>
      </c>
      <c r="N42" s="92">
        <v>0</v>
      </c>
      <c r="O42" s="90">
        <v>350</v>
      </c>
      <c r="P42" s="90">
        <v>300</v>
      </c>
      <c r="Q42" s="90" t="str">
        <f>O42* C42</f>
        <v>0</v>
      </c>
      <c r="R42" s="90" t="str">
        <f>P42* C42</f>
        <v>0</v>
      </c>
      <c r="S42" s="90" t="str">
        <f>Q42- R42</f>
        <v>0</v>
      </c>
      <c r="T42" s="93" t="str">
        <f>S42/ Q42</f>
        <v>0</v>
      </c>
      <c r="U42" s="90" t="str">
        <f>S42* X42</f>
        <v>0</v>
      </c>
      <c r="V42" s="90" t="str">
        <f>S42* Y42</f>
        <v>0</v>
      </c>
      <c r="W42" s="94">
        <v>0</v>
      </c>
      <c r="X42" s="93">
        <v>0.2</v>
      </c>
      <c r="Y42" s="93">
        <v>0.8</v>
      </c>
    </row>
    <row r="43" spans="1:26" customHeight="1" ht="24">
      <c r="A43" s="95" t="s">
        <v>77</v>
      </c>
      <c r="B43" s="95" t="s">
        <v>79</v>
      </c>
      <c r="C43" s="90">
        <v>1</v>
      </c>
      <c r="D43" s="91">
        <v>130</v>
      </c>
      <c r="E43" s="91">
        <v>125</v>
      </c>
      <c r="F43" s="92">
        <v>32500</v>
      </c>
      <c r="G43" s="92">
        <v>0</v>
      </c>
      <c r="H43" s="92" t="str">
        <f>F43* C43</f>
        <v>0</v>
      </c>
      <c r="I43" s="92" t="str">
        <f>G43* C43</f>
        <v>0</v>
      </c>
      <c r="J43" s="92" t="str">
        <f>H43- I43</f>
        <v>0</v>
      </c>
      <c r="K43" s="93" t="str">
        <f>J43 / H43</f>
        <v>0</v>
      </c>
      <c r="L43" s="92" t="str">
        <f>J43 * X43</f>
        <v>0</v>
      </c>
      <c r="M43" s="92" t="str">
        <f>J43 * Y43</f>
        <v>0</v>
      </c>
      <c r="N43" s="92">
        <v>0</v>
      </c>
      <c r="O43" s="90">
        <v>250</v>
      </c>
      <c r="P43" s="90">
        <v>0</v>
      </c>
      <c r="Q43" s="90" t="str">
        <f>O43* C43</f>
        <v>0</v>
      </c>
      <c r="R43" s="90" t="str">
        <f>P43* C43</f>
        <v>0</v>
      </c>
      <c r="S43" s="90" t="str">
        <f>Q43- R43</f>
        <v>0</v>
      </c>
      <c r="T43" s="93" t="str">
        <f>S43/ Q43</f>
        <v>0</v>
      </c>
      <c r="U43" s="90" t="str">
        <f>S43* X43</f>
        <v>0</v>
      </c>
      <c r="V43" s="90" t="str">
        <f>S43* Y43</f>
        <v>0</v>
      </c>
      <c r="W43" s="94">
        <v>0</v>
      </c>
      <c r="X43" s="93">
        <v>0.2</v>
      </c>
      <c r="Y43" s="93">
        <v>0.8</v>
      </c>
    </row>
    <row r="44" spans="1:26" customHeight="1" ht="24" s="12" customFormat="1">
      <c r="A44" s="70"/>
      <c r="B44" s="19"/>
      <c r="C44" s="20"/>
      <c r="D44" s="21"/>
      <c r="E44" s="21"/>
      <c r="F44" s="4"/>
      <c r="G44" s="4"/>
      <c r="H44" s="4" t="str">
        <f>SUM(H3:H43)</f>
        <v>0</v>
      </c>
      <c r="I44" s="4" t="str">
        <f>SUM(I3:I43)</f>
        <v>0</v>
      </c>
      <c r="J44" s="4" t="str">
        <f>H44-I44</f>
        <v>0</v>
      </c>
      <c r="K44" s="22" t="str">
        <f>J44/H44</f>
        <v>0</v>
      </c>
      <c r="L44" s="4" t="str">
        <f>SUM(L3:L43)</f>
        <v>0</v>
      </c>
      <c r="M44" s="4" t="str">
        <f>SUM(M3:M43)</f>
        <v>0</v>
      </c>
      <c r="N44" s="4" t="str">
        <f>SUM(N3:N43)</f>
        <v>0</v>
      </c>
      <c r="O44" s="5"/>
      <c r="P44" s="5"/>
      <c r="Q44" s="5" t="str">
        <f>SUM(Q3:Q43)</f>
        <v>0</v>
      </c>
      <c r="R44" s="5" t="str">
        <f>SUM(R3:R43)</f>
        <v>0</v>
      </c>
      <c r="S44" s="5" t="str">
        <f>Q44-R44</f>
        <v>0</v>
      </c>
      <c r="T44" s="22" t="str">
        <f>S44/Q44</f>
        <v>0</v>
      </c>
      <c r="U44" s="5" t="str">
        <f>SUM(U3:U43)</f>
        <v>0</v>
      </c>
      <c r="V44" s="5" t="str">
        <f>SUM(V3:V43)</f>
        <v>0</v>
      </c>
      <c r="W44" s="73" t="str">
        <f>SUM(W3:W43)</f>
        <v>0</v>
      </c>
      <c r="X44" s="23"/>
      <c r="Y44" s="23"/>
    </row>
    <row r="45" spans="1:26" customHeight="1" ht="24" s="32" customFormat="1">
      <c r="A45" s="24"/>
      <c r="B45" s="25" t="s">
        <v>80</v>
      </c>
      <c r="C45" s="26">
        <v>0.04712</v>
      </c>
      <c r="D45" s="27"/>
      <c r="E45" s="27"/>
      <c r="F45" s="28"/>
      <c r="G45" s="28"/>
      <c r="H45" s="28" t="str">
        <f>C45*(H44-N44)</f>
        <v>0</v>
      </c>
      <c r="I45" s="28"/>
      <c r="J45" s="28"/>
      <c r="K45" s="29"/>
      <c r="L45" s="28"/>
      <c r="M45" s="28"/>
      <c r="N45" s="28"/>
      <c r="O45" s="30"/>
      <c r="P45" s="30"/>
      <c r="Q45" s="30" t="str">
        <f>C45*(Q44-W44)</f>
        <v>0</v>
      </c>
      <c r="R45" s="30"/>
      <c r="S45" s="30"/>
      <c r="T45" s="29"/>
      <c r="U45" s="30"/>
      <c r="V45" s="30"/>
      <c r="W45" s="74"/>
      <c r="X45" s="31"/>
      <c r="Y45" s="31"/>
    </row>
    <row r="46" spans="1:26" customHeight="1" ht="24">
      <c r="A46" s="33" t="s">
        <v>81</v>
      </c>
      <c r="B46" s="33" t="s">
        <v>82</v>
      </c>
      <c r="C46" s="15">
        <v>0.1</v>
      </c>
      <c r="D46" s="13"/>
      <c r="E46" s="13"/>
      <c r="F46" s="14"/>
      <c r="G46" s="14"/>
      <c r="H46" s="14" t="str">
        <f>C46*H44</f>
        <v>0</v>
      </c>
      <c r="I46" s="14"/>
      <c r="J46" s="14"/>
      <c r="K46" s="15"/>
      <c r="L46" s="14"/>
      <c r="M46" s="4" t="str">
        <f>H46</f>
        <v>0</v>
      </c>
      <c r="N46" s="4"/>
      <c r="O46" s="16"/>
      <c r="P46" s="16"/>
      <c r="Q46" s="16" t="str">
        <f>C46*Q44</f>
        <v>0</v>
      </c>
      <c r="R46" s="16"/>
      <c r="S46" s="16"/>
      <c r="T46" s="15"/>
      <c r="U46" s="16"/>
      <c r="V46" s="16" t="str">
        <f>Q46</f>
        <v>0</v>
      </c>
      <c r="W46" s="72"/>
      <c r="X46" s="17"/>
      <c r="Y46" s="17"/>
    </row>
    <row r="47" spans="1:26" customHeight="1" ht="24" s="12" customFormat="1">
      <c r="A47" s="34"/>
      <c r="B47" s="34" t="s">
        <v>83</v>
      </c>
      <c r="C47" s="35"/>
      <c r="D47" s="36"/>
      <c r="E47" s="36"/>
      <c r="F47" s="37"/>
      <c r="G47" s="37"/>
      <c r="H47" s="37" t="str">
        <f>SUM(H44:H46)</f>
        <v>0</v>
      </c>
      <c r="I47" s="37"/>
      <c r="J47" s="37"/>
      <c r="K47" s="38"/>
      <c r="L47" s="39" t="str">
        <f>L44</f>
        <v>0</v>
      </c>
      <c r="M47" s="39" t="str">
        <f>SUM(M44:M46)</f>
        <v>0</v>
      </c>
      <c r="N47" s="39"/>
      <c r="O47" s="40"/>
      <c r="P47" s="40"/>
      <c r="Q47" s="40" t="str">
        <f>SUM(Q44:Q46)</f>
        <v>0</v>
      </c>
      <c r="R47" s="40"/>
      <c r="S47" s="40"/>
      <c r="T47" s="38"/>
      <c r="U47" s="41" t="str">
        <f>U44</f>
        <v>0</v>
      </c>
      <c r="V47" s="41" t="str">
        <f>SUM(V44:V46)</f>
        <v>0</v>
      </c>
      <c r="W47" s="73"/>
      <c r="X47" s="42"/>
      <c r="Y47" s="42"/>
    </row>
    <row r="48" spans="1:26" customHeight="1" ht="24" s="54" customFormat="1">
      <c r="A48" s="43"/>
      <c r="B48" s="44" t="s">
        <v>84</v>
      </c>
      <c r="C48" s="45">
        <v>0</v>
      </c>
      <c r="D48" s="46"/>
      <c r="E48" s="46"/>
      <c r="F48" s="47"/>
      <c r="G48" s="47"/>
      <c r="H48" s="2" t="str">
        <f>C48*H47</f>
        <v>0</v>
      </c>
      <c r="I48" s="48"/>
      <c r="J48" s="48"/>
      <c r="K48" s="49"/>
      <c r="L48" s="78" t="str">
        <f>H48*X48</f>
        <v>0</v>
      </c>
      <c r="M48" s="78" t="str">
        <f>H48*Y48</f>
        <v>0</v>
      </c>
      <c r="N48" s="2"/>
      <c r="O48" s="50"/>
      <c r="P48" s="50"/>
      <c r="Q48" s="51" t="str">
        <f>C48*Q47</f>
        <v>0</v>
      </c>
      <c r="R48" s="52"/>
      <c r="S48" s="52"/>
      <c r="T48" s="53"/>
      <c r="U48" s="3" t="str">
        <f>Q48*X48</f>
        <v>0</v>
      </c>
      <c r="V48" s="3" t="str">
        <f>Q48*Y48</f>
        <v>0</v>
      </c>
      <c r="W48" s="75"/>
      <c r="X48" s="77">
        <v>0.2</v>
      </c>
      <c r="Y48" s="77">
        <v>0.8</v>
      </c>
    </row>
    <row r="49" spans="1:26" customHeight="1" ht="24" s="32" customFormat="1">
      <c r="A49" s="55"/>
      <c r="B49" s="1" t="s">
        <v>85</v>
      </c>
      <c r="C49" s="56">
        <v>0</v>
      </c>
      <c r="D49" s="57" t="s">
        <v>86</v>
      </c>
      <c r="E49" s="57">
        <v>100</v>
      </c>
      <c r="F49" s="48"/>
      <c r="G49" s="48"/>
      <c r="H49" s="58" t="str">
        <f>C49</f>
        <v>0</v>
      </c>
      <c r="I49" s="47"/>
      <c r="J49" s="47"/>
      <c r="K49" s="45"/>
      <c r="L49" s="78" t="str">
        <f>H49*X48</f>
        <v>0</v>
      </c>
      <c r="M49" s="78" t="str">
        <f>H49*Y48</f>
        <v>0</v>
      </c>
      <c r="N49" s="2"/>
      <c r="O49" s="59"/>
      <c r="P49" s="59"/>
      <c r="Q49" s="79" t="str">
        <f>IF(E49&gt;0, H49/E49, 0)</f>
        <v>0</v>
      </c>
      <c r="R49" s="50"/>
      <c r="S49" s="50"/>
      <c r="T49" s="31"/>
      <c r="U49" s="3" t="str">
        <f>Q49*X48</f>
        <v>0</v>
      </c>
      <c r="V49" s="3" t="str">
        <f>Q49*Y48</f>
        <v>0</v>
      </c>
      <c r="W49" s="74"/>
      <c r="X49" s="31"/>
      <c r="Y49" s="31"/>
    </row>
    <row r="50" spans="1:26" customHeight="1" ht="24">
      <c r="A50" s="60"/>
      <c r="B5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50" s="61"/>
      <c r="D50" s="62"/>
      <c r="E50" s="62"/>
      <c r="F50" s="63"/>
      <c r="G50" s="63"/>
      <c r="H50" s="63" t="str">
        <f>SUM(H44:H46)-SUM(H48:H49)</f>
        <v>0</v>
      </c>
      <c r="I50" s="63" t="str">
        <f>I44</f>
        <v>0</v>
      </c>
      <c r="J50" s="63" t="str">
        <f>H50-I50</f>
        <v>0</v>
      </c>
      <c r="K50" s="64" t="str">
        <f>J50/H50</f>
        <v>0</v>
      </c>
      <c r="L50" s="63" t="str">
        <f>SUM(L46:L47)-SUM(L48:L49)</f>
        <v>0</v>
      </c>
      <c r="M50" s="63" t="str">
        <f>SUM(M44:M46)-SUM(M48:M49)</f>
        <v>0</v>
      </c>
      <c r="N50" s="63"/>
      <c r="O50" s="65"/>
      <c r="P50" s="65"/>
      <c r="Q50" s="65" t="str">
        <f>SUM(Q44:Q46)-SUM(Q48:Q49)</f>
        <v>0</v>
      </c>
      <c r="R50" s="65" t="str">
        <f>R44</f>
        <v>0</v>
      </c>
      <c r="S50" s="65" t="str">
        <f>Q50-R50</f>
        <v>0</v>
      </c>
      <c r="T50" s="17" t="str">
        <f>S50/Q50</f>
        <v>0</v>
      </c>
      <c r="U50" s="65" t="str">
        <f>SUM($U46:$U47)-SUM($U48:$U49)</f>
        <v>0</v>
      </c>
      <c r="V50" s="65" t="str">
        <f>SUM(V44:V46)-SUM(V48:V49)</f>
        <v>0</v>
      </c>
      <c r="W50" s="72"/>
      <c r="X50" s="17"/>
      <c r="Y5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