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<sst xmlns="http://schemas.openxmlformats.org/spreadsheetml/2006/main" uniqueCount="68">
  <si>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</si>
  <si>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</si>
  <si>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</si>
  <si>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</si>
  <si>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</si>
  <si>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</si>
  <si>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</si>
  <si>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</si>
  <si>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</si>
  <si>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</si>
  <si>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</si>
  <si>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</si>
  <si>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</si>
  <si>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</si>
  <si>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</si>
  <si>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</si>
  <si>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</si>
  <si>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</si>
  <si>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</si>
  <si>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</si>
  <si>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</si>
  <si>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</si>
  <si>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</si>
  <si>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モアナルアガーデンウエディング</t>
  </si>
  <si>
    <t>モアナルアガーデン使用料(1時間)/司会者(介添人兼任)/音楽奏者 1 名(ウクレレシンガー)/ 会場セットアップ料/結婚証明書(モアナルアガーデンオリジナル)/リングピロー/会場装花(アートフラワー)、花器/列席者チェア(ダークブラウンチバリチェア・列席人数に応じ 20 脚まで)/ガーデン入場料(20名様分まで)/リムジン送迎（ホテル⇔教会間・2時間）</t>
  </si>
  <si>
    <t>モアナルアガーデン</t>
  </si>
  <si>
    <t>１時間の延長</t>
  </si>
  <si>
    <t>ヘアメイクアーティスト：Bilino</t>
  </si>
  <si>
    <t>つきっきりヘアメイク(7時間）*クイックヘアチェンジ(15分)2回付き</t>
  </si>
  <si>
    <t>新郎ヘアセット(15分）</t>
  </si>
  <si>
    <t>延長30分</t>
  </si>
  <si>
    <t>フォトグラファー：VISIONARI/Takako, Megumi, Cliff, Ryan, Jason</t>
  </si>
  <si>
    <t xml:space="preserve">Plan（アルバムなし）：フォトグラファーTakako/メイク、ホテル内、(リムジン)、セレモニー、フォトツアー1ヶ所+レセプション冒頭/350cut～/DVD(データ)・インターネットスライドショー	</t>
  </si>
  <si>
    <t>VISIONARI：オプション</t>
  </si>
  <si>
    <t>フォトツアー1ヶ所追加（ワイキキ周辺）</t>
  </si>
  <si>
    <t>つきっきりコーディネーター</t>
  </si>
  <si>
    <t>ホテル出発→教会→フォトツアー1カ所(ワイキキ周辺）→レセプション</t>
  </si>
  <si>
    <t>ゲストコーディネーター　
※ご列席者20名様以上の場合は必ず必要となります。</t>
  </si>
  <si>
    <t>カップル用リムジン</t>
  </si>
  <si>
    <t>フォトツアー1ヶ所（ワイキキ周辺）</t>
  </si>
  <si>
    <t>24名様用バス</t>
  </si>
  <si>
    <t>ホテル⇔会場間（ワイキキ周辺）/往復</t>
  </si>
  <si>
    <t>Real Weddings オリジナル</t>
  </si>
  <si>
    <t>ブーケ＆ブートニア　☆プレゼント☆ ※ローズ(ホワイト&amp;ライトピンク)、トルコキキョウ(ホワイト)、ヴェロニカ、アスチルベ、ユーカリ、その他グリーンなど(花材おまかせ)</t>
  </si>
  <si>
    <t>フラワーシャワー(20名様分)</t>
  </si>
  <si>
    <t>チューベローズシングルレイ</t>
  </si>
  <si>
    <t>サンスーシールーム</t>
  </si>
  <si>
    <t>個室使用料（2時間30分）</t>
  </si>
  <si>
    <t>ハウツリーラナイ/サンスーシールーム</t>
  </si>
  <si>
    <t>Dinner Menu A</t>
  </si>
  <si>
    <t>Kids Menu</t>
  </si>
  <si>
    <t>We Heart Cake Company</t>
  </si>
  <si>
    <t>セミネイキッドケーキ６+８インチ（サーブ数約40名様分）スポンジの間にフレッシュストロベリーのサンドは無し
ベリーのデコレーション込み</t>
  </si>
  <si>
    <t>Cake Flower ※Greens (same as table garland)</t>
  </si>
  <si>
    <t>Guest Table② ※ピンクのバラ、白のバラをなくして、スプレーローズのみにしてボリュームを減らす＋Gold votives×8(2 table total 16)</t>
  </si>
  <si>
    <t>Head table ※1×6' table
Table garland 6'long (花材はゲストテーブルと同じ) + Gold Votives×4</t>
  </si>
  <si>
    <t>set up fee + Flat separate delivery fee + Break down fee</t>
  </si>
  <si>
    <t>Accel Rentals</t>
  </si>
  <si>
    <t xml:space="preserve">White Chivari Chairs </t>
  </si>
  <si>
    <t>Delivery　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</si>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</sst>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43072.38818287037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322400</v>
      </c>
      <c r="G3" s="92">
        <v>247854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2480</v>
      </c>
      <c r="P3" s="90">
        <v>2065.45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53300</v>
      </c>
      <c r="G4" s="92">
        <v>42000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410</v>
      </c>
      <c r="P4" s="90">
        <v>350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120</v>
      </c>
      <c r="F5" s="92">
        <v>119600</v>
      </c>
      <c r="G5" s="92">
        <v>75600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920</v>
      </c>
      <c r="P5" s="90">
        <v>630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27</v>
      </c>
      <c r="B6" s="95" t="s">
        <v>29</v>
      </c>
      <c r="C6" s="90">
        <v>1</v>
      </c>
      <c r="D6" s="91">
        <v>130</v>
      </c>
      <c r="E6" s="91">
        <v>120</v>
      </c>
      <c r="F6" s="92">
        <v>10400</v>
      </c>
      <c r="G6" s="92">
        <v>3769.2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80</v>
      </c>
      <c r="P6" s="90">
        <v>31.41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27</v>
      </c>
      <c r="B7" s="95" t="s">
        <v>30</v>
      </c>
      <c r="C7" s="90">
        <v>2</v>
      </c>
      <c r="D7" s="91">
        <v>130</v>
      </c>
      <c r="E7" s="91">
        <v>120</v>
      </c>
      <c r="F7" s="92">
        <v>10400</v>
      </c>
      <c r="G7" s="92">
        <v>6283.2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80</v>
      </c>
      <c r="P7" s="90">
        <v>52.36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120</v>
      </c>
      <c r="F8" s="92">
        <v>178750</v>
      </c>
      <c r="G8" s="92">
        <v>131937.6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1375</v>
      </c>
      <c r="P8" s="90">
        <v>1099.48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120</v>
      </c>
      <c r="F9" s="92">
        <v>0</v>
      </c>
      <c r="G9" s="92">
        <v>31440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0</v>
      </c>
      <c r="P9" s="90">
        <v>262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120</v>
      </c>
      <c r="F10" s="92">
        <v>58500</v>
      </c>
      <c r="G10" s="92">
        <v>48000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450</v>
      </c>
      <c r="P10" s="90">
        <v>400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35</v>
      </c>
      <c r="B11" s="95" t="s">
        <v>37</v>
      </c>
      <c r="C11" s="90">
        <v>1</v>
      </c>
      <c r="D11" s="91">
        <v>130</v>
      </c>
      <c r="E11" s="91">
        <v>120</v>
      </c>
      <c r="F11" s="92">
        <v>31200</v>
      </c>
      <c r="G11" s="92">
        <v>28800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240</v>
      </c>
      <c r="P11" s="90">
        <v>240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120</v>
      </c>
      <c r="F12" s="92">
        <v>19500</v>
      </c>
      <c r="G12" s="92">
        <v>9423.6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150</v>
      </c>
      <c r="P12" s="90">
        <v>78.53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40</v>
      </c>
      <c r="B13" s="95" t="s">
        <v>41</v>
      </c>
      <c r="C13" s="90">
        <v>1</v>
      </c>
      <c r="D13" s="91">
        <v>130</v>
      </c>
      <c r="E13" s="91">
        <v>120</v>
      </c>
      <c r="F13" s="92">
        <v>65000</v>
      </c>
      <c r="G13" s="92">
        <v>34869.6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500</v>
      </c>
      <c r="P13" s="90">
        <v>290.58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120</v>
      </c>
      <c r="F14" s="92">
        <v>0</v>
      </c>
      <c r="G14" s="92">
        <v>35400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0</v>
      </c>
      <c r="P14" s="90">
        <v>295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42</v>
      </c>
      <c r="B15" s="95" t="s">
        <v>44</v>
      </c>
      <c r="C15" s="90">
        <v>1</v>
      </c>
      <c r="D15" s="91">
        <v>130</v>
      </c>
      <c r="E15" s="91">
        <v>120</v>
      </c>
      <c r="F15" s="92">
        <v>32500</v>
      </c>
      <c r="G15" s="92">
        <v>12000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250</v>
      </c>
      <c r="P15" s="90">
        <v>100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42</v>
      </c>
      <c r="B16" s="95" t="s">
        <v>45</v>
      </c>
      <c r="C16" s="90">
        <v>4</v>
      </c>
      <c r="D16" s="91">
        <v>130</v>
      </c>
      <c r="E16" s="91">
        <v>120</v>
      </c>
      <c r="F16" s="92">
        <v>2600</v>
      </c>
      <c r="G16" s="92">
        <v>1920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20</v>
      </c>
      <c r="P16" s="90">
        <v>16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46</v>
      </c>
      <c r="B17" s="95" t="s">
        <v>47</v>
      </c>
      <c r="C17" s="90">
        <v>1</v>
      </c>
      <c r="D17" s="91">
        <v>130</v>
      </c>
      <c r="E17" s="91">
        <v>120</v>
      </c>
      <c r="F17" s="92">
        <v>26000</v>
      </c>
      <c r="G17" s="92">
        <v>18848.4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200</v>
      </c>
      <c r="P17" s="90">
        <v>157.07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48</v>
      </c>
      <c r="B18" s="95" t="s">
        <v>49</v>
      </c>
      <c r="C18" s="90">
        <v>19</v>
      </c>
      <c r="D18" s="91">
        <v>130</v>
      </c>
      <c r="E18" s="91">
        <v>120</v>
      </c>
      <c r="F18" s="92">
        <v>14950</v>
      </c>
      <c r="G18" s="92">
        <v>11400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115</v>
      </c>
      <c r="P18" s="90">
        <v>95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48</v>
      </c>
      <c r="B19" s="95" t="s">
        <v>50</v>
      </c>
      <c r="C19" s="90">
        <v>4</v>
      </c>
      <c r="D19" s="91">
        <v>130</v>
      </c>
      <c r="E19" s="91">
        <v>120</v>
      </c>
      <c r="F19" s="92">
        <v>5200</v>
      </c>
      <c r="G19" s="92">
        <v>3840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40</v>
      </c>
      <c r="P19" s="90">
        <v>32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51</v>
      </c>
      <c r="B20" s="95" t="s">
        <v>52</v>
      </c>
      <c r="C20" s="90">
        <v>1</v>
      </c>
      <c r="D20" s="91">
        <v>130</v>
      </c>
      <c r="E20" s="91">
        <v>120</v>
      </c>
      <c r="F20" s="92">
        <v>34580</v>
      </c>
      <c r="G20" s="92">
        <v>27189.6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266</v>
      </c>
      <c r="P20" s="90">
        <v>226.58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0.5</v>
      </c>
      <c r="Y20" s="93">
        <v>0.5</v>
      </c>
    </row>
    <row r="21" spans="1:26" customHeight="1" ht="24">
      <c r="A21" s="95" t="s">
        <v>42</v>
      </c>
      <c r="B21" s="95" t="s">
        <v>53</v>
      </c>
      <c r="C21" s="90">
        <v>1</v>
      </c>
      <c r="D21" s="91">
        <v>130</v>
      </c>
      <c r="E21" s="91">
        <v>120</v>
      </c>
      <c r="F21" s="92">
        <v>4680</v>
      </c>
      <c r="G21" s="92">
        <v>3000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36</v>
      </c>
      <c r="P21" s="90">
        <v>25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>
      <c r="A22" s="95" t="s">
        <v>42</v>
      </c>
      <c r="B22" s="95" t="s">
        <v>54</v>
      </c>
      <c r="C22" s="90">
        <v>1</v>
      </c>
      <c r="D22" s="91">
        <v>130</v>
      </c>
      <c r="E22" s="91">
        <v>120</v>
      </c>
      <c r="F22" s="92">
        <v>142220</v>
      </c>
      <c r="G22" s="92">
        <v>105600</v>
      </c>
      <c r="H22" s="92" t="str">
        <f>F22* C22</f>
        <v>0</v>
      </c>
      <c r="I22" s="92" t="str">
        <f>G22* C22</f>
        <v>0</v>
      </c>
      <c r="J22" s="92" t="str">
        <f>H22- I22</f>
        <v>0</v>
      </c>
      <c r="K22" s="93" t="str">
        <f>J22 / H22</f>
        <v>0</v>
      </c>
      <c r="L22" s="92" t="str">
        <f>J22 * X22</f>
        <v>0</v>
      </c>
      <c r="M22" s="92" t="str">
        <f>J22 * Y22</f>
        <v>0</v>
      </c>
      <c r="N22" s="92">
        <v>0</v>
      </c>
      <c r="O22" s="90">
        <v>1094</v>
      </c>
      <c r="P22" s="90">
        <v>880</v>
      </c>
      <c r="Q22" s="90" t="str">
        <f>O22* C22</f>
        <v>0</v>
      </c>
      <c r="R22" s="90" t="str">
        <f>P22* C22</f>
        <v>0</v>
      </c>
      <c r="S22" s="90" t="str">
        <f>Q22- R22</f>
        <v>0</v>
      </c>
      <c r="T22" s="93" t="str">
        <f>S22/ Q22</f>
        <v>0</v>
      </c>
      <c r="U22" s="90" t="str">
        <f>S22* X22</f>
        <v>0</v>
      </c>
      <c r="V22" s="90" t="str">
        <f>S22* Y22</f>
        <v>0</v>
      </c>
      <c r="W22" s="94">
        <v>0</v>
      </c>
      <c r="X22" s="93">
        <v>0.2</v>
      </c>
      <c r="Y22" s="93">
        <v>0.8</v>
      </c>
    </row>
    <row r="23" spans="1:26" customHeight="1" ht="24">
      <c r="A23" s="95" t="s">
        <v>42</v>
      </c>
      <c r="B23" s="95" t="s">
        <v>55</v>
      </c>
      <c r="C23" s="90">
        <v>1</v>
      </c>
      <c r="D23" s="91">
        <v>130</v>
      </c>
      <c r="E23" s="91">
        <v>120</v>
      </c>
      <c r="F23" s="92">
        <v>35100</v>
      </c>
      <c r="G23" s="92">
        <v>22800</v>
      </c>
      <c r="H23" s="92" t="str">
        <f>F23* C23</f>
        <v>0</v>
      </c>
      <c r="I23" s="92" t="str">
        <f>G23* C23</f>
        <v>0</v>
      </c>
      <c r="J23" s="92" t="str">
        <f>H23- I23</f>
        <v>0</v>
      </c>
      <c r="K23" s="93" t="str">
        <f>J23 / H23</f>
        <v>0</v>
      </c>
      <c r="L23" s="92" t="str">
        <f>J23 * X23</f>
        <v>0</v>
      </c>
      <c r="M23" s="92" t="str">
        <f>J23 * Y23</f>
        <v>0</v>
      </c>
      <c r="N23" s="92">
        <v>0</v>
      </c>
      <c r="O23" s="90">
        <v>270</v>
      </c>
      <c r="P23" s="90">
        <v>190</v>
      </c>
      <c r="Q23" s="90" t="str">
        <f>O23* C23</f>
        <v>0</v>
      </c>
      <c r="R23" s="90" t="str">
        <f>P23* C23</f>
        <v>0</v>
      </c>
      <c r="S23" s="90" t="str">
        <f>Q23- R23</f>
        <v>0</v>
      </c>
      <c r="T23" s="93" t="str">
        <f>S23/ Q23</f>
        <v>0</v>
      </c>
      <c r="U23" s="90" t="str">
        <f>S23* X23</f>
        <v>0</v>
      </c>
      <c r="V23" s="90" t="str">
        <f>S23* Y23</f>
        <v>0</v>
      </c>
      <c r="W23" s="94">
        <v>0</v>
      </c>
      <c r="X23" s="93">
        <v>0.2</v>
      </c>
      <c r="Y23" s="93">
        <v>0.8</v>
      </c>
    </row>
    <row r="24" spans="1:26" customHeight="1" ht="24">
      <c r="A24" s="95" t="s">
        <v>42</v>
      </c>
      <c r="B24" s="95" t="s">
        <v>56</v>
      </c>
      <c r="C24" s="90">
        <v>1</v>
      </c>
      <c r="D24" s="91">
        <v>130</v>
      </c>
      <c r="E24" s="91">
        <v>120</v>
      </c>
      <c r="F24" s="92">
        <v>35100</v>
      </c>
      <c r="G24" s="92">
        <v>27648</v>
      </c>
      <c r="H24" s="92" t="str">
        <f>F24* C24</f>
        <v>0</v>
      </c>
      <c r="I24" s="92" t="str">
        <f>G24* C24</f>
        <v>0</v>
      </c>
      <c r="J24" s="92" t="str">
        <f>H24- I24</f>
        <v>0</v>
      </c>
      <c r="K24" s="93" t="str">
        <f>J24 / H24</f>
        <v>0</v>
      </c>
      <c r="L24" s="92" t="str">
        <f>J24 * X24</f>
        <v>0</v>
      </c>
      <c r="M24" s="92" t="str">
        <f>J24 * Y24</f>
        <v>0</v>
      </c>
      <c r="N24" s="92">
        <v>0</v>
      </c>
      <c r="O24" s="90">
        <v>270</v>
      </c>
      <c r="P24" s="90">
        <v>230.4</v>
      </c>
      <c r="Q24" s="90" t="str">
        <f>O24* C24</f>
        <v>0</v>
      </c>
      <c r="R24" s="90" t="str">
        <f>P24* C24</f>
        <v>0</v>
      </c>
      <c r="S24" s="90" t="str">
        <f>Q24- R24</f>
        <v>0</v>
      </c>
      <c r="T24" s="93" t="str">
        <f>S24/ Q24</f>
        <v>0</v>
      </c>
      <c r="U24" s="90" t="str">
        <f>S24* X24</f>
        <v>0</v>
      </c>
      <c r="V24" s="90" t="str">
        <f>S24* Y24</f>
        <v>0</v>
      </c>
      <c r="W24" s="94">
        <v>0</v>
      </c>
      <c r="X24" s="93">
        <v>0.2</v>
      </c>
      <c r="Y24" s="93">
        <v>0.8</v>
      </c>
    </row>
    <row r="25" spans="1:26" customHeight="1" ht="24">
      <c r="A25" s="95" t="s">
        <v>57</v>
      </c>
      <c r="B25" s="95" t="s">
        <v>58</v>
      </c>
      <c r="C25" s="90">
        <v>21</v>
      </c>
      <c r="D25" s="91">
        <v>130</v>
      </c>
      <c r="E25" s="91">
        <v>120</v>
      </c>
      <c r="F25" s="92">
        <v>2080</v>
      </c>
      <c r="G25" s="92">
        <v>1680</v>
      </c>
      <c r="H25" s="92" t="str">
        <f>F25* C25</f>
        <v>0</v>
      </c>
      <c r="I25" s="92" t="str">
        <f>G25* C25</f>
        <v>0</v>
      </c>
      <c r="J25" s="92" t="str">
        <f>H25- I25</f>
        <v>0</v>
      </c>
      <c r="K25" s="93" t="str">
        <f>J25 / H25</f>
        <v>0</v>
      </c>
      <c r="L25" s="92" t="str">
        <f>J25 * X25</f>
        <v>0</v>
      </c>
      <c r="M25" s="92" t="str">
        <f>J25 * Y25</f>
        <v>0</v>
      </c>
      <c r="N25" s="92">
        <v>0</v>
      </c>
      <c r="O25" s="90">
        <v>16</v>
      </c>
      <c r="P25" s="90">
        <v>14</v>
      </c>
      <c r="Q25" s="90" t="str">
        <f>O25* C25</f>
        <v>0</v>
      </c>
      <c r="R25" s="90" t="str">
        <f>P25* C25</f>
        <v>0</v>
      </c>
      <c r="S25" s="90" t="str">
        <f>Q25- R25</f>
        <v>0</v>
      </c>
      <c r="T25" s="93" t="str">
        <f>S25/ Q25</f>
        <v>0</v>
      </c>
      <c r="U25" s="90" t="str">
        <f>S25* X25</f>
        <v>0</v>
      </c>
      <c r="V25" s="90" t="str">
        <f>S25* Y25</f>
        <v>0</v>
      </c>
      <c r="W25" s="94">
        <v>0</v>
      </c>
      <c r="X25" s="93">
        <v>0.5</v>
      </c>
      <c r="Y25" s="93">
        <v>0.5</v>
      </c>
    </row>
    <row r="26" spans="1:26" customHeight="1" ht="24">
      <c r="A26" s="95" t="s">
        <v>57</v>
      </c>
      <c r="B26" s="95" t="s">
        <v>59</v>
      </c>
      <c r="C26" s="90">
        <v>1</v>
      </c>
      <c r="D26" s="91">
        <v>130</v>
      </c>
      <c r="E26" s="91">
        <v>120</v>
      </c>
      <c r="F26" s="92">
        <v>9230</v>
      </c>
      <c r="G26" s="92">
        <v>7200</v>
      </c>
      <c r="H26" s="92" t="str">
        <f>F26* C26</f>
        <v>0</v>
      </c>
      <c r="I26" s="92" t="str">
        <f>G26* C26</f>
        <v>0</v>
      </c>
      <c r="J26" s="92" t="str">
        <f>H26- I26</f>
        <v>0</v>
      </c>
      <c r="K26" s="93" t="str">
        <f>J26 / H26</f>
        <v>0</v>
      </c>
      <c r="L26" s="92" t="str">
        <f>J26 * X26</f>
        <v>0</v>
      </c>
      <c r="M26" s="92" t="str">
        <f>J26 * Y26</f>
        <v>0</v>
      </c>
      <c r="N26" s="92">
        <v>0</v>
      </c>
      <c r="O26" s="90">
        <v>71</v>
      </c>
      <c r="P26" s="90">
        <v>60</v>
      </c>
      <c r="Q26" s="90" t="str">
        <f>O26* C26</f>
        <v>0</v>
      </c>
      <c r="R26" s="90" t="str">
        <f>P26* C26</f>
        <v>0</v>
      </c>
      <c r="S26" s="90" t="str">
        <f>Q26- R26</f>
        <v>0</v>
      </c>
      <c r="T26" s="93" t="str">
        <f>S26/ Q26</f>
        <v>0</v>
      </c>
      <c r="U26" s="90" t="str">
        <f>S26* X26</f>
        <v>0</v>
      </c>
      <c r="V26" s="90" t="str">
        <f>S26* Y26</f>
        <v>0</v>
      </c>
      <c r="W26" s="94">
        <v>0</v>
      </c>
      <c r="X26" s="93">
        <v>0.5</v>
      </c>
      <c r="Y26" s="93">
        <v>0.5</v>
      </c>
    </row>
    <row r="27" spans="1:26" customHeight="1" ht="24" s="12" customFormat="1">
      <c r="A27" s="70"/>
      <c r="B27" s="19"/>
      <c r="C27" s="20"/>
      <c r="D27" s="21"/>
      <c r="E27" s="21"/>
      <c r="F27" s="4"/>
      <c r="G27" s="4"/>
      <c r="H27" s="4" t="str">
        <f>SUM(H3:H26)</f>
        <v>0</v>
      </c>
      <c r="I27" s="4" t="str">
        <f>SUM(I3:I26)</f>
        <v>0</v>
      </c>
      <c r="J27" s="4" t="str">
        <f>H27-I27</f>
        <v>0</v>
      </c>
      <c r="K27" s="22" t="str">
        <f>J27/H27</f>
        <v>0</v>
      </c>
      <c r="L27" s="4" t="str">
        <f>SUM(L3:L26)</f>
        <v>0</v>
      </c>
      <c r="M27" s="4" t="str">
        <f>SUM(M3:M26)</f>
        <v>0</v>
      </c>
      <c r="N27" s="4" t="str">
        <f>SUM(N3:N26)</f>
        <v>0</v>
      </c>
      <c r="O27" s="5"/>
      <c r="P27" s="5"/>
      <c r="Q27" s="5" t="str">
        <f>SUM(Q3:Q26)</f>
        <v>0</v>
      </c>
      <c r="R27" s="5" t="str">
        <f>SUM(R3:R26)</f>
        <v>0</v>
      </c>
      <c r="S27" s="5" t="str">
        <f>Q27-R27</f>
        <v>0</v>
      </c>
      <c r="T27" s="22" t="str">
        <f>S27/Q27</f>
        <v>0</v>
      </c>
      <c r="U27" s="5" t="str">
        <f>SUM(U3:U26)</f>
        <v>0</v>
      </c>
      <c r="V27" s="5" t="str">
        <f>SUM(V3:V26)</f>
        <v>0</v>
      </c>
      <c r="W27" s="73" t="str">
        <f>SUM(W3:W26)</f>
        <v>0</v>
      </c>
      <c r="X27" s="23"/>
      <c r="Y27" s="23"/>
    </row>
    <row r="28" spans="1:26" customHeight="1" ht="24" s="32" customFormat="1">
      <c r="A28" s="24"/>
      <c r="B28" s="25" t="s">
        <v>60</v>
      </c>
      <c r="C28" s="26">
        <v>0.04712</v>
      </c>
      <c r="D28" s="27"/>
      <c r="E28" s="27"/>
      <c r="F28" s="28"/>
      <c r="G28" s="28"/>
      <c r="H28" s="28" t="str">
        <f>C28*(H27-N27)</f>
        <v>0</v>
      </c>
      <c r="I28" s="28"/>
      <c r="J28" s="28"/>
      <c r="K28" s="29"/>
      <c r="L28" s="28"/>
      <c r="M28" s="28"/>
      <c r="N28" s="28"/>
      <c r="O28" s="30"/>
      <c r="P28" s="30"/>
      <c r="Q28" s="30" t="str">
        <f>C28*(Q27-W27)</f>
        <v>0</v>
      </c>
      <c r="R28" s="30"/>
      <c r="S28" s="30"/>
      <c r="T28" s="29"/>
      <c r="U28" s="30"/>
      <c r="V28" s="30"/>
      <c r="W28" s="74"/>
      <c r="X28" s="31"/>
      <c r="Y28" s="31"/>
    </row>
    <row r="29" spans="1:26" customHeight="1" ht="24">
      <c r="A29" s="33" t="s">
        <v>61</v>
      </c>
      <c r="B29" s="33" t="s">
        <v>62</v>
      </c>
      <c r="C29" s="15">
        <v>0.1</v>
      </c>
      <c r="D29" s="13"/>
      <c r="E29" s="13"/>
      <c r="F29" s="14"/>
      <c r="G29" s="14"/>
      <c r="H29" s="14" t="str">
        <f>C29*H27</f>
        <v>0</v>
      </c>
      <c r="I29" s="14"/>
      <c r="J29" s="14"/>
      <c r="K29" s="15"/>
      <c r="L29" s="14"/>
      <c r="M29" s="4" t="str">
        <f>H29</f>
        <v>0</v>
      </c>
      <c r="N29" s="4"/>
      <c r="O29" s="16"/>
      <c r="P29" s="16"/>
      <c r="Q29" s="16" t="str">
        <f>C29*Q27</f>
        <v>0</v>
      </c>
      <c r="R29" s="16"/>
      <c r="S29" s="16"/>
      <c r="T29" s="15"/>
      <c r="U29" s="16"/>
      <c r="V29" s="16" t="str">
        <f>Q29</f>
        <v>0</v>
      </c>
      <c r="W29" s="72"/>
      <c r="X29" s="17"/>
      <c r="Y29" s="17"/>
    </row>
    <row r="30" spans="1:26" customHeight="1" ht="24" s="12" customFormat="1">
      <c r="A30" s="34"/>
      <c r="B30" s="34" t="s">
        <v>63</v>
      </c>
      <c r="C30" s="35"/>
      <c r="D30" s="36"/>
      <c r="E30" s="36"/>
      <c r="F30" s="37"/>
      <c r="G30" s="37"/>
      <c r="H30" s="37" t="str">
        <f>SUM(H27:H29)</f>
        <v>0</v>
      </c>
      <c r="I30" s="37"/>
      <c r="J30" s="37"/>
      <c r="K30" s="38"/>
      <c r="L30" s="39" t="str">
        <f>L27</f>
        <v>0</v>
      </c>
      <c r="M30" s="39" t="str">
        <f>SUM(M27:M29)</f>
        <v>0</v>
      </c>
      <c r="N30" s="39"/>
      <c r="O30" s="40"/>
      <c r="P30" s="40"/>
      <c r="Q30" s="40" t="str">
        <f>SUM(Q27:Q29)</f>
        <v>0</v>
      </c>
      <c r="R30" s="40"/>
      <c r="S30" s="40"/>
      <c r="T30" s="38"/>
      <c r="U30" s="41" t="str">
        <f>U27</f>
        <v>0</v>
      </c>
      <c r="V30" s="41" t="str">
        <f>SUM(V27:V29)</f>
        <v>0</v>
      </c>
      <c r="W30" s="73"/>
      <c r="X30" s="42"/>
      <c r="Y30" s="42"/>
    </row>
    <row r="31" spans="1:26" customHeight="1" ht="24" s="54" customFormat="1">
      <c r="A31" s="43"/>
      <c r="B31" s="44" t="s">
        <v>64</v>
      </c>
      <c r="C31" s="45">
        <v>0</v>
      </c>
      <c r="D31" s="46"/>
      <c r="E31" s="46"/>
      <c r="F31" s="47"/>
      <c r="G31" s="47"/>
      <c r="H31" s="2" t="str">
        <f>C31*H30</f>
        <v>0</v>
      </c>
      <c r="I31" s="48"/>
      <c r="J31" s="48"/>
      <c r="K31" s="49"/>
      <c r="L31" s="78" t="str">
        <f>H31*X31</f>
        <v>0</v>
      </c>
      <c r="M31" s="78" t="str">
        <f>H31*Y31</f>
        <v>0</v>
      </c>
      <c r="N31" s="2"/>
      <c r="O31" s="50"/>
      <c r="P31" s="50"/>
      <c r="Q31" s="51" t="str">
        <f>C31*Q30</f>
        <v>0</v>
      </c>
      <c r="R31" s="52"/>
      <c r="S31" s="52"/>
      <c r="T31" s="53"/>
      <c r="U31" s="3" t="str">
        <f>Q31*X31</f>
        <v>0</v>
      </c>
      <c r="V31" s="3" t="str">
        <f>Q31*Y31</f>
        <v>0</v>
      </c>
      <c r="W31" s="75"/>
      <c r="X31" s="77">
        <v>0.2</v>
      </c>
      <c r="Y31" s="77">
        <v>0.8</v>
      </c>
    </row>
    <row r="32" spans="1:26" customHeight="1" ht="24" s="32" customFormat="1">
      <c r="A32" s="55"/>
      <c r="B32" s="1" t="s">
        <v>65</v>
      </c>
      <c r="C32" s="56">
        <v>0</v>
      </c>
      <c r="D32" s="57" t="s">
        <v>66</v>
      </c>
      <c r="E32" s="57">
        <v>100</v>
      </c>
      <c r="F32" s="48"/>
      <c r="G32" s="48"/>
      <c r="H32" s="58" t="str">
        <f>C32</f>
        <v>0</v>
      </c>
      <c r="I32" s="47"/>
      <c r="J32" s="47"/>
      <c r="K32" s="45"/>
      <c r="L32" s="78" t="str">
        <f>H32*X31</f>
        <v>0</v>
      </c>
      <c r="M32" s="78" t="str">
        <f>H32*Y31</f>
        <v>0</v>
      </c>
      <c r="N32" s="2"/>
      <c r="O32" s="59"/>
      <c r="P32" s="59"/>
      <c r="Q32" s="79" t="str">
        <f>IF(E32&gt;0, H32/E32, 0)</f>
        <v>0</v>
      </c>
      <c r="R32" s="50"/>
      <c r="S32" s="50"/>
      <c r="T32" s="31"/>
      <c r="U32" s="3" t="str">
        <f>Q32*X31</f>
        <v>0</v>
      </c>
      <c r="V32" s="3" t="str">
        <f>Q32*Y31</f>
        <v>0</v>
      </c>
      <c r="W32" s="74"/>
      <c r="X32" s="31"/>
      <c r="Y32" s="31"/>
    </row>
    <row r="33" spans="1:26" customHeight="1" ht="24">
      <c r="A33" s="60"/>
      <c r="B3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33" s="61"/>
      <c r="D33" s="62"/>
      <c r="E33" s="62"/>
      <c r="F33" s="63"/>
      <c r="G33" s="63"/>
      <c r="H33" s="63" t="str">
        <f>SUM(H27:H29)-SUM(H31:H32)</f>
        <v>0</v>
      </c>
      <c r="I33" s="63" t="str">
        <f>I27</f>
        <v>0</v>
      </c>
      <c r="J33" s="63" t="str">
        <f>H33-I33</f>
        <v>0</v>
      </c>
      <c r="K33" s="64" t="str">
        <f>J33/H33</f>
        <v>0</v>
      </c>
      <c r="L33" s="63" t="str">
        <f>SUM(L29:L30)-SUM(L31:L32)</f>
        <v>0</v>
      </c>
      <c r="M33" s="63" t="str">
        <f>SUM(M27:M29)-SUM(M31:M32)</f>
        <v>0</v>
      </c>
      <c r="N33" s="63"/>
      <c r="O33" s="65"/>
      <c r="P33" s="65"/>
      <c r="Q33" s="65" t="str">
        <f>SUM(Q27:Q29)-SUM(Q31:Q32)</f>
        <v>0</v>
      </c>
      <c r="R33" s="65" t="str">
        <f>R27</f>
        <v>0</v>
      </c>
      <c r="S33" s="65" t="str">
        <f>Q33-R33</f>
        <v>0</v>
      </c>
      <c r="T33" s="17" t="str">
        <f>S33/Q33</f>
        <v>0</v>
      </c>
      <c r="U33" s="65" t="str">
        <f>SUM($U29:$U30)-SUM($U31:$U32)</f>
        <v>0</v>
      </c>
      <c r="V33" s="65" t="str">
        <f>SUM(V27:V29)-SUM(V31:V32)</f>
        <v>0</v>
      </c>
      <c r="W33" s="72"/>
      <c r="X33" s="17"/>
      <c r="Y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