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8" autoFilterDateGrouping="1" firstSheet="0" minimized="0" showHorizontalScroll="1" showSheetTabs="1" showVerticalScroll="1" tabRatio="600" visibility="visible"/>
  </bookViews>
  <sheets>
    <sheet name="送金全体像" sheetId="1" r:id="rId4"/>
    <sheet name="酒居様" sheetId="2" r:id="rId5"/>
    <sheet name="山下様" sheetId="3" r:id="rId6"/>
    <sheet name="宮島様" sheetId="4" r:id="rId7"/>
    <sheet name="早坂様" sheetId="5" r:id="rId8"/>
    <sheet name="川添様" sheetId="6" r:id="rId9"/>
    <sheet name="洪様" sheetId="7" r:id="rId10"/>
    <sheet name="田原様" sheetId="8" r:id="rId11"/>
    <sheet name="土谷様" sheetId="9" r:id="rId12"/>
    <sheet name="小林様" sheetId="10" r:id="rId13"/>
    <sheet name="仲田様" sheetId="11" r:id="rId14"/>
    <sheet name="林様" sheetId="12" r:id="rId15"/>
    <sheet name="青木様" sheetId="13" r:id="rId16"/>
    <sheet name="谷田様" sheetId="14" r:id="rId17"/>
    <sheet name="藤嶋様" sheetId="15" r:id="rId18"/>
    <sheet name="佐藤 様" sheetId="16" r:id="rId19"/>
    <sheet name="小島様" sheetId="17" r:id="rId20"/>
    <sheet name="福井様" sheetId="18" r:id="rId21"/>
    <sheet name="尾﨑様" sheetId="19" r:id="rId22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<sst xmlns="http://schemas.openxmlformats.org/spreadsheetml/2006/main" uniqueCount="392">
  <si>
    <t>2017-10挙式分</t>
  </si>
  <si>
    <t>出力日：2017/10/25</t>
  </si>
  <si>
    <t>No</t>
  </si>
  <si>
    <t>挙式日</t>
  </si>
  <si>
    <t>顧客名</t>
  </si>
  <si>
    <t>現地支払料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</si>
  <si>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手配料</t>
    </r>
  </si>
  <si>
    <t>州税</t>
  </si>
  <si>
    <t>振込み額合計</t>
  </si>
  <si>
    <t>2017/10/03</t>
  </si>
  <si>
    <t>谷田 純一</t>
  </si>
  <si>
    <t>2017/10/05</t>
  </si>
  <si>
    <t>山下 剛史</t>
  </si>
  <si>
    <t>小林 俊雄</t>
  </si>
  <si>
    <t>2017/10/06</t>
  </si>
  <si>
    <t>尾﨑 正幸</t>
  </si>
  <si>
    <t>洪 浚碩</t>
  </si>
  <si>
    <t>2017/10/07</t>
  </si>
  <si>
    <t>仲田 祥史</t>
  </si>
  <si>
    <t>2017/10/08</t>
  </si>
  <si>
    <t>酒居 潤平</t>
  </si>
  <si>
    <t>2017/10/11</t>
  </si>
  <si>
    <t>川添 悟史</t>
  </si>
  <si>
    <t>2017/10/12</t>
  </si>
  <si>
    <t>田原 昇太</t>
  </si>
  <si>
    <t>林 哲也</t>
  </si>
  <si>
    <t>2017/10/16</t>
  </si>
  <si>
    <t>宮島 悠</t>
  </si>
  <si>
    <t>早坂 雄太</t>
  </si>
  <si>
    <t>2017/10/17</t>
  </si>
  <si>
    <t>藤嶋 泰利</t>
  </si>
  <si>
    <t>福井 健太</t>
  </si>
  <si>
    <t>2017/10/19</t>
  </si>
  <si>
    <t>土谷 祐樹</t>
  </si>
  <si>
    <t>2017/10/20</t>
  </si>
  <si>
    <t>青木 秀太</t>
  </si>
  <si>
    <t>2017/10/25</t>
  </si>
  <si>
    <t>佐藤  真悟</t>
  </si>
  <si>
    <t>2017/10/29</t>
  </si>
  <si>
    <t>小島 悠揮</t>
  </si>
  <si>
    <t>合計</t>
  </si>
  <si>
    <t>酒居様     挙式日：2017-10-08</t>
  </si>
  <si>
    <t>送金為替レート:</t>
  </si>
  <si>
    <t>支払区分</t>
  </si>
  <si>
    <t>商品区分</t>
  </si>
  <si>
    <t>商品名</t>
  </si>
  <si>
    <t>数量</t>
  </si>
  <si>
    <t>総代価$</t>
  </si>
  <si>
    <t>総代価\</t>
  </si>
  <si>
    <t>総原価$</t>
  </si>
  <si>
    <t>総原価\</t>
  </si>
  <si>
    <t>利益\</t>
  </si>
  <si>
    <t>利益率\</t>
  </si>
  <si>
    <t>HI\</t>
  </si>
  <si>
    <t>HI$</t>
  </si>
  <si>
    <t>RW\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</si>
  <si>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</si>
  <si>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W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</si>
  <si>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t>販売為替レート</t>
  </si>
  <si>
    <t>原価為替レート</t>
  </si>
  <si>
    <t>振込(海外)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</si>
  <si>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</si>
  <si>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
☆ウィンターキャンペーン☆1月22日迄</t>
  </si>
  <si>
    <t>ヘアメイクアーティスト：Machi Barros</t>
  </si>
  <si>
    <t>リハーサルメイク(120分）
10/7　13:00~15:00</t>
  </si>
  <si>
    <t>つきっきりヘアメイク(7時間）*クイックヘアチェンジ2回付き</t>
  </si>
  <si>
    <t>延長1時間</t>
  </si>
  <si>
    <t>新郎ヘアセット(20分）</t>
  </si>
  <si>
    <t>つきっきりコーディネーター</t>
  </si>
  <si>
    <t>ホテル出発→教会→フォトツアー2カ所(ワイキキ周辺）
打ち合わせ：10/7　12:00~13:00</t>
  </si>
  <si>
    <t>フォトグラファー：Jayson Tanega</t>
  </si>
  <si>
    <t>お支度→ホテル館内→リムジン→挙式→フォトツアー2ヶ所(ワイキキ周辺）/撮影データ☆</t>
  </si>
  <si>
    <t>レセプション前半1時間追加（ワイキキ周辺）☆</t>
  </si>
  <si>
    <t>ワイマナロビーチ出張料☆</t>
  </si>
  <si>
    <t>待機料☆</t>
  </si>
  <si>
    <t>SweetMotionStudio</t>
  </si>
  <si>
    <t>メイク・挙式・レセプション前半</t>
  </si>
  <si>
    <t>カップル用リムジン</t>
  </si>
  <si>
    <t>フォトツアー1ヶ所（ダウンタウン）</t>
  </si>
  <si>
    <t>フォトツアー1ヶ所(ワイマナロビーチ)</t>
  </si>
  <si>
    <t>24名様用バス</t>
  </si>
  <si>
    <t>ホテル⇔会場間（ワイキキ周辺）/往復</t>
  </si>
  <si>
    <t>Real Weddings オリジナル</t>
  </si>
  <si>
    <t>ブーケ＆ブートニア
ホワイトのみのクラッチブーケ</t>
  </si>
  <si>
    <t>ブーケ＆ブートニア　
ホワイト＆グリーンのブーケ（くすんだピンクを追加）</t>
  </si>
  <si>
    <t>ヘッドピース　
ホワイト＆ピンク（ブーケとお揃い）一輪ずつ</t>
  </si>
  <si>
    <t>レイ　（ホワイト）</t>
  </si>
  <si>
    <t>フラワーシャワー(20名様分)</t>
  </si>
  <si>
    <t>クレジット払い(海外)</t>
  </si>
  <si>
    <t>ミッシェルズ</t>
  </si>
  <si>
    <t>Orchid Menu
・ヴィテロトナート
・スモークサーモン
・ロブスタービスク</t>
  </si>
  <si>
    <t>パン（卵とごま抜き）</t>
  </si>
  <si>
    <t>ケーキアップチャージ
3段/ベリートッピング</t>
  </si>
  <si>
    <t>テーブルデコレーション　
ホワイト＆グリーンのフラワー
キャンドルでの装飾</t>
  </si>
  <si>
    <t>ウクレレ&amp;フラ</t>
  </si>
  <si>
    <t>パーティ/2時間</t>
  </si>
  <si>
    <t>レセプションコーディネーター</t>
  </si>
  <si>
    <t>開始～終了まで(3時間）</t>
  </si>
  <si>
    <t>SUBTOTAL</t>
  </si>
  <si>
    <t>ハワイ州税</t>
  </si>
  <si>
    <t>アレンジメント料</t>
  </si>
  <si>
    <t>なし</t>
  </si>
  <si>
    <t>サービス割引</t>
  </si>
  <si>
    <t>割引額為替レート</t>
  </si>
  <si>
    <t>TOTAL</t>
  </si>
  <si>
    <t>現地支払い額</t>
  </si>
  <si>
    <r>
      <t xml:space="preserve">ＲＷからH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への振り込み額</t>
    </r>
  </si>
  <si>
    <t>山下様     挙式日：2017-10-05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</si>
  <si>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</si>
  <si>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
☆挙式基本料50%OFF☆</t>
  </si>
  <si>
    <t>ヘアメイクアーティスト：Bilino</t>
  </si>
  <si>
    <t>リハーサルメイク&amp;つきっきりヘアメイク(7時間）*クイックヘアチェンジ2回付き</t>
  </si>
  <si>
    <t>フォトグラファー：Chrissy Lambert</t>
  </si>
  <si>
    <t>お支度→ホテル館内→リムジン→挙式/撮影データ</t>
  </si>
  <si>
    <t>レセプション前半追加（ワイキキ周辺）</t>
  </si>
  <si>
    <t>待機料</t>
  </si>
  <si>
    <t>ホテル出発→教会→ホテル</t>
  </si>
  <si>
    <t>14名様用ミニバン</t>
  </si>
  <si>
    <t>ホテル⇔会場間（ワイキキ周辺）/2時間</t>
  </si>
  <si>
    <t>ブーケ＆ブートニア　☆プレゼント☆ ※カスミソウ、ビリーボール(イエロー)、フィーバーヒューなど</t>
  </si>
  <si>
    <t>チューベローズシングルレイ</t>
  </si>
  <si>
    <t>フラワーシャワー(10名様分)</t>
  </si>
  <si>
    <t>宮島様     挙式日：2017-10-16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</si>
  <si>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</si>
  <si>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ヘアメイクアーティスト：Hatsuko Endo</t>
  </si>
  <si>
    <t>つきっきりヘアメイク(7時間）*クイックヘアチェンジ2回付き
※リハーサルメイクを入れた場合：追加32,500円</t>
  </si>
  <si>
    <t>ヘアメイク</t>
  </si>
  <si>
    <t>ゲストヘアセット（30分）
Ms.Naoko Noda
Ms.Megumi Kurihara</t>
  </si>
  <si>
    <t>ホテル出発→教会→フォトツアー2カ所(ワイキキ周辺）→レセプション前半</t>
  </si>
  <si>
    <t>Real Wedddings オリジナル</t>
  </si>
  <si>
    <t>デジタル横長タイプ：Laule'a 40P/80C(表紙素材：麻布)</t>
  </si>
  <si>
    <t>フォトツアー1ヶ所（ワイキキ周辺）</t>
  </si>
  <si>
    <t>ブーケ＆ブートニア　※目安
☆プレゼント☆</t>
  </si>
  <si>
    <t>ハクレイ（花冠）　※目安</t>
  </si>
  <si>
    <t>レイ　（お父様/ククイナッツ＆リーフ）</t>
  </si>
  <si>
    <t>レイ　（お母様/ホワイト）</t>
  </si>
  <si>
    <t>レイ　（お子様/パープルオーキッド）</t>
  </si>
  <si>
    <t>レイ　（お子様/ククイナッツ＆リーフ）</t>
  </si>
  <si>
    <t>ハウツリーラナイ/サンスーシールーム</t>
  </si>
  <si>
    <t>Dinner Menu A</t>
  </si>
  <si>
    <t>Kids Menu</t>
  </si>
  <si>
    <t>18名様用（6&amp;8inch/2段ラウンド型/ミックスベリー）
Name plate有</t>
  </si>
  <si>
    <t>振込(国内)</t>
  </si>
  <si>
    <t>アフターブーケ(押し花)</t>
  </si>
  <si>
    <t>Hawaii Style(マウロア)</t>
  </si>
  <si>
    <t>早坂様     挙式日：2017-10-16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</si>
  <si>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</si>
  <si>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
☆基本挙式料50%OFF☆</t>
  </si>
  <si>
    <t>リハーサルメイク(120分）</t>
  </si>
  <si>
    <t>ゲストヘアセットのみ（30分）
※Ms.Misa Tawatari</t>
  </si>
  <si>
    <t>フォトグラファー：VISIONARI/Takako, Megumi, Cliff, Ryan, Jason</t>
  </si>
  <si>
    <t xml:space="preserve">Plan（アルバムなし）：フォトグラファーJason/メイク、ホテル内、(リムジン)、セレモニー、フォトツアー2ヶ所/350cut～/DVD(データ)・インターネットスライドショー	</t>
  </si>
  <si>
    <t>UIプロダクション</t>
  </si>
  <si>
    <t>シルバープラン（会場到着→挙式→お庭→インタビュー）DVD納品</t>
  </si>
  <si>
    <t>7名様用リムジン</t>
  </si>
  <si>
    <t>⓶-2クラッチブーケ（ブートニア込）※プロテア・多肉植物・ピンクッション・実物（シルバー）・エリンジュウム（ブルー）・リューカデンドロ（レッド）・ワックスフラワー（ホワイト）・実物（イエロー）・ユーカリの葉（丸葉）</t>
  </si>
  <si>
    <t>ヘアピース(シングル)</t>
  </si>
  <si>
    <t>マイリーレイ</t>
  </si>
  <si>
    <t>ピカケとパープル小花 ※ご両家ご両親様用</t>
  </si>
  <si>
    <t>チューベローズシングルレイ ※その他ゲスト様用</t>
  </si>
  <si>
    <t>Orchids</t>
  </si>
  <si>
    <t>Wedding Dinner Menu</t>
  </si>
  <si>
    <t>ミックスベリートップ追加  ※ラウンド ☆プレゼント☆</t>
  </si>
  <si>
    <t>川添様     挙式日：2017-10-11</t>
  </si>
  <si>
    <t>メリマンズウエディング</t>
  </si>
  <si>
    <t>ガーデン会場使用料／牧師先生/結婚証明書（法的効力はありません）／ギター弾き語り／バンブーガゼボ／チェア（20脚）／ヘアメイク＆着付け(120分)／写真撮影(挙式のみ)／日本人コーディネーター</t>
  </si>
  <si>
    <t>フォトグラファー：リアルウエディングスオリジナル(マウイ島)</t>
  </si>
  <si>
    <t>フォトツアー1ヶ所(1時間)〔ビーチ〕</t>
  </si>
  <si>
    <t>Real Weddings オリジナル(マウイ島)</t>
  </si>
  <si>
    <t>フラワーシャワー10名様分</t>
  </si>
  <si>
    <t>マウイ島：メリマンズ</t>
  </si>
  <si>
    <t>ディナーメニュー+その他サービス料</t>
  </si>
  <si>
    <t>キッズメニュー＋その他サービス料</t>
  </si>
  <si>
    <t>メリマンズ</t>
  </si>
  <si>
    <t>オリジナルケーキ2段</t>
  </si>
  <si>
    <t>離島挙式特別割引</t>
  </si>
  <si>
    <t>洪様     挙式日：2017-10-06</t>
  </si>
  <si>
    <t>リハーサルメイク(90分）</t>
  </si>
  <si>
    <t>お支度→ホテル館内→リムジン→挙式→フォトツアー2ヶ所(カハラビーチ＆ダウンタウン）/撮影データ☆</t>
  </si>
  <si>
    <t>プロペラUSA</t>
  </si>
  <si>
    <t>梅(挙式のみ) DVD納品</t>
  </si>
  <si>
    <t>ホテル出発→教会→フォトツアー2カ所(カハラビーチ＆ダウンタウン）</t>
  </si>
  <si>
    <t>挙式～レセプション終了まで</t>
  </si>
  <si>
    <t>【ブーケ＆ブートニア】
ガーデンローズ等のクラッチブーケ</t>
  </si>
  <si>
    <t>【ハクレイ】
リングガール用ハクレイ</t>
  </si>
  <si>
    <t>【ヘッドピース】
ブーケとお揃いのお色味で小花のアレンジ</t>
  </si>
  <si>
    <t>【フラワーレイ】
ゲスト様用レイ(ホワイト)</t>
  </si>
  <si>
    <t>【特別プレゼント】フラワーシャワー</t>
  </si>
  <si>
    <t>カハラオケカイ（ディナー：金・土・日）</t>
  </si>
  <si>
    <t>個室料
レセプションコーディネーター(開始~終了まで）
※最低保証料金は約585,000円以上となります。</t>
  </si>
  <si>
    <t>カハラオケカイ（ディナー）</t>
  </si>
  <si>
    <t>THE MAGNUM PLATED DINNER
※ドリンク代は現地精算となりますので、ご料金には含まれておりません。</t>
  </si>
  <si>
    <t>カハラオケカイ（ランチ・ディナー）</t>
  </si>
  <si>
    <t xml:space="preserve">Children Menu／KEIKI CHILD </t>
  </si>
  <si>
    <t>カハラオケカイ</t>
  </si>
  <si>
    <t>オリジナルウエディングケーキ(8"&amp;12"/2段/ラウンド)
※ネイキッドケーキ</t>
  </si>
  <si>
    <t>カメラ撮影許可料</t>
  </si>
  <si>
    <t>テーブルデコレーション</t>
  </si>
  <si>
    <t>ブーケとお揃いのアレンジ
ラウンドテーブル×4テーブル＆メインテーブル(横長)×1テーブル分
※キャンドル適量(サービス)</t>
  </si>
  <si>
    <t>ケーキフラワー(ブーケとお揃いの花材)</t>
  </si>
  <si>
    <t>キャンディビュッフェ</t>
  </si>
  <si>
    <t>カップケーキやケーキポップ・マシュマロ、その他お任せ(15名様分)
ドリンクのディスペンサー1台ご用意(※ドリンク別)</t>
  </si>
  <si>
    <t>チェア</t>
  </si>
  <si>
    <t>チバリチェア(ホワイト)</t>
  </si>
  <si>
    <t>リネン</t>
  </si>
  <si>
    <t>テーブルクロス(ライトブルー)
※4テーブル+高砂</t>
  </si>
  <si>
    <t>AV機器</t>
  </si>
  <si>
    <t>サウンドシステム・カハラ</t>
  </si>
  <si>
    <t>ご紹介割引</t>
  </si>
  <si>
    <t>田原様     挙式日：2017-10-12</t>
  </si>
  <si>
    <t>リハーサルメイク(90分)　☆プレゼント☆</t>
  </si>
  <si>
    <t>フォトグラファー：Taka</t>
  </si>
  <si>
    <t>お支度→ホテル館内→リムジン→挙式→フォトツアー1ヶ所(ワイキキ周辺)/撮影データ</t>
  </si>
  <si>
    <t>レセプション前半（ワイキキ周辺）</t>
  </si>
  <si>
    <t>ホテル出発→教会→フォトツアー1カ所(ワイキキ周辺）→レセプション前半</t>
  </si>
  <si>
    <t>ホテル⇔会場間（ワイキキ周辺）/往復　☆特別価格☆</t>
  </si>
  <si>
    <t>ブーケ＆ブートニア　☆プレゼント☆</t>
  </si>
  <si>
    <t>ヘアピース(シングル)　</t>
  </si>
  <si>
    <t>フラワーシャワー(20名様分) ☆弊社手配☆</t>
  </si>
  <si>
    <t>Orchid Menu</t>
  </si>
  <si>
    <t>土谷様     挙式日：2017-10-19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</si>
  <si>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</si>
  <si>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 xml:space="preserve">Plan（アルバムなし）：フォトグラファーTakako/メイク、ホテル内、(リムジン)、セレモニー、フォトツアー1ヶ所+レセプション冒頭/350cut～/DVD(データ)・インターネットスライドショー	</t>
  </si>
  <si>
    <t>VISIONARI：オプション</t>
  </si>
  <si>
    <t>フォトツアー1ヶ所追加（ワイキキ周辺）</t>
  </si>
  <si>
    <t>ブーケ＆ブートニア　☆プレゼント☆ 
※ガーデンローズ（ホワイト）・グリーン</t>
  </si>
  <si>
    <t>ホワイトオーキッドシングルレイ</t>
  </si>
  <si>
    <t>レセプション会場→ワイキキホテル/片道</t>
  </si>
  <si>
    <t>小林様     挙式日：2017-10-05</t>
  </si>
  <si>
    <t>フォーシーズンズフアラライウエディング</t>
  </si>
  <si>
    <t>パームグローブ会場使用料(月～木曜日・夕方挙式)/会場チェア20脚/ガゼボ/牧師先生/弾き語りシンガー/ヘアメイク＆着付け(120分)/写真撮影(挙式のみ)/日本人コーディネーター/￥500,000相当分のフラワーデコレーション(ブーケ＆ブートニア/ヘッドピース/ガゼボ装花/ピューフラワー/フラワーシャワー)　※レセプションは必須となります</t>
  </si>
  <si>
    <t>Real Weddings オリジナル（ハワイ島）</t>
  </si>
  <si>
    <t>フラワーバージンロード(ホワイト/1,000ペタル)</t>
  </si>
  <si>
    <t>フォトグラファー：リアルウエディングスオリジナル(ハワイ島)</t>
  </si>
  <si>
    <t>お仕度＆ホテル</t>
  </si>
  <si>
    <t>ホテル内ビーチ撮影</t>
  </si>
  <si>
    <t>レセプション前半(1時間)</t>
  </si>
  <si>
    <t>動画撮影：ハワイ島</t>
  </si>
  <si>
    <t>挙式のみ</t>
  </si>
  <si>
    <t>ハワイ島：フォーシーズンズフアラライ</t>
  </si>
  <si>
    <t>Ulu Ocean Grill/Moana Terrace会場使用料(25～32名様まで)　※25名様に満たない場合は1名様につき、別途会場使用料が掛かります</t>
  </si>
  <si>
    <t>Ulu Ocean Grill/Moana Terrace別途追加会場使用料
(※10名様でのご利用の場合)</t>
  </si>
  <si>
    <t>ディナーメニュー　
※ゲスト8名様+新郎新婦様=10名様
※ドリンク代は現地精算となりますので、ご料金には含まれておりません。</t>
  </si>
  <si>
    <t>Real Weddings オリジナル (ハワイ島)</t>
  </si>
  <si>
    <t>テーブル装花
※ホワイトメインにポイントにグリーンのアレンジ</t>
  </si>
  <si>
    <t>ハワイ島直行便就航記念特典</t>
  </si>
  <si>
    <t>仲田様     挙式日：2017-10-07</t>
  </si>
  <si>
    <t>ヘアメイクアーティスト：Akiko Ito</t>
  </si>
  <si>
    <t>ゲストヘアセットのみ(30分)　※ご新婦妹様</t>
  </si>
  <si>
    <t xml:space="preserve">Plan（アルバムなし）：フォトグラファーTakako/メイク、ホテル内、(リムジン)、セレモニー、フォトツアー2ヶ所(マジックアイランド＆ダウンタウン)/350cut～/DVD(データ)・インターネットスライドショー	</t>
  </si>
  <si>
    <t>写真集タイプ40P/50～60C</t>
  </si>
  <si>
    <t>ホテル出発→教会→フォトツアー2カ所(マジックアイランド＆ダウンタウン）</t>
  </si>
  <si>
    <t>フォトツアー1ヶ所（ワイキキ周辺）
※マジックアイランド＆ダウンタウン</t>
  </si>
  <si>
    <t>ブーケ＆ブートニア【特別プレゼント】
ホワイトベースにポイントにブルーのクラッチブーケ
リボン：オフホワイト</t>
  </si>
  <si>
    <t>ご両親様用レイ
お母様：ホワイト、お父様：ホワイト＆グリーン</t>
  </si>
  <si>
    <t>ご紹介特典</t>
  </si>
  <si>
    <t>林様     挙式日：2017-10-12</t>
  </si>
  <si>
    <t>つきっきりヘアメイク(7時間）*クイックヘアチェンジ(15分)2回付き</t>
  </si>
  <si>
    <t>延長30分</t>
  </si>
  <si>
    <t>お支度→ホテル館内→リムジン→挙式→フォトツアー2ヶ所(ワイキキ周辺）/撮影データ</t>
  </si>
  <si>
    <t>レセプション前半1時間追加（ワイキキ周辺）</t>
  </si>
  <si>
    <t>ホテル⇔挙式会場間/往復</t>
  </si>
  <si>
    <t>ブーケ＆ブートニア　☆プレゼント☆　※ガーデンローズ （ホワイト）・アジサイ（グリーン&amp;ホワイト）・トルコキキョウ（ホワイト）・グリーン</t>
  </si>
  <si>
    <t>ヘアピース（シングル）</t>
  </si>
  <si>
    <t>Dinner Menu B</t>
  </si>
  <si>
    <t>Round Cake (8"/20.3cm)/Mixed Berries</t>
  </si>
  <si>
    <t>レセプション会場→ホテル(片道)</t>
  </si>
  <si>
    <t>青木様     挙式日：2017-10-20</t>
  </si>
  <si>
    <t>【基本プラン】
教会使用料（1時間挙式）／牧師への謝礼／オルガン奏者／シンガー／教会のお世話係／結婚証明書（法的効力はありません）／リムジン送迎（ホテル⇔教会間）
☆ご紹介特典☆50%OFF</t>
  </si>
  <si>
    <t>ヘアメイクアーティスト：Risa Hoshino</t>
  </si>
  <si>
    <t>リハーサルメイク(90分)
10/18　16:30～＠Kahala</t>
  </si>
  <si>
    <t>つきっきり(7時間以内)+クイックヘアチェンジ2回付</t>
  </si>
  <si>
    <t>ゲストヘアセット
Ms.Tomomi Yamazaki 11:00～＠Outrigger Reef Waikiki</t>
  </si>
  <si>
    <t>お支度→ホテル館内→リムジン→挙式→フォトツアー2ヶ所(ダウンタウン・カハラビーチ）
※撮影データのお渡し　アルバム別途：78,800円〜</t>
  </si>
  <si>
    <t>レセプション前半1時間追加（ワイキキ周辺）
※サンセット撮影含む</t>
  </si>
  <si>
    <t>松 （挙式・２カメ＋お仕度もしくはフォトツアー、ワイキキ周辺１か所）DVD納品</t>
  </si>
  <si>
    <t>特急料金</t>
  </si>
  <si>
    <t>ホテル出発→教会→フォトツアー2カ所(ワイキキ周辺）→レセプション前半
※お打合せ：10/18　15:30～＠Kahala</t>
  </si>
  <si>
    <t>ロールスロイス</t>
  </si>
  <si>
    <t>フォトツアー1ヵ所分（教会→ダウンタウン→ホテル）
☆プレゼント☆</t>
  </si>
  <si>
    <t>ベンダー用バン/フォトツアー1ヶ所（ワイキキ周辺）</t>
  </si>
  <si>
    <t>延長1時間/ダウンタウン撮影用</t>
  </si>
  <si>
    <t>ブーケ＆ブートニア　</t>
  </si>
  <si>
    <t>ハクレイ（花冠）　</t>
  </si>
  <si>
    <t>Hawaii Style(マウロア)
枠内：イエロー</t>
  </si>
  <si>
    <t>谷田様     挙式日：2017-10-03</t>
  </si>
  <si>
    <t>【Asuka】
つきっきりヘアメイク(7時間）*クイックヘアチェンジ2回付き</t>
  </si>
  <si>
    <t>ホテル出発→挙式→フォトツアー2か所(ダウンタウン&amp;ワイマナロ)→レセプション前半まで</t>
  </si>
  <si>
    <t>フォトツアー2ヶ所（ダウンタウン＆ワイマナロビーチ）</t>
  </si>
  <si>
    <t>ブーケ＆ブートニア
グリーンベースにポイントにくすんだピンクやパープルのクラッチブーケ
リボン：麻地・オフホワイト(サテン)・デニムの3種リボン</t>
  </si>
  <si>
    <t>ハクレイ(花冠)
※グリーン＆かすみ草のアレンジ</t>
  </si>
  <si>
    <t>レイ(ホワイト＆オレンジ)</t>
  </si>
  <si>
    <t>Wedding Special Menu(Tastings Hawaii)</t>
  </si>
  <si>
    <t>8名様用(6inch/ラウンド型/トロピカルフルーツ)</t>
  </si>
  <si>
    <t>藤嶋様     挙式日：2017-10-17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</si>
  <si>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
☆ウエディングパークプラン☆</t>
  </si>
  <si>
    <t>リハーサルメイク(90分)</t>
  </si>
  <si>
    <t>つきっきり(7時間以内)+クイックヘアチェンジ付</t>
  </si>
  <si>
    <t>サンセット撮影</t>
  </si>
  <si>
    <t>ゴールドプラン（お支度→会場到着→挙式/2カメ→お庭→インタビュー※DVD納品　</t>
  </si>
  <si>
    <t>DVDコピー</t>
  </si>
  <si>
    <t>ホテル出発→教会→フォトツアー2カ所(ワイキキ周辺）→サンセット撮影</t>
  </si>
  <si>
    <t>ブーケ＆ブートニア　※挙式用</t>
  </si>
  <si>
    <t>ブーケ＆ブートニア　※ビーチ撮影用</t>
  </si>
  <si>
    <t>ヘッドピース　※撮影用ブーケとお揃いの花材</t>
  </si>
  <si>
    <t>佐藤 様     挙式日：2017-10-25</t>
  </si>
  <si>
    <t>【基本プラン】
教会使用料（2時間挙式）／牧師への謝礼／オルガン奏者／シンガー／教会のお世話係／結婚証明書（法的効力はありません）／リムジン送迎（ホテル⇔教会間）
☆2時間特別料金☆</t>
  </si>
  <si>
    <t>ヘアメイクアーティスト：Real Weddingsオリジナル</t>
  </si>
  <si>
    <t>つきっきりヘアメイク(9時間）*クイックヘアチェンジ2回付き</t>
  </si>
  <si>
    <t>フォトツアー2ヶ所（ワイキキ周辺）</t>
  </si>
  <si>
    <t>ホテル出発→教会→フォトツアー2カ所(ワイキキ周辺）
※現地お打合せ：10/24　11:30~＠Halekulani Lobby</t>
  </si>
  <si>
    <t>ゲスト様のご誘導</t>
  </si>
  <si>
    <t>ブーケ＆ブートニア</t>
  </si>
  <si>
    <t>レイ　（ホワイトオーキッド）</t>
  </si>
  <si>
    <t>フラワーシャワー(40名様分)</t>
  </si>
  <si>
    <t>小島様     挙式日：2017-10-29</t>
  </si>
  <si>
    <t>※単品料金
ガーデン会場使用料/バンブーガゼボレンタル料/牧師先生/ギター弾き語り/日本人コーディネーター（2時間）/椅子20脚分＆設置料</t>
  </si>
  <si>
    <t>ヘアメイクアーティスト：マウイ島</t>
  </si>
  <si>
    <t>当日メイク120分</t>
  </si>
  <si>
    <t>リハーサルメイク90分</t>
  </si>
  <si>
    <t>挙式のみ/デジタルオンラインフォトギャラリー&amp;スライドショー/撮影データ</t>
  </si>
  <si>
    <t>送迎車(マウイ島)</t>
  </si>
  <si>
    <t>14名様用ミニバン(片道)</t>
  </si>
  <si>
    <t>ブーケ＆ブートニア　☆プレゼント☆　
※造花プルメリア／生花：白、青、紫アジサイ</t>
  </si>
  <si>
    <t>レイ　</t>
  </si>
  <si>
    <t>フラワーバージンロード　※白バラ</t>
  </si>
  <si>
    <t>フラワーシャワー20名様分　※白バラ</t>
  </si>
  <si>
    <t>福井様     挙式日：2017-10-17</t>
  </si>
  <si>
    <t>ザ・カハラ ウエディング</t>
  </si>
  <si>
    <t>【基本プラン】
◎オーシャンフロントでのセレモニー(ダイヤモンドヘッドガゼボ)◎会場デコレーション(生花にて￥80,000相当分)◎新郎新婦様用レイ◎ホワイトチェア40脚◎牧師◎ミュージシャン（ソロ）◎サウンドシステム◎イニシャルボード（レンタル）</t>
  </si>
  <si>
    <t>カハラホテル</t>
  </si>
  <si>
    <t>Natural Chiavari Chairs</t>
  </si>
  <si>
    <t>チェアサッシュ(セットアップ料込)　※ピンク</t>
  </si>
  <si>
    <t>ガゼボ装飾　※ユリ（ホワイト）・アジサイ（ホワイト&amp;ピンク）・かすみ草（ホワイト）・バラ（ホワイト）・ミニバラ（ピンク）・グリーン　☆挙式プラン内分適用☆</t>
  </si>
  <si>
    <t>ピューフラワー（4個）※ユリ（ホワイト）・バラ（ピンク&amp;ホワイト）・かすみ草（ホワイト）
グリーン　☆挙式プラン内分一部適用☆</t>
  </si>
  <si>
    <t>フラワーバージンロード　※ホワイト</t>
  </si>
  <si>
    <t>乾杯用スパークリングワイン</t>
  </si>
  <si>
    <t>ジンジャエール　※ご新婦様用</t>
  </si>
  <si>
    <t>カハラ</t>
  </si>
  <si>
    <t>1段オリジナルウェディングケーキ　※ホワイト</t>
  </si>
  <si>
    <t>ケーキフラワー　※アジサイ（ピンク）・ストック（ピンク）・バラ （ピンク）</t>
  </si>
  <si>
    <t>ブーケ＆ブートニア　☆プレゼント☆　※ユリ（ホワイト）
・かすみ草（ホワイト）・バラ（ホワイト&amp;ピンク）・グリーン</t>
  </si>
  <si>
    <t>ハクレイ　
※ミニバラ（ホワイト）・かすみ草（ホワイト）・グリーン</t>
  </si>
  <si>
    <t>ブライズメイドブーケ　※花嫁様ブーケと同じ花材・小ぶり</t>
  </si>
  <si>
    <t>フラワーシャワー(10名様分)　※ホワイト×ピンク</t>
  </si>
  <si>
    <t>フラワーアイテムのカハラまでのデリバリー料金</t>
  </si>
  <si>
    <t>Naoko指名料金</t>
  </si>
  <si>
    <t>カハラ出張料（カハラで挙式もしくはレセプションがある場合）</t>
  </si>
  <si>
    <t>新郎ヘアメイク(25分）☆プレゼント☆</t>
  </si>
  <si>
    <t>ゲストヘアセットorメイクのみ（30分）</t>
  </si>
  <si>
    <t xml:space="preserve">Plan（アルバムなし）：フォトグラファーRyan/メイク、ホテル内、(リムジン)、セレモニー、フォトツアー1ヶ所+レセプション冒頭/350cut～/DVD(データ)・インターネットスライドショー	</t>
  </si>
  <si>
    <t>カハラ　梅(挙式のみ) DVD納品</t>
  </si>
  <si>
    <t xml:space="preserve">ホテル出発→フォトツアー2カ所&amp;挙式&amp;レセプション前半
</t>
  </si>
  <si>
    <t>ワイキキ内ホテル→カハラホテル(片道)</t>
  </si>
  <si>
    <t>テーブルデコレーション　
※挙式会場のお花をミッシェルズに移動</t>
  </si>
  <si>
    <t>【10/18】エンゲージメントフォト：フォトグラファー1名による撮影3時間（移動時間込）/データのみ納品(DVD)</t>
  </si>
  <si>
    <t>【10/18】遠方出張料（ワイマナロのフォトツアー）</t>
  </si>
  <si>
    <t>【10/18】Ryan指名料金</t>
  </si>
  <si>
    <t>【10/18】ヘアメイク＆着付け（120分）</t>
  </si>
  <si>
    <t>【10/18】カハラ出張料</t>
  </si>
  <si>
    <t>【10/18】ホテル→フォトツアー2カ所→ホテル</t>
  </si>
  <si>
    <t>【10/18】フォトツアー1ヶ所(ワイマナロビーチ)</t>
  </si>
  <si>
    <t>【10/18】フォトツアー1ヶ所（ワイキキ周辺）</t>
  </si>
  <si>
    <t>【10/18】ブーケ＆ブートニア　☆プレゼント☆ ※ガーデンローズ（ピーチ&amp;ピンク&amp;アンティークピンク）・ストック（ピーチ）・グリーン</t>
  </si>
  <si>
    <t>【10/18】ハクレイ ※ミニバラ（ピンク）・ストック（ピーチ）・アジサイ（アンティークピンク）・グリ―ン</t>
  </si>
  <si>
    <t>【10/18】フラワーアイテムのカハラまでのデリバリー料金</t>
  </si>
  <si>
    <t>尾﨑様     挙式日：2017-10-06</t>
  </si>
  <si>
    <t>ハレクラニ・カヴェヘヴェヘローンウエディング</t>
  </si>
  <si>
    <t>会場使用料／牧師謝礼／ソロウクレレシンガー／日本人コーディネーター／結婚証明書(法的効力なし)／椅子20脚</t>
  </si>
  <si>
    <t>サッシュ(レンタル)</t>
  </si>
  <si>
    <t>フラワーバージンロード（ホワイト）</t>
  </si>
  <si>
    <t>フラワーシャワー10名様分（ホワイト）</t>
  </si>
  <si>
    <t>ブーケ&amp;ブートニア② ☆プレゼント☆ ※アジサイ （ホワイト）・ミニバラ（ホワイト）・ピカケのレイ</t>
  </si>
  <si>
    <t>ブライドメイド用ブーケ ※花材は花嫁様ブーケと同じ・大きさは花嫁様ブーケよりも小ぶり</t>
  </si>
  <si>
    <t>アッシャー用ブートニア</t>
  </si>
  <si>
    <t>②ピカケシングルレイにホワイトオーガンジーのリボンを付ける</t>
  </si>
  <si>
    <t>新郎ヘアセット(15分）</t>
  </si>
  <si>
    <t>フォトグラファー：eclat/George</t>
  </si>
  <si>
    <t>基本パッケージ（ワイキキ、カハラ地区）お支度→ホテル館内→挙式/撮影データ　</t>
  </si>
  <si>
    <t>フォトツアー（ワイキキ周辺）/撮影45分　</t>
  </si>
  <si>
    <t>レセプション（ワイキキ周辺）/撮影1時間　</t>
  </si>
  <si>
    <t>挙式+撮影1ヵ所追加(ワイキキ周辺)/2名体制</t>
  </si>
  <si>
    <t>納期短縮</t>
  </si>
  <si>
    <t>ホテル出発→教会→フォトツアー1カ所(ワイキキ周辺）→レセプション</t>
  </si>
  <si>
    <t>ラメール</t>
  </si>
  <si>
    <t>2段ケーキ</t>
  </si>
  <si>
    <t>テーブルランナー</t>
  </si>
  <si>
    <t>チャージャー</t>
  </si>
  <si>
    <t>Pure Clear Glass Charger Plate</t>
  </si>
  <si>
    <t>配達料</t>
  </si>
  <si>
    <t>Paper Items</t>
  </si>
  <si>
    <t>席札&amp;メニュー表(セットタイプ)　※10枚以上のご注文が必要です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</si>
</sst>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#,##0_ "/>
    <numFmt numFmtId="166" formatCode="0.000%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000000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dashed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bottom style="dashed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dashed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double">
        <color rgb="FF000000"/>
      </top>
    </border>
  </borders>
  <cellStyleXfs count="1">
    <xf numFmtId="0" fontId="0" fillId="0" borderId="0"/>
  </cellStyleXfs>
  <cellXfs count="5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4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3" applyFont="0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4" fillId="2" borderId="4" applyFont="0" applyNumberFormat="1" applyFill="0" applyBorder="1" applyAlignment="0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center" textRotation="0" wrapText="false" shrinkToFit="false"/>
    </xf>
    <xf xfId="0" fontId="0" numFmtId="164" fillId="2" borderId="4" applyFont="0" applyNumberFormat="1" applyFill="0" applyBorder="1" applyAlignment="0">
      <alignment horizontal="general" vertical="center" textRotation="0" wrapText="false" shrinkToFit="false"/>
    </xf>
    <xf xfId="0" fontId="0" numFmtId="1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16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0" numFmtId="164" fillId="2" borderId="8" applyFont="0" applyNumberFormat="1" applyFill="0" applyBorder="1" applyAlignment="1">
      <alignment horizontal="center" vertical="center" textRotation="0" wrapText="false" shrinkToFit="false"/>
    </xf>
    <xf xfId="0" fontId="0" numFmtId="164" fillId="2" borderId="9" applyFont="0" applyNumberFormat="1" applyFill="0" applyBorder="1" applyAlignment="0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0" numFmtId="14" fillId="2" borderId="11" applyFont="0" applyNumberFormat="1" applyFill="0" applyBorder="1" applyAlignment="0">
      <alignment horizontal="general" vertical="center" textRotation="0" wrapText="false" shrinkToFit="false"/>
    </xf>
    <xf xfId="0" fontId="0" numFmtId="0" fillId="2" borderId="11" applyFont="0" applyNumberFormat="0" applyFill="0" applyBorder="1" applyAlignment="0">
      <alignment horizontal="general" vertical="center" textRotation="0" wrapText="false" shrinkToFit="false"/>
    </xf>
    <xf xfId="0" fontId="0" numFmtId="164" fillId="2" borderId="11" applyFont="0" applyNumberFormat="1" applyFill="0" applyBorder="1" applyAlignment="0">
      <alignment horizontal="general" vertical="center" textRotation="0" wrapText="false" shrinkToFit="false"/>
    </xf>
    <xf xfId="0" fontId="0" numFmtId="164" fillId="2" borderId="12" applyFont="0" applyNumberFormat="1" applyFill="0" applyBorder="1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true" shrinkToFit="false"/>
    </xf>
    <xf xfId="0" fontId="0" numFmtId="165" fillId="3" borderId="0" applyFont="0" applyNumberFormat="1" applyFill="1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right" vertical="center" textRotation="0" wrapText="false" shrinkToFit="false"/>
    </xf>
    <xf xfId="0" fontId="0" numFmtId="165" fillId="3" borderId="0" applyFont="0" applyNumberFormat="1" applyFill="1" applyBorder="0" applyAlignment="1">
      <alignment horizontal="right" vertical="center" textRotation="0" wrapText="false" shrinkToFit="false"/>
    </xf>
    <xf xfId="0" fontId="0" numFmtId="10" fillId="3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center" textRotation="0" wrapText="false" shrinkToFit="false"/>
    </xf>
    <xf xfId="0" fontId="0" numFmtId="164" fillId="2" borderId="14" applyFont="0" applyNumberFormat="1" applyFill="0" applyBorder="1" applyAlignment="1">
      <alignment horizontal="right" vertical="center" textRotation="0" wrapText="false" shrinkToFit="false"/>
    </xf>
    <xf xfId="0" fontId="0" numFmtId="0" fillId="2" borderId="15" applyFont="0" applyNumberFormat="0" applyFill="0" applyBorder="1" applyAlignment="0">
      <alignment horizontal="general" vertical="center" textRotation="0" wrapText="false" shrinkToFit="false"/>
    </xf>
    <xf xfId="0" fontId="0" numFmtId="0" fillId="2" borderId="15" applyFont="0" applyNumberFormat="0" applyFill="0" applyBorder="1" applyAlignment="1">
      <alignment horizontal="general" vertical="center" textRotation="0" wrapText="true" shrinkToFit="false"/>
    </xf>
    <xf xfId="0" fontId="0" numFmtId="165" fillId="2" borderId="15" applyFont="0" applyNumberFormat="1" applyFill="0" applyBorder="1" applyAlignment="0">
      <alignment horizontal="general" vertical="center" textRotation="0" wrapText="false" shrinkToFit="false"/>
    </xf>
    <xf xfId="0" fontId="0" numFmtId="164" fillId="2" borderId="15" applyFont="0" applyNumberFormat="1" applyFill="0" applyBorder="1" applyAlignment="1">
      <alignment horizontal="right" vertical="center" textRotation="0" wrapText="false" shrinkToFit="false"/>
    </xf>
    <xf xfId="0" fontId="0" numFmtId="165" fillId="2" borderId="15" applyFont="0" applyNumberFormat="1" applyFill="0" applyBorder="1" applyAlignment="1">
      <alignment horizontal="right" vertical="center" textRotation="0" wrapText="false" shrinkToFit="false"/>
    </xf>
    <xf xfId="0" fontId="0" numFmtId="10" fillId="2" borderId="15" applyFont="0" applyNumberFormat="1" applyFill="0" applyBorder="1" applyAlignment="1">
      <alignment horizontal="right" vertical="center" textRotation="0" wrapText="false" shrinkToFit="false"/>
    </xf>
    <xf xfId="0" fontId="0" numFmtId="0" fillId="3" borderId="13" applyFont="0" applyNumberFormat="0" applyFill="1" applyBorder="1" applyAlignment="0">
      <alignment horizontal="general" vertical="center" textRotation="0" wrapText="false" shrinkToFit="false"/>
    </xf>
    <xf xfId="0" fontId="0" numFmtId="164" fillId="3" borderId="14" applyFont="0" applyNumberFormat="1" applyFill="1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3"/>
  <sheetViews>
    <sheetView tabSelected="0" workbookViewId="0" zoomScale="75" showGridLines="true" showRowColHeaders="1">
      <selection activeCell="H23" sqref="H23"/>
    </sheetView>
  </sheetViews>
  <sheetFormatPr defaultRowHeight="14.4" defaultColWidth="25" outlineLevelRow="0" outlineLevelCol="0"/>
  <cols>
    <col min="1" max="1" width="2.875" customWidth="true" style="12"/>
    <col min="2" max="2" width="4.375" customWidth="true" style="10"/>
    <col min="3" max="3" width="15.875" customWidth="true" style="11"/>
    <col min="4" max="4" width="20.125" customWidth="true" style="12"/>
    <col min="5" max="5" width="25" style="13"/>
    <col min="6" max="6" width="25" style="13"/>
    <col min="7" max="7" width="25" style="13"/>
    <col min="8" max="8" width="25" style="13"/>
    <col min="9" max="9" width="25" style="12"/>
  </cols>
  <sheetData>
    <row r="2" spans="1:9">
      <c r="C2" s="11" t="s">
        <v>0</v>
      </c>
      <c r="H2" s="14" t="s">
        <v>1</v>
      </c>
    </row>
    <row r="4" spans="1:9" s="10" customFormat="1">
      <c r="B4" s="32" t="s">
        <v>2</v>
      </c>
      <c r="C4" s="29" t="s">
        <v>3</v>
      </c>
      <c r="D4" s="30" t="s">
        <v>4</v>
      </c>
      <c r="E4" s="31" t="s">
        <v>5</v>
      </c>
      <c r="F4" s="31" t="s">
        <v>6</v>
      </c>
      <c r="G4" s="31" t="s">
        <v>7</v>
      </c>
      <c r="H4" s="34" t="s">
        <v>8</v>
      </c>
    </row>
    <row r="5" spans="1:9">
      <c r="B5" s="33">
        <v>1</v>
      </c>
      <c r="C5" s="26" t="s">
        <v>9</v>
      </c>
      <c r="D5" s="27" t="s">
        <v>10</v>
      </c>
      <c r="E5" s="28">
        <v>4277.7</v>
      </c>
      <c r="F5" s="28">
        <v>705.42</v>
      </c>
      <c r="G5" s="28">
        <v>234.8</v>
      </c>
      <c r="H5" s="35">
        <v>5217.92</v>
      </c>
    </row>
    <row r="6" spans="1:9">
      <c r="B6" s="33">
        <v>2</v>
      </c>
      <c r="C6" s="26" t="s">
        <v>11</v>
      </c>
      <c r="D6" s="27" t="s">
        <v>12</v>
      </c>
      <c r="E6" s="28">
        <v>3451.7</v>
      </c>
      <c r="F6" s="28">
        <v>234.38</v>
      </c>
      <c r="G6" s="28">
        <v>173.69</v>
      </c>
      <c r="H6" s="35">
        <v>3859.77</v>
      </c>
    </row>
    <row r="7" spans="1:9">
      <c r="B7" s="33">
        <v>3</v>
      </c>
      <c r="C7" s="26" t="s">
        <v>11</v>
      </c>
      <c r="D7" s="27" t="s">
        <v>13</v>
      </c>
      <c r="E7" s="28">
        <v>2027.09</v>
      </c>
      <c r="F7" s="28">
        <v>0</v>
      </c>
      <c r="G7" s="28">
        <v>95.52</v>
      </c>
      <c r="H7" s="35">
        <v>2122.61</v>
      </c>
    </row>
    <row r="8" spans="1:9">
      <c r="B8" s="33">
        <v>4</v>
      </c>
      <c r="C8" s="26" t="s">
        <v>14</v>
      </c>
      <c r="D8" s="27" t="s">
        <v>15</v>
      </c>
      <c r="E8" s="28">
        <v>6840.69</v>
      </c>
      <c r="F8" s="28">
        <v>912.71</v>
      </c>
      <c r="G8" s="28">
        <v>365.34</v>
      </c>
      <c r="H8" s="35">
        <v>8118.74</v>
      </c>
    </row>
    <row r="9" spans="1:9">
      <c r="B9" s="33">
        <v>5</v>
      </c>
      <c r="C9" s="26" t="s">
        <v>14</v>
      </c>
      <c r="D9" s="27" t="s">
        <v>16</v>
      </c>
      <c r="E9" s="28">
        <v>7492.88</v>
      </c>
      <c r="F9" s="28">
        <v>739.39</v>
      </c>
      <c r="G9" s="28">
        <v>387.9</v>
      </c>
      <c r="H9" s="35">
        <v>8620.17</v>
      </c>
    </row>
    <row r="10" spans="1:9">
      <c r="B10" s="33">
        <v>6</v>
      </c>
      <c r="C10" s="26" t="s">
        <v>17</v>
      </c>
      <c r="D10" s="27" t="s">
        <v>18</v>
      </c>
      <c r="E10" s="28">
        <v>3822.17</v>
      </c>
      <c r="F10" s="28">
        <v>302.48</v>
      </c>
      <c r="G10" s="28">
        <v>194.35</v>
      </c>
      <c r="H10" s="35">
        <v>4319</v>
      </c>
    </row>
    <row r="11" spans="1:9">
      <c r="B11" s="33">
        <v>7</v>
      </c>
      <c r="C11" s="26" t="s">
        <v>19</v>
      </c>
      <c r="D11" s="27" t="s">
        <v>20</v>
      </c>
      <c r="E11" s="28">
        <v>9348.040000000001</v>
      </c>
      <c r="F11" s="28">
        <v>954.02</v>
      </c>
      <c r="G11" s="28">
        <v>485.43</v>
      </c>
      <c r="H11" s="35">
        <v>10787.49</v>
      </c>
    </row>
    <row r="12" spans="1:9">
      <c r="B12" s="33">
        <v>8</v>
      </c>
      <c r="C12" s="26" t="s">
        <v>21</v>
      </c>
      <c r="D12" s="27" t="s">
        <v>22</v>
      </c>
      <c r="E12" s="28">
        <v>5769.89</v>
      </c>
      <c r="F12" s="28">
        <v>0</v>
      </c>
      <c r="G12" s="28">
        <v>271.88</v>
      </c>
      <c r="H12" s="35">
        <v>6041.77</v>
      </c>
    </row>
    <row r="13" spans="1:9">
      <c r="B13" s="33">
        <v>9</v>
      </c>
      <c r="C13" s="26" t="s">
        <v>23</v>
      </c>
      <c r="D13" s="27" t="s">
        <v>24</v>
      </c>
      <c r="E13" s="28">
        <v>4314.74</v>
      </c>
      <c r="F13" s="28">
        <v>370.06</v>
      </c>
      <c r="G13" s="28">
        <v>220.75</v>
      </c>
      <c r="H13" s="35">
        <v>4905.55</v>
      </c>
    </row>
    <row r="14" spans="1:9">
      <c r="B14" s="33">
        <v>10</v>
      </c>
      <c r="C14" s="26" t="s">
        <v>23</v>
      </c>
      <c r="D14" s="27" t="s">
        <v>25</v>
      </c>
      <c r="E14" s="28">
        <v>4646.27</v>
      </c>
      <c r="F14" s="28">
        <v>594.12</v>
      </c>
      <c r="G14" s="28">
        <v>246.93</v>
      </c>
      <c r="H14" s="35">
        <v>5487.32</v>
      </c>
    </row>
    <row r="15" spans="1:9">
      <c r="B15" s="33">
        <v>11</v>
      </c>
      <c r="C15" s="26" t="s">
        <v>26</v>
      </c>
      <c r="D15" s="27" t="s">
        <v>27</v>
      </c>
      <c r="E15" s="28">
        <v>5169.62</v>
      </c>
      <c r="F15" s="28">
        <v>705.51</v>
      </c>
      <c r="G15" s="28">
        <v>276.84</v>
      </c>
      <c r="H15" s="35">
        <v>6151.97</v>
      </c>
    </row>
    <row r="16" spans="1:9">
      <c r="B16" s="33">
        <v>12</v>
      </c>
      <c r="C16" s="26" t="s">
        <v>26</v>
      </c>
      <c r="D16" s="27" t="s">
        <v>28</v>
      </c>
      <c r="E16" s="28">
        <v>4917.8</v>
      </c>
      <c r="F16" s="28">
        <v>429.72</v>
      </c>
      <c r="G16" s="28">
        <v>251.98</v>
      </c>
      <c r="H16" s="35">
        <v>5599.5</v>
      </c>
    </row>
    <row r="17" spans="1:9">
      <c r="B17" s="33">
        <v>13</v>
      </c>
      <c r="C17" s="26" t="s">
        <v>29</v>
      </c>
      <c r="D17" s="27" t="s">
        <v>30</v>
      </c>
      <c r="E17" s="28">
        <v>5865.89</v>
      </c>
      <c r="F17" s="28">
        <v>534.25</v>
      </c>
      <c r="G17" s="28">
        <v>301.57</v>
      </c>
      <c r="H17" s="35">
        <v>6701.71</v>
      </c>
    </row>
    <row r="18" spans="1:9">
      <c r="B18" s="33">
        <v>14</v>
      </c>
      <c r="C18" s="26" t="s">
        <v>29</v>
      </c>
      <c r="D18" s="27" t="s">
        <v>31</v>
      </c>
      <c r="E18" s="28">
        <v>9368.309999999999</v>
      </c>
      <c r="F18" s="28">
        <v>1081.9</v>
      </c>
      <c r="G18" s="28">
        <v>492.41</v>
      </c>
      <c r="H18" s="35">
        <v>10942.62</v>
      </c>
    </row>
    <row r="19" spans="1:9">
      <c r="B19" s="33">
        <v>15</v>
      </c>
      <c r="C19" s="26" t="s">
        <v>32</v>
      </c>
      <c r="D19" s="27" t="s">
        <v>33</v>
      </c>
      <c r="E19" s="28">
        <v>4782.02</v>
      </c>
      <c r="F19" s="28">
        <v>463.58</v>
      </c>
      <c r="G19" s="28">
        <v>247.17</v>
      </c>
      <c r="H19" s="35">
        <v>5492.77</v>
      </c>
    </row>
    <row r="20" spans="1:9">
      <c r="B20" s="33">
        <v>16</v>
      </c>
      <c r="C20" s="26" t="s">
        <v>34</v>
      </c>
      <c r="D20" s="27" t="s">
        <v>35</v>
      </c>
      <c r="E20" s="28">
        <v>7572.4</v>
      </c>
      <c r="F20" s="28">
        <v>621.4299999999999</v>
      </c>
      <c r="G20" s="28">
        <v>386.09</v>
      </c>
      <c r="H20" s="35">
        <v>8579.92</v>
      </c>
    </row>
    <row r="21" spans="1:9">
      <c r="B21" s="33">
        <v>17</v>
      </c>
      <c r="C21" s="26" t="s">
        <v>36</v>
      </c>
      <c r="D21" s="27" t="s">
        <v>37</v>
      </c>
      <c r="E21" s="28">
        <v>7012.92</v>
      </c>
      <c r="F21" s="28">
        <v>326.2</v>
      </c>
      <c r="G21" s="28">
        <v>345.82</v>
      </c>
      <c r="H21" s="35">
        <v>7684.94</v>
      </c>
    </row>
    <row r="22" spans="1:9">
      <c r="B22" s="33">
        <v>18</v>
      </c>
      <c r="C22" s="26" t="s">
        <v>38</v>
      </c>
      <c r="D22" s="27" t="s">
        <v>39</v>
      </c>
      <c r="E22" s="28">
        <v>4478.25</v>
      </c>
      <c r="F22" s="28">
        <v>0</v>
      </c>
      <c r="G22" s="28">
        <v>211.02</v>
      </c>
      <c r="H22" s="35">
        <v>4689.27</v>
      </c>
    </row>
    <row r="23" spans="1:9">
      <c r="B23" s="36"/>
      <c r="C23" s="37"/>
      <c r="D23" s="38" t="s">
        <v>40</v>
      </c>
      <c r="E23" s="39" t="str">
        <f>SUM(E5:E22)</f>
        <v>0</v>
      </c>
      <c r="F23" s="39" t="str">
        <f>SUM(F5:F22)</f>
        <v>0</v>
      </c>
      <c r="G23" s="39" t="str">
        <f>SUM(G5:G22)</f>
        <v>0</v>
      </c>
      <c r="H23" s="40" t="str">
        <f>SUM(H5:H22)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7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228</v>
      </c>
      <c r="Q2" s="2" t="s">
        <v>42</v>
      </c>
      <c r="R2" s="2">
        <v>130</v>
      </c>
    </row>
    <row r="4" spans="1:18" s="1" customFormat="1">
      <c r="B4" s="15" t="s">
        <v>43</v>
      </c>
      <c r="C4" s="16" t="s">
        <v>44</v>
      </c>
      <c r="D4" s="17" t="s">
        <v>45</v>
      </c>
      <c r="E4" s="18" t="s">
        <v>46</v>
      </c>
      <c r="F4" s="19" t="s">
        <v>47</v>
      </c>
      <c r="G4" s="18" t="s">
        <v>48</v>
      </c>
      <c r="H4" s="19" t="s">
        <v>49</v>
      </c>
      <c r="I4" s="18" t="s">
        <v>50</v>
      </c>
      <c r="J4" s="18" t="s">
        <v>51</v>
      </c>
      <c r="K4" s="20" t="s">
        <v>52</v>
      </c>
      <c r="L4" s="21" t="s">
        <v>53</v>
      </c>
      <c r="M4" s="22" t="s">
        <v>54</v>
      </c>
      <c r="N4" s="21" t="s">
        <v>55</v>
      </c>
      <c r="O4" s="23" t="s">
        <v>56</v>
      </c>
      <c r="P4" s="23" t="s">
        <v>57</v>
      </c>
      <c r="Q4" s="19" t="s">
        <v>58</v>
      </c>
      <c r="R4" s="24" t="s">
        <v>59</v>
      </c>
    </row>
    <row r="5" spans="1:18">
      <c r="B5" s="47" t="s">
        <v>88</v>
      </c>
      <c r="C5" t="s">
        <v>229</v>
      </c>
      <c r="D5" s="3" t="s">
        <v>230</v>
      </c>
      <c r="E5" s="5">
        <v>1</v>
      </c>
      <c r="F5" s="2">
        <v>10900</v>
      </c>
      <c r="G5" s="6">
        <v>1417000</v>
      </c>
      <c r="H5" s="2">
        <v>0</v>
      </c>
      <c r="I5" s="6">
        <v>0</v>
      </c>
      <c r="J5" s="6" t="str">
        <f>G5 - 965570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8">
        <v>114.8</v>
      </c>
    </row>
    <row r="6" spans="1:18">
      <c r="B6" s="47" t="s">
        <v>88</v>
      </c>
      <c r="C6" t="s">
        <v>231</v>
      </c>
      <c r="D6" s="3" t="s">
        <v>232</v>
      </c>
      <c r="E6" s="5">
        <v>1</v>
      </c>
      <c r="F6" s="2">
        <v>340</v>
      </c>
      <c r="G6" s="6">
        <v>44200</v>
      </c>
      <c r="H6" s="2">
        <v>0</v>
      </c>
      <c r="I6" s="6">
        <v>0</v>
      </c>
      <c r="J6" s="6" t="str">
        <f>G6 - 31570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8">
        <v>114.8</v>
      </c>
    </row>
    <row r="7" spans="1:18">
      <c r="B7" s="47" t="s">
        <v>60</v>
      </c>
      <c r="C7" t="s">
        <v>233</v>
      </c>
      <c r="D7" s="3" t="s">
        <v>234</v>
      </c>
      <c r="E7" s="5">
        <v>1</v>
      </c>
      <c r="F7" s="2">
        <v>410</v>
      </c>
      <c r="G7" s="6">
        <v>53300</v>
      </c>
      <c r="H7" s="2">
        <v>292.92</v>
      </c>
      <c r="I7" s="6">
        <v>33627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8">
        <v>114.8</v>
      </c>
    </row>
    <row r="8" spans="1:18">
      <c r="B8" s="47" t="s">
        <v>60</v>
      </c>
      <c r="C8" t="s">
        <v>233</v>
      </c>
      <c r="D8" s="3" t="s">
        <v>235</v>
      </c>
      <c r="E8" s="5">
        <v>1</v>
      </c>
      <c r="F8" s="2">
        <v>640</v>
      </c>
      <c r="G8" s="6">
        <v>83200</v>
      </c>
      <c r="H8" s="2">
        <v>452.25</v>
      </c>
      <c r="I8" s="6">
        <v>51918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8">
        <v>114.8</v>
      </c>
    </row>
    <row r="9" spans="1:18">
      <c r="B9" s="47" t="s">
        <v>60</v>
      </c>
      <c r="C9" t="s">
        <v>233</v>
      </c>
      <c r="D9" s="3" t="s">
        <v>236</v>
      </c>
      <c r="E9" s="5">
        <v>1</v>
      </c>
      <c r="F9" s="2">
        <v>410</v>
      </c>
      <c r="G9" s="6">
        <v>53300</v>
      </c>
      <c r="H9" s="2">
        <v>292.92</v>
      </c>
      <c r="I9" s="6">
        <v>33627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</v>
      </c>
      <c r="P9" s="4">
        <v>1</v>
      </c>
      <c r="Q9" s="2">
        <v>130</v>
      </c>
      <c r="R9" s="48">
        <v>114.8</v>
      </c>
    </row>
    <row r="10" spans="1:18">
      <c r="B10" s="47" t="s">
        <v>60</v>
      </c>
      <c r="C10" t="s">
        <v>237</v>
      </c>
      <c r="D10" s="3" t="s">
        <v>238</v>
      </c>
      <c r="E10" s="5">
        <v>1</v>
      </c>
      <c r="F10" s="2">
        <v>1400</v>
      </c>
      <c r="G10" s="6">
        <v>182000</v>
      </c>
      <c r="H10" s="2">
        <v>989</v>
      </c>
      <c r="I10" s="6">
        <v>113537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</v>
      </c>
      <c r="P10" s="4">
        <v>1</v>
      </c>
      <c r="Q10" s="2">
        <v>130</v>
      </c>
      <c r="R10" s="48">
        <v>114.8</v>
      </c>
    </row>
    <row r="11" spans="1:18">
      <c r="B11" s="47" t="s">
        <v>88</v>
      </c>
      <c r="C11" t="s">
        <v>239</v>
      </c>
      <c r="D11" s="3" t="s">
        <v>240</v>
      </c>
      <c r="E11" s="5">
        <v>1</v>
      </c>
      <c r="F11" s="2">
        <v>725</v>
      </c>
      <c r="G11" s="6">
        <v>94250</v>
      </c>
      <c r="H11" s="2">
        <v>0</v>
      </c>
      <c r="I11" s="6">
        <v>0</v>
      </c>
      <c r="J11" s="6" t="str">
        <f>G11 - 69360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</v>
      </c>
      <c r="P11" s="4">
        <v>1</v>
      </c>
      <c r="Q11" s="2">
        <v>130</v>
      </c>
      <c r="R11" s="48">
        <v>114.8</v>
      </c>
    </row>
    <row r="12" spans="1:18">
      <c r="B12" s="47" t="s">
        <v>88</v>
      </c>
      <c r="C12" t="s">
        <v>239</v>
      </c>
      <c r="D12" s="3" t="s">
        <v>241</v>
      </c>
      <c r="E12" s="5">
        <v>1</v>
      </c>
      <c r="F12" s="2">
        <v>1800</v>
      </c>
      <c r="G12" s="6">
        <v>234000</v>
      </c>
      <c r="H12" s="2">
        <v>0</v>
      </c>
      <c r="I12" s="6">
        <v>0</v>
      </c>
      <c r="J12" s="6" t="str">
        <f>G12 - 69360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</v>
      </c>
      <c r="P12" s="4">
        <v>1</v>
      </c>
      <c r="Q12" s="2">
        <v>130</v>
      </c>
      <c r="R12" s="48">
        <v>114.8</v>
      </c>
    </row>
    <row r="13" spans="1:18">
      <c r="B13" s="47" t="s">
        <v>88</v>
      </c>
      <c r="C13" t="s">
        <v>239</v>
      </c>
      <c r="D13" s="3" t="s">
        <v>242</v>
      </c>
      <c r="E13" s="5">
        <v>10</v>
      </c>
      <c r="F13" s="2">
        <v>2250</v>
      </c>
      <c r="G13" s="6">
        <v>292500</v>
      </c>
      <c r="H13" s="2">
        <v>0</v>
      </c>
      <c r="I13" s="6">
        <v>0</v>
      </c>
      <c r="J13" s="6" t="str">
        <f>G13 - 213530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</v>
      </c>
      <c r="P13" s="4">
        <v>1</v>
      </c>
      <c r="Q13" s="2">
        <v>130</v>
      </c>
      <c r="R13" s="48">
        <v>114.8</v>
      </c>
    </row>
    <row r="14" spans="1:18">
      <c r="B14" s="47" t="s">
        <v>88</v>
      </c>
      <c r="C14" t="s">
        <v>243</v>
      </c>
      <c r="D14" s="3" t="s">
        <v>244</v>
      </c>
      <c r="E14" s="5">
        <v>1</v>
      </c>
      <c r="F14" s="2">
        <v>220</v>
      </c>
      <c r="G14" s="6">
        <v>28600</v>
      </c>
      <c r="H14" s="2">
        <v>0</v>
      </c>
      <c r="I14" s="6">
        <v>0</v>
      </c>
      <c r="J14" s="6" t="str">
        <f>G14 - 17231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</v>
      </c>
      <c r="P14" s="4">
        <v>1</v>
      </c>
      <c r="Q14" s="2">
        <v>130</v>
      </c>
      <c r="R14" s="48">
        <v>114.8</v>
      </c>
    </row>
    <row r="15" spans="1:18">
      <c r="B15" s="49"/>
      <c r="C15" s="49"/>
      <c r="D15" s="50"/>
      <c r="E15" s="51"/>
      <c r="F15" s="52"/>
      <c r="G15" s="53"/>
      <c r="H15" s="52"/>
      <c r="I15" s="53"/>
      <c r="J15" s="53"/>
      <c r="K15" s="54"/>
      <c r="L15" s="53"/>
      <c r="M15" s="52"/>
      <c r="N15" s="53"/>
      <c r="O15" s="54"/>
      <c r="P15" s="54"/>
      <c r="Q15" s="52"/>
      <c r="R15" s="52"/>
    </row>
    <row r="16" spans="1:18">
      <c r="D16" s="8" t="s">
        <v>98</v>
      </c>
      <c r="F16" s="2" t="str">
        <f>SUM(F5:F15)</f>
        <v>0</v>
      </c>
      <c r="G16" s="6" t="str">
        <f>SUM(G5:G15)</f>
        <v>0</v>
      </c>
      <c r="H16" s="2" t="str">
        <f>SUM(H5:H15)</f>
        <v>0</v>
      </c>
      <c r="I16" s="6" t="str">
        <f>SUM(I5:I15)</f>
        <v>0</v>
      </c>
      <c r="J16" s="6" t="str">
        <f>SUM(J5:J15)</f>
        <v>0</v>
      </c>
      <c r="K16" s="4" t="str">
        <f>IF(G16=0,0,J16 / G16)</f>
        <v>0</v>
      </c>
      <c r="L16" s="6" t="str">
        <f>SUM(L5:L15)</f>
        <v>0</v>
      </c>
      <c r="M16" s="2" t="str">
        <f>SUM(M5:M15)</f>
        <v>0</v>
      </c>
      <c r="N16" s="6" t="str">
        <f>SUM(N5:N15)</f>
        <v>0</v>
      </c>
    </row>
    <row r="17" spans="1:18">
      <c r="D17" s="8" t="s">
        <v>99</v>
      </c>
      <c r="E17" s="9">
        <v>0.04712</v>
      </c>
      <c r="F17" s="2" t="str">
        <f>E17 * (F16 - 0)</f>
        <v>0</v>
      </c>
      <c r="G17" s="6" t="str">
        <f>E17 * (G16 - 0)</f>
        <v>0</v>
      </c>
    </row>
    <row r="18" spans="1:18">
      <c r="D18" s="8" t="s">
        <v>100</v>
      </c>
      <c r="E18" s="7">
        <v>0.1</v>
      </c>
      <c r="F18" s="2" t="str">
        <f>F16*E18</f>
        <v>0</v>
      </c>
      <c r="G18" s="6" t="str">
        <f>G16*E18</f>
        <v>0</v>
      </c>
      <c r="N18" s="6" t="str">
        <f>G18</f>
        <v>0</v>
      </c>
    </row>
    <row r="19" spans="1:18">
      <c r="D19" s="8" t="s">
        <v>98</v>
      </c>
      <c r="F19" s="2" t="str">
        <f>F16 + F17 + F18</f>
        <v>0</v>
      </c>
      <c r="G19" s="6" t="str">
        <f>G16 + G17 + G18</f>
        <v>0</v>
      </c>
      <c r="H19" s="2" t="str">
        <f>H16</f>
        <v>0</v>
      </c>
      <c r="I19" s="6" t="str">
        <f>I16</f>
        <v>0</v>
      </c>
      <c r="J19" s="6" t="str">
        <f>G19 - I19</f>
        <v>0</v>
      </c>
      <c r="K19" s="4" t="str">
        <f>IF(G19=0,0,J19 / G19)</f>
        <v>0</v>
      </c>
      <c r="L19" s="6" t="str">
        <f>L16</f>
        <v>0</v>
      </c>
      <c r="M19" s="2" t="str">
        <f>M16</f>
        <v>0</v>
      </c>
      <c r="N19" s="6" t="str">
        <f>N16 + N18</f>
        <v>0</v>
      </c>
    </row>
    <row r="20" spans="1:18">
      <c r="D20" s="8" t="s">
        <v>245</v>
      </c>
      <c r="E20" s="7">
        <v>0.05</v>
      </c>
      <c r="F20" s="2" t="str">
        <f>F19*E20</f>
        <v>0</v>
      </c>
      <c r="G20" s="6" t="str">
        <f>G19*E20</f>
        <v>0</v>
      </c>
      <c r="L20" s="6" t="str">
        <f>G20*O20</f>
        <v>0</v>
      </c>
      <c r="M20" s="2" t="str">
        <f>F20*O20</f>
        <v>0</v>
      </c>
      <c r="N20" s="6" t="str">
        <f>G20*P20</f>
        <v>0</v>
      </c>
      <c r="O20" s="4">
        <v>0</v>
      </c>
      <c r="P20" s="4">
        <v>1</v>
      </c>
    </row>
    <row r="21" spans="1:18">
      <c r="D21" s="8" t="s">
        <v>102</v>
      </c>
      <c r="E21" s="5">
        <v>0</v>
      </c>
      <c r="F21" s="2" t="str">
        <f>IF(R21=0,0,G21/R21)</f>
        <v>0</v>
      </c>
      <c r="G21" s="6" t="str">
        <f>E21</f>
        <v>0</v>
      </c>
      <c r="L21" s="6" t="str">
        <f>G21*O21</f>
        <v>0</v>
      </c>
      <c r="M21" s="2" t="str">
        <f>F21*O21</f>
        <v>0</v>
      </c>
      <c r="N21" s="6" t="str">
        <f>G21*P21</f>
        <v>0</v>
      </c>
      <c r="O21" s="4">
        <v>0</v>
      </c>
      <c r="P21" s="4">
        <v>1</v>
      </c>
      <c r="Q21" s="2" t="s">
        <v>103</v>
      </c>
      <c r="R21" s="2">
        <v>100</v>
      </c>
    </row>
    <row r="22" spans="1:18">
      <c r="D22" s="8" t="s">
        <v>104</v>
      </c>
      <c r="F22" s="2" t="str">
        <f>F19 - F20 - F21</f>
        <v>0</v>
      </c>
      <c r="G22" s="6" t="str">
        <f>G19 - G20 - G21</f>
        <v>0</v>
      </c>
      <c r="H22" s="2" t="str">
        <f>H19</f>
        <v>0</v>
      </c>
      <c r="I22" s="6" t="str">
        <f>I19</f>
        <v>0</v>
      </c>
      <c r="J22" s="6" t="str">
        <f>G22 - I22</f>
        <v>0</v>
      </c>
      <c r="K22" s="4" t="str">
        <f>IF(G22=0,0,J22 / G22)</f>
        <v>0</v>
      </c>
      <c r="L22" s="6" t="str">
        <f>L19 - L20 - L21</f>
        <v>0</v>
      </c>
      <c r="M22" s="2" t="str">
        <f>M19 - M20 - M21</f>
        <v>0</v>
      </c>
      <c r="N22" s="6" t="str">
        <f>N19 - N20 - N21</f>
        <v>0</v>
      </c>
    </row>
    <row r="23" spans="1:18">
      <c r="D23" s="8"/>
    </row>
    <row r="24" spans="1:18">
      <c r="D24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4" s="2" t="str">
        <f>M22</f>
        <v>0</v>
      </c>
    </row>
    <row r="25" spans="1:18">
      <c r="D25" s="8" t="s">
        <v>7</v>
      </c>
      <c r="F25" s="2" t="str">
        <f>(F24 + F26) * E17</f>
        <v>0</v>
      </c>
    </row>
    <row r="26" spans="1:18">
      <c r="D26" s="8" t="s">
        <v>105</v>
      </c>
      <c r="F26" s="2" t="str">
        <f>H22</f>
        <v>0</v>
      </c>
    </row>
    <row r="27" spans="1:18">
      <c r="D27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7" s="2" t="str">
        <f>SUM(F24:F26)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9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246</v>
      </c>
      <c r="Q2" s="2" t="s">
        <v>42</v>
      </c>
      <c r="R2" s="2">
        <v>130</v>
      </c>
    </row>
    <row r="4" spans="1:18" s="1" customFormat="1">
      <c r="B4" s="15" t="s">
        <v>43</v>
      </c>
      <c r="C4" s="16" t="s">
        <v>44</v>
      </c>
      <c r="D4" s="17" t="s">
        <v>45</v>
      </c>
      <c r="E4" s="18" t="s">
        <v>46</v>
      </c>
      <c r="F4" s="19" t="s">
        <v>47</v>
      </c>
      <c r="G4" s="18" t="s">
        <v>48</v>
      </c>
      <c r="H4" s="19" t="s">
        <v>49</v>
      </c>
      <c r="I4" s="18" t="s">
        <v>50</v>
      </c>
      <c r="J4" s="18" t="s">
        <v>51</v>
      </c>
      <c r="K4" s="20" t="s">
        <v>52</v>
      </c>
      <c r="L4" s="21" t="s">
        <v>53</v>
      </c>
      <c r="M4" s="22" t="s">
        <v>54</v>
      </c>
      <c r="N4" s="21" t="s">
        <v>55</v>
      </c>
      <c r="O4" s="23" t="s">
        <v>56</v>
      </c>
      <c r="P4" s="23" t="s">
        <v>57</v>
      </c>
      <c r="Q4" s="19" t="s">
        <v>58</v>
      </c>
      <c r="R4" s="24" t="s">
        <v>59</v>
      </c>
    </row>
    <row r="5" spans="1:18">
      <c r="B5" s="47" t="s">
        <v>60</v>
      </c>
      <c r="C5" t="s">
        <v>146</v>
      </c>
      <c r="D5" s="3" t="s">
        <v>221</v>
      </c>
      <c r="E5" s="5">
        <v>1</v>
      </c>
      <c r="F5" s="2">
        <v>1450</v>
      </c>
      <c r="G5" s="6">
        <v>188500</v>
      </c>
      <c r="H5" s="2">
        <v>1225.63</v>
      </c>
      <c r="I5" s="6">
        <v>140702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114.8</v>
      </c>
    </row>
    <row r="6" spans="1:18">
      <c r="B6" s="47" t="s">
        <v>60</v>
      </c>
      <c r="C6" t="s">
        <v>247</v>
      </c>
      <c r="D6" s="3" t="s">
        <v>65</v>
      </c>
      <c r="E6" s="5">
        <v>1</v>
      </c>
      <c r="F6" s="2">
        <v>900</v>
      </c>
      <c r="G6" s="6">
        <v>117000</v>
      </c>
      <c r="H6" s="2">
        <v>580</v>
      </c>
      <c r="I6" s="6">
        <v>66584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114.8</v>
      </c>
    </row>
    <row r="7" spans="1:18">
      <c r="B7" s="47" t="s">
        <v>60</v>
      </c>
      <c r="C7" t="s">
        <v>247</v>
      </c>
      <c r="D7" s="3" t="s">
        <v>66</v>
      </c>
      <c r="E7" s="5">
        <v>1</v>
      </c>
      <c r="F7" s="2">
        <v>150</v>
      </c>
      <c r="G7" s="6">
        <v>19500</v>
      </c>
      <c r="H7" s="2">
        <v>80</v>
      </c>
      <c r="I7" s="6">
        <v>9184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114.8</v>
      </c>
    </row>
    <row r="8" spans="1:18">
      <c r="B8" s="47" t="s">
        <v>60</v>
      </c>
      <c r="C8" t="s">
        <v>247</v>
      </c>
      <c r="D8" s="3" t="s">
        <v>67</v>
      </c>
      <c r="E8" s="5">
        <v>1</v>
      </c>
      <c r="F8" s="2">
        <v>80</v>
      </c>
      <c r="G8" s="6">
        <v>10400</v>
      </c>
      <c r="H8" s="2">
        <v>50</v>
      </c>
      <c r="I8" s="6">
        <v>5740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114.8</v>
      </c>
    </row>
    <row r="9" spans="1:18">
      <c r="B9" s="47" t="s">
        <v>60</v>
      </c>
      <c r="C9" t="s">
        <v>126</v>
      </c>
      <c r="D9" s="3" t="s">
        <v>248</v>
      </c>
      <c r="E9" s="5">
        <v>1</v>
      </c>
      <c r="F9" s="2">
        <v>80</v>
      </c>
      <c r="G9" s="6">
        <v>10400</v>
      </c>
      <c r="H9" s="2">
        <v>50</v>
      </c>
      <c r="I9" s="6">
        <v>5740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114.8</v>
      </c>
    </row>
    <row r="10" spans="1:18">
      <c r="B10" s="47" t="s">
        <v>60</v>
      </c>
      <c r="C10" t="s">
        <v>150</v>
      </c>
      <c r="D10" s="3" t="s">
        <v>249</v>
      </c>
      <c r="E10" s="5">
        <v>1</v>
      </c>
      <c r="F10" s="2">
        <v>1375</v>
      </c>
      <c r="G10" s="6">
        <v>178750</v>
      </c>
      <c r="H10" s="2">
        <v>1099.48</v>
      </c>
      <c r="I10" s="6">
        <v>126220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114.8</v>
      </c>
    </row>
    <row r="11" spans="1:18">
      <c r="B11" s="55" t="s">
        <v>142</v>
      </c>
      <c r="C11" s="41" t="s">
        <v>129</v>
      </c>
      <c r="D11" s="42" t="s">
        <v>250</v>
      </c>
      <c r="E11" s="43">
        <v>1</v>
      </c>
      <c r="F11" s="44">
        <v>606.15</v>
      </c>
      <c r="G11" s="45">
        <v>78800</v>
      </c>
      <c r="H11" s="44">
        <v>0</v>
      </c>
      <c r="I11" s="45">
        <v>43000</v>
      </c>
      <c r="J11" s="45" t="str">
        <f>G11 - I11</f>
        <v>0</v>
      </c>
      <c r="K11" s="46" t="str">
        <f>IF(G11=0,0,J11 / G11)</f>
        <v>0</v>
      </c>
      <c r="L11" s="45">
        <v>0</v>
      </c>
      <c r="M11" s="44">
        <v>0</v>
      </c>
      <c r="N11" s="45" t="str">
        <f>J11 * P11</f>
        <v>0</v>
      </c>
      <c r="O11" s="46">
        <v>0</v>
      </c>
      <c r="P11" s="46">
        <v>1</v>
      </c>
      <c r="Q11" s="44">
        <v>130</v>
      </c>
      <c r="R11" s="56">
        <v>114.8</v>
      </c>
    </row>
    <row r="12" spans="1:18">
      <c r="B12" s="47" t="s">
        <v>60</v>
      </c>
      <c r="C12" t="s">
        <v>68</v>
      </c>
      <c r="D12" s="3" t="s">
        <v>251</v>
      </c>
      <c r="E12" s="5">
        <v>1</v>
      </c>
      <c r="F12" s="2">
        <v>450</v>
      </c>
      <c r="G12" s="6">
        <v>58500</v>
      </c>
      <c r="H12" s="2">
        <v>240</v>
      </c>
      <c r="I12" s="6">
        <v>27552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114.8</v>
      </c>
    </row>
    <row r="13" spans="1:18">
      <c r="B13" s="47" t="s">
        <v>60</v>
      </c>
      <c r="C13" t="s">
        <v>77</v>
      </c>
      <c r="D13" s="3" t="s">
        <v>252</v>
      </c>
      <c r="E13" s="5">
        <v>2</v>
      </c>
      <c r="F13" s="2">
        <v>300</v>
      </c>
      <c r="G13" s="6">
        <v>39000</v>
      </c>
      <c r="H13" s="2">
        <v>157.06</v>
      </c>
      <c r="I13" s="6">
        <v>18030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114.8</v>
      </c>
    </row>
    <row r="14" spans="1:18">
      <c r="B14" s="47" t="s">
        <v>60</v>
      </c>
      <c r="C14" t="s">
        <v>82</v>
      </c>
      <c r="D14" s="3" t="s">
        <v>253</v>
      </c>
      <c r="E14" s="5">
        <v>1</v>
      </c>
      <c r="F14" s="2">
        <v>0</v>
      </c>
      <c r="G14" s="6">
        <v>0</v>
      </c>
      <c r="H14" s="2">
        <v>250</v>
      </c>
      <c r="I14" s="6">
        <v>28700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114.8</v>
      </c>
    </row>
    <row r="15" spans="1:18">
      <c r="B15" s="47" t="s">
        <v>60</v>
      </c>
      <c r="C15" t="s">
        <v>82</v>
      </c>
      <c r="D15" s="3" t="s">
        <v>121</v>
      </c>
      <c r="E15" s="5">
        <v>1</v>
      </c>
      <c r="F15" s="2">
        <v>150</v>
      </c>
      <c r="G15" s="6">
        <v>19500</v>
      </c>
      <c r="H15" s="2">
        <v>30</v>
      </c>
      <c r="I15" s="6">
        <v>3444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114.8</v>
      </c>
    </row>
    <row r="16" spans="1:18">
      <c r="B16" s="47" t="s">
        <v>60</v>
      </c>
      <c r="C16" t="s">
        <v>82</v>
      </c>
      <c r="D16" s="3" t="s">
        <v>254</v>
      </c>
      <c r="E16" s="5">
        <v>3</v>
      </c>
      <c r="F16" s="2">
        <v>90</v>
      </c>
      <c r="G16" s="6">
        <v>11700</v>
      </c>
      <c r="H16" s="2">
        <v>60</v>
      </c>
      <c r="I16" s="6">
        <v>6888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114.8</v>
      </c>
    </row>
    <row r="17" spans="1:18">
      <c r="B17" s="49"/>
      <c r="C17" s="49"/>
      <c r="D17" s="50"/>
      <c r="E17" s="51"/>
      <c r="F17" s="52"/>
      <c r="G17" s="53"/>
      <c r="H17" s="52"/>
      <c r="I17" s="53"/>
      <c r="J17" s="53"/>
      <c r="K17" s="54"/>
      <c r="L17" s="53"/>
      <c r="M17" s="52"/>
      <c r="N17" s="53"/>
      <c r="O17" s="54"/>
      <c r="P17" s="54"/>
      <c r="Q17" s="52"/>
      <c r="R17" s="52"/>
    </row>
    <row r="18" spans="1:18">
      <c r="D18" s="8" t="s">
        <v>98</v>
      </c>
      <c r="F18" s="2" t="str">
        <f>SUM(F5:F17)</f>
        <v>0</v>
      </c>
      <c r="G18" s="6" t="str">
        <f>SUM(G5:G17)</f>
        <v>0</v>
      </c>
      <c r="H18" s="2" t="str">
        <f>SUM(H5:H17)</f>
        <v>0</v>
      </c>
      <c r="I18" s="6" t="str">
        <f>SUM(I5:I17)</f>
        <v>0</v>
      </c>
      <c r="J18" s="6" t="str">
        <f>SUM(J5:J17)</f>
        <v>0</v>
      </c>
      <c r="K18" s="4" t="str">
        <f>IF(G18=0,0,J18 / G18)</f>
        <v>0</v>
      </c>
      <c r="L18" s="6" t="str">
        <f>SUM(L5:L17)</f>
        <v>0</v>
      </c>
      <c r="M18" s="2" t="str">
        <f>SUM(M5:M17)</f>
        <v>0</v>
      </c>
      <c r="N18" s="6" t="str">
        <f>SUM(N5:N17)</f>
        <v>0</v>
      </c>
    </row>
    <row r="19" spans="1:18">
      <c r="D19" s="8" t="s">
        <v>99</v>
      </c>
      <c r="E19" s="9">
        <v>0.04712</v>
      </c>
      <c r="F19" s="2" t="str">
        <f>E19 * (F18 - 606)</f>
        <v>0</v>
      </c>
      <c r="G19" s="6" t="str">
        <f>E19 * (G18 - 78800)</f>
        <v>0</v>
      </c>
    </row>
    <row r="20" spans="1:18">
      <c r="D20" s="8" t="s">
        <v>100</v>
      </c>
      <c r="E20" s="7">
        <v>0.1</v>
      </c>
      <c r="F20" s="2" t="str">
        <f>F18*E20</f>
        <v>0</v>
      </c>
      <c r="G20" s="6" t="str">
        <f>G18*E20</f>
        <v>0</v>
      </c>
      <c r="N20" s="6" t="str">
        <f>G20</f>
        <v>0</v>
      </c>
    </row>
    <row r="21" spans="1:18">
      <c r="D21" s="8" t="s">
        <v>98</v>
      </c>
      <c r="F21" s="2" t="str">
        <f>F18 + F19 + F20</f>
        <v>0</v>
      </c>
      <c r="G21" s="6" t="str">
        <f>G18 + G19 + G20</f>
        <v>0</v>
      </c>
      <c r="H21" s="2" t="str">
        <f>H18</f>
        <v>0</v>
      </c>
      <c r="I21" s="6" t="str">
        <f>I18</f>
        <v>0</v>
      </c>
      <c r="J21" s="6" t="str">
        <f>G21 - I21</f>
        <v>0</v>
      </c>
      <c r="K21" s="4" t="str">
        <f>IF(G21=0,0,J21 / G21)</f>
        <v>0</v>
      </c>
      <c r="L21" s="6" t="str">
        <f>L18</f>
        <v>0</v>
      </c>
      <c r="M21" s="2" t="str">
        <f>M18</f>
        <v>0</v>
      </c>
      <c r="N21" s="6" t="str">
        <f>N18 + N20</f>
        <v>0</v>
      </c>
    </row>
    <row r="22" spans="1:18">
      <c r="D22" s="8" t="s">
        <v>255</v>
      </c>
      <c r="E22" s="7">
        <v>0.05</v>
      </c>
      <c r="F22" s="2" t="str">
        <f>F21*E22</f>
        <v>0</v>
      </c>
      <c r="G22" s="6" t="str">
        <f>G21*E22</f>
        <v>0</v>
      </c>
      <c r="L22" s="6" t="str">
        <f>G22*O22</f>
        <v>0</v>
      </c>
      <c r="M22" s="2" t="str">
        <f>F22*O22</f>
        <v>0</v>
      </c>
      <c r="N22" s="6" t="str">
        <f>G22*P22</f>
        <v>0</v>
      </c>
      <c r="O22" s="4">
        <v>0.2</v>
      </c>
      <c r="P22" s="4">
        <v>0.8</v>
      </c>
    </row>
    <row r="23" spans="1:18">
      <c r="D23" s="8" t="s">
        <v>102</v>
      </c>
      <c r="E23" s="5">
        <v>0</v>
      </c>
      <c r="F23" s="2" t="str">
        <f>IF(R23=0,0,G23/R23)</f>
        <v>0</v>
      </c>
      <c r="G23" s="6" t="str">
        <f>E23</f>
        <v>0</v>
      </c>
      <c r="L23" s="6" t="str">
        <f>G23*O23</f>
        <v>0</v>
      </c>
      <c r="M23" s="2" t="str">
        <f>F23*O23</f>
        <v>0</v>
      </c>
      <c r="N23" s="6" t="str">
        <f>G23*P23</f>
        <v>0</v>
      </c>
      <c r="O23" s="4">
        <v>0.2</v>
      </c>
      <c r="P23" s="4">
        <v>0.8</v>
      </c>
      <c r="Q23" s="2" t="s">
        <v>103</v>
      </c>
      <c r="R23" s="2">
        <v>100</v>
      </c>
    </row>
    <row r="24" spans="1:18">
      <c r="D24" s="8" t="s">
        <v>104</v>
      </c>
      <c r="F24" s="2" t="str">
        <f>F21 - F22 - F23</f>
        <v>0</v>
      </c>
      <c r="G24" s="6" t="str">
        <f>G21 - G22 - G23</f>
        <v>0</v>
      </c>
      <c r="H24" s="2" t="str">
        <f>H21</f>
        <v>0</v>
      </c>
      <c r="I24" s="6" t="str">
        <f>I21</f>
        <v>0</v>
      </c>
      <c r="J24" s="6" t="str">
        <f>G24 - I24</f>
        <v>0</v>
      </c>
      <c r="K24" s="4" t="str">
        <f>IF(G24=0,0,J24 / G24)</f>
        <v>0</v>
      </c>
      <c r="L24" s="6" t="str">
        <f>L21 - L22 - L23</f>
        <v>0</v>
      </c>
      <c r="M24" s="2" t="str">
        <f>M21 - M22 - M23</f>
        <v>0</v>
      </c>
      <c r="N24" s="6" t="str">
        <f>N21 - N22 - N23</f>
        <v>0</v>
      </c>
    </row>
    <row r="25" spans="1:18">
      <c r="D25" s="8"/>
    </row>
    <row r="26" spans="1:18">
      <c r="D26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6" s="2" t="str">
        <f>M24</f>
        <v>0</v>
      </c>
    </row>
    <row r="27" spans="1:18">
      <c r="D27" s="8" t="s">
        <v>7</v>
      </c>
      <c r="F27" s="2" t="str">
        <f>(F26 + F28) * E19</f>
        <v>0</v>
      </c>
    </row>
    <row r="28" spans="1:18">
      <c r="D28" s="8" t="s">
        <v>105</v>
      </c>
      <c r="F28" s="2" t="str">
        <f>H24</f>
        <v>0</v>
      </c>
    </row>
    <row r="29" spans="1:18">
      <c r="D29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9" s="2" t="str">
        <f>SUM(F26:F28)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5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256</v>
      </c>
      <c r="Q2" s="2" t="s">
        <v>42</v>
      </c>
      <c r="R2" s="2">
        <v>130</v>
      </c>
    </row>
    <row r="4" spans="1:18" s="1" customFormat="1">
      <c r="B4" s="15" t="s">
        <v>43</v>
      </c>
      <c r="C4" s="16" t="s">
        <v>44</v>
      </c>
      <c r="D4" s="17" t="s">
        <v>45</v>
      </c>
      <c r="E4" s="18" t="s">
        <v>46</v>
      </c>
      <c r="F4" s="19" t="s">
        <v>47</v>
      </c>
      <c r="G4" s="18" t="s">
        <v>48</v>
      </c>
      <c r="H4" s="19" t="s">
        <v>49</v>
      </c>
      <c r="I4" s="18" t="s">
        <v>50</v>
      </c>
      <c r="J4" s="18" t="s">
        <v>51</v>
      </c>
      <c r="K4" s="20" t="s">
        <v>52</v>
      </c>
      <c r="L4" s="21" t="s">
        <v>53</v>
      </c>
      <c r="M4" s="22" t="s">
        <v>54</v>
      </c>
      <c r="N4" s="21" t="s">
        <v>55</v>
      </c>
      <c r="O4" s="23" t="s">
        <v>56</v>
      </c>
      <c r="P4" s="23" t="s">
        <v>57</v>
      </c>
      <c r="Q4" s="19" t="s">
        <v>58</v>
      </c>
      <c r="R4" s="24" t="s">
        <v>59</v>
      </c>
    </row>
    <row r="5" spans="1:18">
      <c r="B5" s="47" t="s">
        <v>60</v>
      </c>
      <c r="C5" t="s">
        <v>146</v>
      </c>
      <c r="D5" s="3" t="s">
        <v>221</v>
      </c>
      <c r="E5" s="5">
        <v>1</v>
      </c>
      <c r="F5" s="2">
        <v>1450</v>
      </c>
      <c r="G5" s="6">
        <v>188500</v>
      </c>
      <c r="H5" s="2">
        <v>1225.63</v>
      </c>
      <c r="I5" s="6">
        <v>140702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114.8</v>
      </c>
    </row>
    <row r="6" spans="1:18">
      <c r="B6" s="47" t="s">
        <v>60</v>
      </c>
      <c r="C6" t="s">
        <v>110</v>
      </c>
      <c r="D6" s="3" t="s">
        <v>257</v>
      </c>
      <c r="E6" s="5">
        <v>1</v>
      </c>
      <c r="F6" s="2">
        <v>920</v>
      </c>
      <c r="G6" s="6">
        <v>119600</v>
      </c>
      <c r="H6" s="2">
        <v>630</v>
      </c>
      <c r="I6" s="6">
        <v>72324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114.8</v>
      </c>
    </row>
    <row r="7" spans="1:18">
      <c r="B7" s="47" t="s">
        <v>60</v>
      </c>
      <c r="C7" t="s">
        <v>110</v>
      </c>
      <c r="D7" s="3" t="s">
        <v>258</v>
      </c>
      <c r="E7" s="5">
        <v>2</v>
      </c>
      <c r="F7" s="2">
        <v>160</v>
      </c>
      <c r="G7" s="6">
        <v>20800</v>
      </c>
      <c r="H7" s="2">
        <v>104.72</v>
      </c>
      <c r="I7" s="6">
        <v>12022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114.8</v>
      </c>
    </row>
    <row r="8" spans="1:18">
      <c r="B8" s="47" t="s">
        <v>60</v>
      </c>
      <c r="C8" t="s">
        <v>110</v>
      </c>
      <c r="D8" s="3" t="s">
        <v>148</v>
      </c>
      <c r="E8" s="5">
        <v>1</v>
      </c>
      <c r="F8" s="2">
        <v>300</v>
      </c>
      <c r="G8" s="6">
        <v>39000</v>
      </c>
      <c r="H8" s="2">
        <v>157.07</v>
      </c>
      <c r="I8" s="6">
        <v>18032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114.8</v>
      </c>
    </row>
    <row r="9" spans="1:18">
      <c r="B9" s="47" t="s">
        <v>60</v>
      </c>
      <c r="C9" t="s">
        <v>70</v>
      </c>
      <c r="D9" s="3" t="s">
        <v>259</v>
      </c>
      <c r="E9" s="5">
        <v>1</v>
      </c>
      <c r="F9" s="2">
        <v>1700</v>
      </c>
      <c r="G9" s="6">
        <v>221000</v>
      </c>
      <c r="H9" s="2">
        <v>874.35</v>
      </c>
      <c r="I9" s="6">
        <v>100375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114.8</v>
      </c>
    </row>
    <row r="10" spans="1:18">
      <c r="B10" s="47" t="s">
        <v>60</v>
      </c>
      <c r="C10" t="s">
        <v>70</v>
      </c>
      <c r="D10" s="3" t="s">
        <v>260</v>
      </c>
      <c r="E10" s="5">
        <v>1</v>
      </c>
      <c r="F10" s="2">
        <v>350</v>
      </c>
      <c r="G10" s="6">
        <v>45500</v>
      </c>
      <c r="H10" s="2">
        <v>201</v>
      </c>
      <c r="I10" s="6">
        <v>23075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114.8</v>
      </c>
    </row>
    <row r="11" spans="1:18">
      <c r="B11" s="47" t="s">
        <v>60</v>
      </c>
      <c r="C11" t="s">
        <v>70</v>
      </c>
      <c r="D11" s="3" t="s">
        <v>115</v>
      </c>
      <c r="E11" s="5">
        <v>1</v>
      </c>
      <c r="F11" s="2">
        <v>50</v>
      </c>
      <c r="G11" s="6">
        <v>6500</v>
      </c>
      <c r="H11" s="2">
        <v>30</v>
      </c>
      <c r="I11" s="6">
        <v>3444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114.8</v>
      </c>
    </row>
    <row r="12" spans="1:18">
      <c r="B12" s="47" t="s">
        <v>60</v>
      </c>
      <c r="C12" t="s">
        <v>68</v>
      </c>
      <c r="D12" s="3" t="s">
        <v>128</v>
      </c>
      <c r="E12" s="5">
        <v>1</v>
      </c>
      <c r="F12" s="2">
        <v>550</v>
      </c>
      <c r="G12" s="6">
        <v>71500</v>
      </c>
      <c r="H12" s="2">
        <v>400</v>
      </c>
      <c r="I12" s="6">
        <v>45920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114.8</v>
      </c>
    </row>
    <row r="13" spans="1:18">
      <c r="B13" s="47" t="s">
        <v>60</v>
      </c>
      <c r="C13" t="s">
        <v>77</v>
      </c>
      <c r="D13" s="3" t="s">
        <v>131</v>
      </c>
      <c r="E13" s="5">
        <v>2</v>
      </c>
      <c r="F13" s="2">
        <v>300</v>
      </c>
      <c r="G13" s="6">
        <v>39000</v>
      </c>
      <c r="H13" s="2">
        <v>157.06</v>
      </c>
      <c r="I13" s="6">
        <v>18030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114.8</v>
      </c>
    </row>
    <row r="14" spans="1:18">
      <c r="B14" s="47" t="s">
        <v>60</v>
      </c>
      <c r="C14" t="s">
        <v>117</v>
      </c>
      <c r="D14" s="3" t="s">
        <v>261</v>
      </c>
      <c r="E14" s="5">
        <v>1</v>
      </c>
      <c r="F14" s="2">
        <v>350</v>
      </c>
      <c r="G14" s="6">
        <v>45500</v>
      </c>
      <c r="H14" s="2">
        <v>238.22</v>
      </c>
      <c r="I14" s="6">
        <v>27348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114.8</v>
      </c>
    </row>
    <row r="15" spans="1:18">
      <c r="B15" s="47" t="s">
        <v>60</v>
      </c>
      <c r="C15" t="s">
        <v>82</v>
      </c>
      <c r="D15" s="3" t="s">
        <v>262</v>
      </c>
      <c r="E15" s="5">
        <v>1</v>
      </c>
      <c r="F15" s="2">
        <v>0</v>
      </c>
      <c r="G15" s="6">
        <v>0</v>
      </c>
      <c r="H15" s="2">
        <v>250</v>
      </c>
      <c r="I15" s="6">
        <v>28700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114.8</v>
      </c>
    </row>
    <row r="16" spans="1:18">
      <c r="B16" s="47" t="s">
        <v>60</v>
      </c>
      <c r="C16" t="s">
        <v>82</v>
      </c>
      <c r="D16" s="3" t="s">
        <v>263</v>
      </c>
      <c r="E16" s="5">
        <v>1</v>
      </c>
      <c r="F16" s="2">
        <v>71</v>
      </c>
      <c r="G16" s="6">
        <v>9230</v>
      </c>
      <c r="H16" s="2">
        <v>50</v>
      </c>
      <c r="I16" s="6">
        <v>5740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114.8</v>
      </c>
    </row>
    <row r="17" spans="1:18">
      <c r="B17" s="47" t="s">
        <v>60</v>
      </c>
      <c r="C17" t="s">
        <v>82</v>
      </c>
      <c r="D17" s="3" t="s">
        <v>121</v>
      </c>
      <c r="E17" s="5">
        <v>1</v>
      </c>
      <c r="F17" s="2">
        <v>150</v>
      </c>
      <c r="G17" s="6">
        <v>19500</v>
      </c>
      <c r="H17" s="2">
        <v>30</v>
      </c>
      <c r="I17" s="6">
        <v>3444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114.8</v>
      </c>
    </row>
    <row r="18" spans="1:18">
      <c r="B18" s="47" t="s">
        <v>60</v>
      </c>
      <c r="C18" t="s">
        <v>82</v>
      </c>
      <c r="D18" s="3" t="s">
        <v>226</v>
      </c>
      <c r="E18" s="5">
        <v>3</v>
      </c>
      <c r="F18" s="2">
        <v>75</v>
      </c>
      <c r="G18" s="6">
        <v>9750</v>
      </c>
      <c r="H18" s="2">
        <v>60</v>
      </c>
      <c r="I18" s="6">
        <v>6888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114.8</v>
      </c>
    </row>
    <row r="19" spans="1:18">
      <c r="B19" s="47" t="s">
        <v>88</v>
      </c>
      <c r="C19" t="s">
        <v>138</v>
      </c>
      <c r="D19" s="3" t="s">
        <v>264</v>
      </c>
      <c r="E19" s="5">
        <v>9</v>
      </c>
      <c r="F19" s="2">
        <v>1215</v>
      </c>
      <c r="G19" s="6">
        <v>157950</v>
      </c>
      <c r="H19" s="2">
        <v>0</v>
      </c>
      <c r="I19" s="6">
        <v>0</v>
      </c>
      <c r="J19" s="6" t="str">
        <f>G19 - 113652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114.8</v>
      </c>
    </row>
    <row r="20" spans="1:18">
      <c r="B20" s="47" t="s">
        <v>88</v>
      </c>
      <c r="C20" t="s">
        <v>138</v>
      </c>
      <c r="D20" s="3" t="s">
        <v>140</v>
      </c>
      <c r="E20" s="5">
        <v>1</v>
      </c>
      <c r="F20" s="2">
        <v>40</v>
      </c>
      <c r="G20" s="6">
        <v>5200</v>
      </c>
      <c r="H20" s="2">
        <v>0</v>
      </c>
      <c r="I20" s="6">
        <v>0</v>
      </c>
      <c r="J20" s="6" t="str">
        <f>G20 - 3674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8">
        <v>114.8</v>
      </c>
    </row>
    <row r="21" spans="1:18">
      <c r="B21" s="47" t="s">
        <v>88</v>
      </c>
      <c r="C21" t="s">
        <v>138</v>
      </c>
      <c r="D21" s="3" t="s">
        <v>265</v>
      </c>
      <c r="E21" s="5">
        <v>1</v>
      </c>
      <c r="F21" s="2">
        <v>182</v>
      </c>
      <c r="G21" s="6">
        <v>23660</v>
      </c>
      <c r="H21" s="2">
        <v>0</v>
      </c>
      <c r="I21" s="6">
        <v>0</v>
      </c>
      <c r="J21" s="6" t="str">
        <f>G21 - 17794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8">
        <v>114.8</v>
      </c>
    </row>
    <row r="22" spans="1:18">
      <c r="B22" s="47" t="s">
        <v>60</v>
      </c>
      <c r="C22" t="s">
        <v>117</v>
      </c>
      <c r="D22" s="3" t="s">
        <v>266</v>
      </c>
      <c r="E22" s="5">
        <v>1</v>
      </c>
      <c r="F22" s="2">
        <v>250</v>
      </c>
      <c r="G22" s="6">
        <v>32500</v>
      </c>
      <c r="H22" s="2">
        <v>238.22</v>
      </c>
      <c r="I22" s="6">
        <v>27348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8">
        <v>114.8</v>
      </c>
    </row>
    <row r="23" spans="1:18">
      <c r="B23" s="49"/>
      <c r="C23" s="49"/>
      <c r="D23" s="50"/>
      <c r="E23" s="51"/>
      <c r="F23" s="52"/>
      <c r="G23" s="53"/>
      <c r="H23" s="52"/>
      <c r="I23" s="53"/>
      <c r="J23" s="53"/>
      <c r="K23" s="54"/>
      <c r="L23" s="53"/>
      <c r="M23" s="52"/>
      <c r="N23" s="53"/>
      <c r="O23" s="54"/>
      <c r="P23" s="54"/>
      <c r="Q23" s="52"/>
      <c r="R23" s="52"/>
    </row>
    <row r="24" spans="1:18">
      <c r="D24" s="8" t="s">
        <v>98</v>
      </c>
      <c r="F24" s="2" t="str">
        <f>SUM(F5:F23)</f>
        <v>0</v>
      </c>
      <c r="G24" s="6" t="str">
        <f>SUM(G5:G23)</f>
        <v>0</v>
      </c>
      <c r="H24" s="2" t="str">
        <f>SUM(H5:H23)</f>
        <v>0</v>
      </c>
      <c r="I24" s="6" t="str">
        <f>SUM(I5:I23)</f>
        <v>0</v>
      </c>
      <c r="J24" s="6" t="str">
        <f>SUM(J5:J23)</f>
        <v>0</v>
      </c>
      <c r="K24" s="4" t="str">
        <f>IF(G24=0,0,J24 / G24)</f>
        <v>0</v>
      </c>
      <c r="L24" s="6" t="str">
        <f>SUM(L5:L23)</f>
        <v>0</v>
      </c>
      <c r="M24" s="2" t="str">
        <f>SUM(M5:M23)</f>
        <v>0</v>
      </c>
      <c r="N24" s="6" t="str">
        <f>SUM(N5:N23)</f>
        <v>0</v>
      </c>
    </row>
    <row r="25" spans="1:18">
      <c r="D25" s="8" t="s">
        <v>99</v>
      </c>
      <c r="E25" s="9">
        <v>0.04712</v>
      </c>
      <c r="F25" s="2" t="str">
        <f>E25 * (F24 - 0)</f>
        <v>0</v>
      </c>
      <c r="G25" s="6" t="str">
        <f>E25 * (G24 - 0)</f>
        <v>0</v>
      </c>
    </row>
    <row r="26" spans="1:18">
      <c r="D26" s="8" t="s">
        <v>100</v>
      </c>
      <c r="E26" s="7">
        <v>0.1</v>
      </c>
      <c r="F26" s="2" t="str">
        <f>F24*E26</f>
        <v>0</v>
      </c>
      <c r="G26" s="6" t="str">
        <f>G24*E26</f>
        <v>0</v>
      </c>
      <c r="N26" s="6" t="str">
        <f>G26</f>
        <v>0</v>
      </c>
    </row>
    <row r="27" spans="1:18">
      <c r="D27" s="8" t="s">
        <v>98</v>
      </c>
      <c r="F27" s="2" t="str">
        <f>F24 + F25 + F26</f>
        <v>0</v>
      </c>
      <c r="G27" s="6" t="str">
        <f>G24 + G25 + G26</f>
        <v>0</v>
      </c>
      <c r="H27" s="2" t="str">
        <f>H24</f>
        <v>0</v>
      </c>
      <c r="I27" s="6" t="str">
        <f>I24</f>
        <v>0</v>
      </c>
      <c r="J27" s="6" t="str">
        <f>G27 - I27</f>
        <v>0</v>
      </c>
      <c r="K27" s="4" t="str">
        <f>IF(G27=0,0,J27 / G27)</f>
        <v>0</v>
      </c>
      <c r="L27" s="6" t="str">
        <f>L24</f>
        <v>0</v>
      </c>
      <c r="M27" s="2" t="str">
        <f>M24</f>
        <v>0</v>
      </c>
      <c r="N27" s="6" t="str">
        <f>N24 + N26</f>
        <v>0</v>
      </c>
    </row>
    <row r="28" spans="1:18">
      <c r="D28" s="8" t="s">
        <v>101</v>
      </c>
      <c r="E28" s="7">
        <v>0</v>
      </c>
      <c r="F28" s="2" t="str">
        <f>F27*E28</f>
        <v>0</v>
      </c>
      <c r="G28" s="6" t="str">
        <f>G27*E28</f>
        <v>0</v>
      </c>
      <c r="L28" s="6" t="str">
        <f>G28*O28</f>
        <v>0</v>
      </c>
      <c r="M28" s="2" t="str">
        <f>F28*O28</f>
        <v>0</v>
      </c>
      <c r="N28" s="6" t="str">
        <f>G28*P28</f>
        <v>0</v>
      </c>
      <c r="O28" s="4">
        <v>0.2</v>
      </c>
      <c r="P28" s="4">
        <v>0.8</v>
      </c>
    </row>
    <row r="29" spans="1:18">
      <c r="D29" s="8" t="s">
        <v>102</v>
      </c>
      <c r="E29" s="5">
        <v>0</v>
      </c>
      <c r="F29" s="2" t="str">
        <f>IF(R29=0,0,G29/R29)</f>
        <v>0</v>
      </c>
      <c r="G29" s="6" t="str">
        <f>E29</f>
        <v>0</v>
      </c>
      <c r="L29" s="6" t="str">
        <f>G29*O29</f>
        <v>0</v>
      </c>
      <c r="M29" s="2" t="str">
        <f>F29*O29</f>
        <v>0</v>
      </c>
      <c r="N29" s="6" t="str">
        <f>G29*P29</f>
        <v>0</v>
      </c>
      <c r="O29" s="4">
        <v>0.2</v>
      </c>
      <c r="P29" s="4">
        <v>0.8</v>
      </c>
      <c r="Q29" s="2" t="s">
        <v>103</v>
      </c>
      <c r="R29" s="2">
        <v>100</v>
      </c>
    </row>
    <row r="30" spans="1:18">
      <c r="D30" s="8" t="s">
        <v>104</v>
      </c>
      <c r="F30" s="2" t="str">
        <f>F27 - F28 - F29</f>
        <v>0</v>
      </c>
      <c r="G30" s="6" t="str">
        <f>G27 - G28 - G29</f>
        <v>0</v>
      </c>
      <c r="H30" s="2" t="str">
        <f>H27</f>
        <v>0</v>
      </c>
      <c r="I30" s="6" t="str">
        <f>I27</f>
        <v>0</v>
      </c>
      <c r="J30" s="6" t="str">
        <f>G30 - I30</f>
        <v>0</v>
      </c>
      <c r="K30" s="4" t="str">
        <f>IF(G30=0,0,J30 / G30)</f>
        <v>0</v>
      </c>
      <c r="L30" s="6" t="str">
        <f>L27 - L28 - L29</f>
        <v>0</v>
      </c>
      <c r="M30" s="2" t="str">
        <f>M27 - M28 - M29</f>
        <v>0</v>
      </c>
      <c r="N30" s="6" t="str">
        <f>N27 - N28 - N29</f>
        <v>0</v>
      </c>
    </row>
    <row r="31" spans="1:18">
      <c r="D31" s="8"/>
    </row>
    <row r="32" spans="1:18">
      <c r="D32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2" s="2" t="str">
        <f>M30</f>
        <v>0</v>
      </c>
    </row>
    <row r="33" spans="1:18">
      <c r="D33" s="8" t="s">
        <v>7</v>
      </c>
      <c r="F33" s="2" t="str">
        <f>(F32 + F34) * E25</f>
        <v>0</v>
      </c>
    </row>
    <row r="34" spans="1:18">
      <c r="D34" s="8" t="s">
        <v>105</v>
      </c>
      <c r="F34" s="2" t="str">
        <f>H30</f>
        <v>0</v>
      </c>
    </row>
    <row r="35" spans="1:18">
      <c r="D35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5" s="2" t="str">
        <f>SUM(F32:F34)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8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267</v>
      </c>
      <c r="Q2" s="2" t="s">
        <v>42</v>
      </c>
      <c r="R2" s="2">
        <v>130</v>
      </c>
    </row>
    <row r="4" spans="1:18" s="1" customFormat="1">
      <c r="B4" s="15" t="s">
        <v>43</v>
      </c>
      <c r="C4" s="16" t="s">
        <v>44</v>
      </c>
      <c r="D4" s="17" t="s">
        <v>45</v>
      </c>
      <c r="E4" s="18" t="s">
        <v>46</v>
      </c>
      <c r="F4" s="19" t="s">
        <v>47</v>
      </c>
      <c r="G4" s="18" t="s">
        <v>48</v>
      </c>
      <c r="H4" s="19" t="s">
        <v>49</v>
      </c>
      <c r="I4" s="18" t="s">
        <v>50</v>
      </c>
      <c r="J4" s="18" t="s">
        <v>51</v>
      </c>
      <c r="K4" s="20" t="s">
        <v>52</v>
      </c>
      <c r="L4" s="21" t="s">
        <v>53</v>
      </c>
      <c r="M4" s="22" t="s">
        <v>54</v>
      </c>
      <c r="N4" s="21" t="s">
        <v>55</v>
      </c>
      <c r="O4" s="23" t="s">
        <v>56</v>
      </c>
      <c r="P4" s="23" t="s">
        <v>57</v>
      </c>
      <c r="Q4" s="19" t="s">
        <v>58</v>
      </c>
      <c r="R4" s="24" t="s">
        <v>59</v>
      </c>
    </row>
    <row r="5" spans="1:18">
      <c r="B5" s="47" t="s">
        <v>60</v>
      </c>
      <c r="C5" t="s">
        <v>61</v>
      </c>
      <c r="D5" s="3" t="s">
        <v>268</v>
      </c>
      <c r="E5" s="5">
        <v>1</v>
      </c>
      <c r="F5" s="2">
        <v>850</v>
      </c>
      <c r="G5" s="6">
        <v>110500</v>
      </c>
      <c r="H5" s="2">
        <v>1680.63</v>
      </c>
      <c r="I5" s="6">
        <v>192936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114.8</v>
      </c>
    </row>
    <row r="6" spans="1:18">
      <c r="B6" s="47" t="s">
        <v>60</v>
      </c>
      <c r="C6" t="s">
        <v>269</v>
      </c>
      <c r="D6" s="3" t="s">
        <v>270</v>
      </c>
      <c r="E6" s="5">
        <v>1</v>
      </c>
      <c r="F6" s="2">
        <v>250</v>
      </c>
      <c r="G6" s="6">
        <v>32500</v>
      </c>
      <c r="H6" s="2">
        <v>100</v>
      </c>
      <c r="I6" s="6">
        <v>11480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114.8</v>
      </c>
    </row>
    <row r="7" spans="1:18">
      <c r="B7" s="47" t="s">
        <v>60</v>
      </c>
      <c r="C7" t="s">
        <v>269</v>
      </c>
      <c r="D7" s="3" t="s">
        <v>271</v>
      </c>
      <c r="E7" s="5">
        <v>1</v>
      </c>
      <c r="F7" s="2">
        <v>900</v>
      </c>
      <c r="G7" s="6">
        <v>117000</v>
      </c>
      <c r="H7" s="2">
        <v>500</v>
      </c>
      <c r="I7" s="6">
        <v>57400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114.8</v>
      </c>
    </row>
    <row r="8" spans="1:18">
      <c r="B8" s="47" t="s">
        <v>60</v>
      </c>
      <c r="C8" t="s">
        <v>269</v>
      </c>
      <c r="D8" s="3" t="s">
        <v>66</v>
      </c>
      <c r="E8" s="5">
        <v>1</v>
      </c>
      <c r="F8" s="2">
        <v>150</v>
      </c>
      <c r="G8" s="6">
        <v>19500</v>
      </c>
      <c r="H8" s="2">
        <v>80</v>
      </c>
      <c r="I8" s="6">
        <v>9184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114.8</v>
      </c>
    </row>
    <row r="9" spans="1:18">
      <c r="B9" s="47" t="s">
        <v>60</v>
      </c>
      <c r="C9" t="s">
        <v>269</v>
      </c>
      <c r="D9" s="3" t="s">
        <v>67</v>
      </c>
      <c r="E9" s="5">
        <v>1</v>
      </c>
      <c r="F9" s="2">
        <v>80</v>
      </c>
      <c r="G9" s="6">
        <v>10400</v>
      </c>
      <c r="H9" s="2">
        <v>40</v>
      </c>
      <c r="I9" s="6">
        <v>4592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114.8</v>
      </c>
    </row>
    <row r="10" spans="1:18">
      <c r="B10" s="47" t="s">
        <v>60</v>
      </c>
      <c r="C10" t="s">
        <v>126</v>
      </c>
      <c r="D10" s="3" t="s">
        <v>272</v>
      </c>
      <c r="E10" s="5">
        <v>1</v>
      </c>
      <c r="F10" s="2">
        <v>80</v>
      </c>
      <c r="G10" s="6">
        <v>10400</v>
      </c>
      <c r="H10" s="2">
        <v>50</v>
      </c>
      <c r="I10" s="6">
        <v>5740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114.8</v>
      </c>
    </row>
    <row r="11" spans="1:18">
      <c r="B11" s="47" t="s">
        <v>60</v>
      </c>
      <c r="C11" t="s">
        <v>70</v>
      </c>
      <c r="D11" s="3" t="s">
        <v>273</v>
      </c>
      <c r="E11" s="5">
        <v>1</v>
      </c>
      <c r="F11" s="2">
        <v>1700</v>
      </c>
      <c r="G11" s="6">
        <v>221000</v>
      </c>
      <c r="H11" s="2">
        <v>874.35</v>
      </c>
      <c r="I11" s="6">
        <v>100375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114.8</v>
      </c>
    </row>
    <row r="12" spans="1:18">
      <c r="B12" s="47" t="s">
        <v>60</v>
      </c>
      <c r="C12" t="s">
        <v>70</v>
      </c>
      <c r="D12" s="3" t="s">
        <v>274</v>
      </c>
      <c r="E12" s="5">
        <v>1</v>
      </c>
      <c r="F12" s="2">
        <v>350</v>
      </c>
      <c r="G12" s="6">
        <v>45500</v>
      </c>
      <c r="H12" s="2">
        <v>201</v>
      </c>
      <c r="I12" s="6">
        <v>23075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114.8</v>
      </c>
    </row>
    <row r="13" spans="1:18">
      <c r="B13" s="47" t="s">
        <v>60</v>
      </c>
      <c r="C13" t="s">
        <v>70</v>
      </c>
      <c r="D13" s="3" t="s">
        <v>74</v>
      </c>
      <c r="E13" s="5">
        <v>1</v>
      </c>
      <c r="F13" s="2">
        <v>50</v>
      </c>
      <c r="G13" s="6">
        <v>6500</v>
      </c>
      <c r="H13" s="2">
        <v>30</v>
      </c>
      <c r="I13" s="6">
        <v>3444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114.8</v>
      </c>
    </row>
    <row r="14" spans="1:18">
      <c r="B14" s="47" t="s">
        <v>60</v>
      </c>
      <c r="C14" t="s">
        <v>179</v>
      </c>
      <c r="D14" s="3" t="s">
        <v>275</v>
      </c>
      <c r="E14" s="5">
        <v>1</v>
      </c>
      <c r="F14" s="2">
        <v>3000</v>
      </c>
      <c r="G14" s="6">
        <v>390000</v>
      </c>
      <c r="H14" s="2">
        <v>2303.66</v>
      </c>
      <c r="I14" s="6">
        <v>264460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114.8</v>
      </c>
    </row>
    <row r="15" spans="1:18">
      <c r="B15" s="47" t="s">
        <v>60</v>
      </c>
      <c r="C15" t="s">
        <v>179</v>
      </c>
      <c r="D15" s="3" t="s">
        <v>276</v>
      </c>
      <c r="E15" s="5">
        <v>1</v>
      </c>
      <c r="F15" s="2">
        <v>300</v>
      </c>
      <c r="G15" s="6">
        <v>39000</v>
      </c>
      <c r="H15" s="2">
        <v>300</v>
      </c>
      <c r="I15" s="6">
        <v>34440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114.8</v>
      </c>
    </row>
    <row r="16" spans="1:18">
      <c r="B16" s="47" t="s">
        <v>60</v>
      </c>
      <c r="C16" t="s">
        <v>68</v>
      </c>
      <c r="D16" s="3" t="s">
        <v>277</v>
      </c>
      <c r="E16" s="5">
        <v>1</v>
      </c>
      <c r="F16" s="2">
        <v>500</v>
      </c>
      <c r="G16" s="6">
        <v>65000</v>
      </c>
      <c r="H16" s="2">
        <v>240</v>
      </c>
      <c r="I16" s="6">
        <v>27552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114.8</v>
      </c>
    </row>
    <row r="17" spans="1:18">
      <c r="B17" s="47" t="s">
        <v>60</v>
      </c>
      <c r="C17" t="s">
        <v>278</v>
      </c>
      <c r="D17" s="3" t="s">
        <v>279</v>
      </c>
      <c r="E17" s="5">
        <v>1</v>
      </c>
      <c r="F17" s="2">
        <v>0</v>
      </c>
      <c r="G17" s="6">
        <v>0</v>
      </c>
      <c r="H17" s="2">
        <v>367</v>
      </c>
      <c r="I17" s="6">
        <v>42132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114.8</v>
      </c>
    </row>
    <row r="18" spans="1:18">
      <c r="B18" s="47" t="s">
        <v>60</v>
      </c>
      <c r="C18" t="s">
        <v>77</v>
      </c>
      <c r="D18" s="3" t="s">
        <v>280</v>
      </c>
      <c r="E18" s="5">
        <v>1</v>
      </c>
      <c r="F18" s="2">
        <v>150</v>
      </c>
      <c r="G18" s="6">
        <v>19500</v>
      </c>
      <c r="H18" s="2">
        <v>78.53</v>
      </c>
      <c r="I18" s="6">
        <v>9015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114.8</v>
      </c>
    </row>
    <row r="19" spans="1:18">
      <c r="B19" s="47" t="s">
        <v>60</v>
      </c>
      <c r="C19" t="s">
        <v>117</v>
      </c>
      <c r="D19" s="3" t="s">
        <v>81</v>
      </c>
      <c r="E19" s="5">
        <v>1</v>
      </c>
      <c r="F19" s="2">
        <v>350</v>
      </c>
      <c r="G19" s="6">
        <v>45500</v>
      </c>
      <c r="H19" s="2">
        <v>238.22</v>
      </c>
      <c r="I19" s="6">
        <v>27348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114.8</v>
      </c>
    </row>
    <row r="20" spans="1:18">
      <c r="B20" s="47" t="s">
        <v>60</v>
      </c>
      <c r="C20" t="s">
        <v>117</v>
      </c>
      <c r="D20" s="3" t="s">
        <v>281</v>
      </c>
      <c r="E20" s="5">
        <v>1</v>
      </c>
      <c r="F20" s="2">
        <v>160</v>
      </c>
      <c r="G20" s="6">
        <v>20800</v>
      </c>
      <c r="H20" s="2">
        <v>89.01000000000001</v>
      </c>
      <c r="I20" s="6">
        <v>10218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8">
        <v>114.8</v>
      </c>
    </row>
    <row r="21" spans="1:18">
      <c r="B21" s="47" t="s">
        <v>60</v>
      </c>
      <c r="C21" t="s">
        <v>82</v>
      </c>
      <c r="D21" s="3" t="s">
        <v>282</v>
      </c>
      <c r="E21" s="5">
        <v>1</v>
      </c>
      <c r="F21" s="2">
        <v>300</v>
      </c>
      <c r="G21" s="6">
        <v>39000</v>
      </c>
      <c r="H21" s="2">
        <v>250</v>
      </c>
      <c r="I21" s="6">
        <v>28700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8">
        <v>114.8</v>
      </c>
    </row>
    <row r="22" spans="1:18">
      <c r="B22" s="47" t="s">
        <v>60</v>
      </c>
      <c r="C22" t="s">
        <v>82</v>
      </c>
      <c r="D22" s="3" t="s">
        <v>283</v>
      </c>
      <c r="E22" s="5">
        <v>1</v>
      </c>
      <c r="F22" s="2">
        <v>145</v>
      </c>
      <c r="G22" s="6">
        <v>18850</v>
      </c>
      <c r="H22" s="2">
        <v>120</v>
      </c>
      <c r="I22" s="6">
        <v>13776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8">
        <v>114.8</v>
      </c>
    </row>
    <row r="23" spans="1:18">
      <c r="B23" s="47" t="s">
        <v>60</v>
      </c>
      <c r="C23" t="s">
        <v>82</v>
      </c>
      <c r="D23" s="3" t="s">
        <v>121</v>
      </c>
      <c r="E23" s="5">
        <v>1</v>
      </c>
      <c r="F23" s="2">
        <v>150</v>
      </c>
      <c r="G23" s="6">
        <v>19500</v>
      </c>
      <c r="H23" s="2">
        <v>30</v>
      </c>
      <c r="I23" s="6">
        <v>3444</v>
      </c>
      <c r="J23" s="6" t="str">
        <f>G23 - I23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8">
        <v>114.8</v>
      </c>
    </row>
    <row r="24" spans="1:18">
      <c r="B24" s="47" t="s">
        <v>88</v>
      </c>
      <c r="C24" t="s">
        <v>89</v>
      </c>
      <c r="D24" s="3" t="s">
        <v>219</v>
      </c>
      <c r="E24" s="5">
        <v>10</v>
      </c>
      <c r="F24" s="2">
        <v>1380</v>
      </c>
      <c r="G24" s="6">
        <v>179400</v>
      </c>
      <c r="H24" s="2">
        <v>0</v>
      </c>
      <c r="I24" s="6">
        <v>0</v>
      </c>
      <c r="J24" s="6" t="str">
        <f>G24 - 136610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0.2</v>
      </c>
      <c r="P24" s="4">
        <v>0.8</v>
      </c>
      <c r="Q24" s="2">
        <v>130</v>
      </c>
      <c r="R24" s="48">
        <v>114.8</v>
      </c>
    </row>
    <row r="25" spans="1:18">
      <c r="B25" s="55" t="s">
        <v>142</v>
      </c>
      <c r="C25" s="41" t="s">
        <v>143</v>
      </c>
      <c r="D25" s="42" t="s">
        <v>284</v>
      </c>
      <c r="E25" s="43">
        <v>1</v>
      </c>
      <c r="F25" s="44">
        <v>369.23</v>
      </c>
      <c r="G25" s="45">
        <v>48000</v>
      </c>
      <c r="H25" s="44">
        <v>0</v>
      </c>
      <c r="I25" s="45">
        <v>30800</v>
      </c>
      <c r="J25" s="45" t="str">
        <f>G25 - I25</f>
        <v>0</v>
      </c>
      <c r="K25" s="46" t="str">
        <f>IF(G25=0,0,J25 / G25)</f>
        <v>0</v>
      </c>
      <c r="L25" s="45">
        <v>0</v>
      </c>
      <c r="M25" s="44">
        <v>0</v>
      </c>
      <c r="N25" s="45" t="str">
        <f>J25 * P25</f>
        <v>0</v>
      </c>
      <c r="O25" s="46">
        <v>0.2</v>
      </c>
      <c r="P25" s="46">
        <v>0.8</v>
      </c>
      <c r="Q25" s="44">
        <v>130</v>
      </c>
      <c r="R25" s="56">
        <v>114.8</v>
      </c>
    </row>
    <row r="26" spans="1:18">
      <c r="B26" s="49"/>
      <c r="C26" s="49"/>
      <c r="D26" s="50"/>
      <c r="E26" s="51"/>
      <c r="F26" s="52"/>
      <c r="G26" s="53"/>
      <c r="H26" s="52"/>
      <c r="I26" s="53"/>
      <c r="J26" s="53"/>
      <c r="K26" s="54"/>
      <c r="L26" s="53"/>
      <c r="M26" s="52"/>
      <c r="N26" s="53"/>
      <c r="O26" s="54"/>
      <c r="P26" s="54"/>
      <c r="Q26" s="52"/>
      <c r="R26" s="52"/>
    </row>
    <row r="27" spans="1:18">
      <c r="D27" s="8" t="s">
        <v>98</v>
      </c>
      <c r="F27" s="2" t="str">
        <f>SUM(F5:F26)</f>
        <v>0</v>
      </c>
      <c r="G27" s="6" t="str">
        <f>SUM(G5:G26)</f>
        <v>0</v>
      </c>
      <c r="H27" s="2" t="str">
        <f>SUM(H5:H26)</f>
        <v>0</v>
      </c>
      <c r="I27" s="6" t="str">
        <f>SUM(I5:I26)</f>
        <v>0</v>
      </c>
      <c r="J27" s="6" t="str">
        <f>SUM(J5:J26)</f>
        <v>0</v>
      </c>
      <c r="K27" s="4" t="str">
        <f>IF(G27=0,0,J27 / G27)</f>
        <v>0</v>
      </c>
      <c r="L27" s="6" t="str">
        <f>SUM(L5:L26)</f>
        <v>0</v>
      </c>
      <c r="M27" s="2" t="str">
        <f>SUM(M5:M26)</f>
        <v>0</v>
      </c>
      <c r="N27" s="6" t="str">
        <f>SUM(N5:N26)</f>
        <v>0</v>
      </c>
    </row>
    <row r="28" spans="1:18">
      <c r="D28" s="8" t="s">
        <v>99</v>
      </c>
      <c r="E28" s="9">
        <v>0.04712</v>
      </c>
      <c r="F28" s="2" t="str">
        <f>E28 * (F27 - 369)</f>
        <v>0</v>
      </c>
      <c r="G28" s="6" t="str">
        <f>E28 * (G27 - 48000)</f>
        <v>0</v>
      </c>
    </row>
    <row r="29" spans="1:18">
      <c r="D29" s="8" t="s">
        <v>100</v>
      </c>
      <c r="E29" s="7">
        <v>0.1</v>
      </c>
      <c r="F29" s="2" t="str">
        <f>F27*E29</f>
        <v>0</v>
      </c>
      <c r="G29" s="6" t="str">
        <f>G27*E29</f>
        <v>0</v>
      </c>
      <c r="N29" s="6" t="str">
        <f>G29</f>
        <v>0</v>
      </c>
    </row>
    <row r="30" spans="1:18">
      <c r="D30" s="8" t="s">
        <v>98</v>
      </c>
      <c r="F30" s="2" t="str">
        <f>F27 + F28 + F29</f>
        <v>0</v>
      </c>
      <c r="G30" s="6" t="str">
        <f>G27 + G28 + G29</f>
        <v>0</v>
      </c>
      <c r="H30" s="2" t="str">
        <f>H27</f>
        <v>0</v>
      </c>
      <c r="I30" s="6" t="str">
        <f>I27</f>
        <v>0</v>
      </c>
      <c r="J30" s="6" t="str">
        <f>G30 - I30</f>
        <v>0</v>
      </c>
      <c r="K30" s="4" t="str">
        <f>IF(G30=0,0,J30 / G30)</f>
        <v>0</v>
      </c>
      <c r="L30" s="6" t="str">
        <f>L27</f>
        <v>0</v>
      </c>
      <c r="M30" s="2" t="str">
        <f>M27</f>
        <v>0</v>
      </c>
      <c r="N30" s="6" t="str">
        <f>N27 + N29</f>
        <v>0</v>
      </c>
    </row>
    <row r="31" spans="1:18">
      <c r="D31" s="8" t="s">
        <v>101</v>
      </c>
      <c r="E31" s="7">
        <v>0</v>
      </c>
      <c r="F31" s="2" t="str">
        <f>F30*E31</f>
        <v>0</v>
      </c>
      <c r="G31" s="6" t="str">
        <f>G30*E31</f>
        <v>0</v>
      </c>
      <c r="L31" s="6" t="str">
        <f>G31*O31</f>
        <v>0</v>
      </c>
      <c r="M31" s="2" t="str">
        <f>F31*O31</f>
        <v>0</v>
      </c>
      <c r="N31" s="6" t="str">
        <f>G31*P31</f>
        <v>0</v>
      </c>
      <c r="O31" s="4">
        <v>0.2</v>
      </c>
      <c r="P31" s="4">
        <v>0.8</v>
      </c>
    </row>
    <row r="32" spans="1:18">
      <c r="D32" s="8" t="s">
        <v>102</v>
      </c>
      <c r="E32" s="5">
        <v>0</v>
      </c>
      <c r="F32" s="2" t="str">
        <f>IF(R32=0,0,G32/R32)</f>
        <v>0</v>
      </c>
      <c r="G32" s="6" t="str">
        <f>E32</f>
        <v>0</v>
      </c>
      <c r="L32" s="6" t="str">
        <f>G32*O32</f>
        <v>0</v>
      </c>
      <c r="M32" s="2" t="str">
        <f>F32*O32</f>
        <v>0</v>
      </c>
      <c r="N32" s="6" t="str">
        <f>G32*P32</f>
        <v>0</v>
      </c>
      <c r="O32" s="4">
        <v>0.2</v>
      </c>
      <c r="P32" s="4">
        <v>0.8</v>
      </c>
      <c r="Q32" s="2" t="s">
        <v>103</v>
      </c>
      <c r="R32" s="2">
        <v>100</v>
      </c>
    </row>
    <row r="33" spans="1:18">
      <c r="D33" s="8" t="s">
        <v>104</v>
      </c>
      <c r="F33" s="2" t="str">
        <f>F30 - F31 - F32</f>
        <v>0</v>
      </c>
      <c r="G33" s="6" t="str">
        <f>G30 - G31 - G32</f>
        <v>0</v>
      </c>
      <c r="H33" s="2" t="str">
        <f>H30</f>
        <v>0</v>
      </c>
      <c r="I33" s="6" t="str">
        <f>I30</f>
        <v>0</v>
      </c>
      <c r="J33" s="6" t="str">
        <f>G33 - I33</f>
        <v>0</v>
      </c>
      <c r="K33" s="4" t="str">
        <f>IF(G33=0,0,J33 / G33)</f>
        <v>0</v>
      </c>
      <c r="L33" s="6" t="str">
        <f>L30 - L31 - L32</f>
        <v>0</v>
      </c>
      <c r="M33" s="2" t="str">
        <f>M30 - M31 - M32</f>
        <v>0</v>
      </c>
      <c r="N33" s="6" t="str">
        <f>N30 - N31 - N32</f>
        <v>0</v>
      </c>
    </row>
    <row r="34" spans="1:18">
      <c r="D34" s="8"/>
    </row>
    <row r="35" spans="1:18">
      <c r="D35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5" s="2" t="str">
        <f>M33</f>
        <v>0</v>
      </c>
    </row>
    <row r="36" spans="1:18">
      <c r="D36" s="8" t="s">
        <v>7</v>
      </c>
      <c r="F36" s="2" t="str">
        <f>(F35 + F37) * E28</f>
        <v>0</v>
      </c>
    </row>
    <row r="37" spans="1:18">
      <c r="D37" s="8" t="s">
        <v>105</v>
      </c>
      <c r="F37" s="2" t="str">
        <f>H33</f>
        <v>0</v>
      </c>
    </row>
    <row r="38" spans="1:18">
      <c r="D38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8" s="2" t="str">
        <f>SUM(F35:F37)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285</v>
      </c>
      <c r="Q2" s="2" t="s">
        <v>42</v>
      </c>
      <c r="R2" s="2">
        <v>130</v>
      </c>
    </row>
    <row r="4" spans="1:18" s="1" customFormat="1">
      <c r="B4" s="15" t="s">
        <v>43</v>
      </c>
      <c r="C4" s="16" t="s">
        <v>44</v>
      </c>
      <c r="D4" s="17" t="s">
        <v>45</v>
      </c>
      <c r="E4" s="18" t="s">
        <v>46</v>
      </c>
      <c r="F4" s="19" t="s">
        <v>47</v>
      </c>
      <c r="G4" s="18" t="s">
        <v>48</v>
      </c>
      <c r="H4" s="19" t="s">
        <v>49</v>
      </c>
      <c r="I4" s="18" t="s">
        <v>50</v>
      </c>
      <c r="J4" s="18" t="s">
        <v>51</v>
      </c>
      <c r="K4" s="20" t="s">
        <v>52</v>
      </c>
      <c r="L4" s="21" t="s">
        <v>53</v>
      </c>
      <c r="M4" s="22" t="s">
        <v>54</v>
      </c>
      <c r="N4" s="21" t="s">
        <v>55</v>
      </c>
      <c r="O4" s="23" t="s">
        <v>56</v>
      </c>
      <c r="P4" s="23" t="s">
        <v>57</v>
      </c>
      <c r="Q4" s="19" t="s">
        <v>58</v>
      </c>
      <c r="R4" s="24" t="s">
        <v>59</v>
      </c>
    </row>
    <row r="5" spans="1:18">
      <c r="B5" s="47" t="s">
        <v>60</v>
      </c>
      <c r="C5" t="s">
        <v>146</v>
      </c>
      <c r="D5" s="3" t="s">
        <v>221</v>
      </c>
      <c r="E5" s="5">
        <v>1</v>
      </c>
      <c r="F5" s="2">
        <v>1450</v>
      </c>
      <c r="G5" s="6">
        <v>188500</v>
      </c>
      <c r="H5" s="2">
        <v>1225.63</v>
      </c>
      <c r="I5" s="6">
        <v>140702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114.8</v>
      </c>
    </row>
    <row r="6" spans="1:18">
      <c r="B6" s="47" t="s">
        <v>60</v>
      </c>
      <c r="C6" t="s">
        <v>124</v>
      </c>
      <c r="D6" s="3" t="s">
        <v>286</v>
      </c>
      <c r="E6" s="5">
        <v>1</v>
      </c>
      <c r="F6" s="2">
        <v>900</v>
      </c>
      <c r="G6" s="6">
        <v>117000</v>
      </c>
      <c r="H6" s="2">
        <v>550</v>
      </c>
      <c r="I6" s="6">
        <v>63140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114.8</v>
      </c>
    </row>
    <row r="7" spans="1:18">
      <c r="B7" s="47" t="s">
        <v>60</v>
      </c>
      <c r="C7" t="s">
        <v>124</v>
      </c>
      <c r="D7" s="3" t="s">
        <v>66</v>
      </c>
      <c r="E7" s="5">
        <v>2</v>
      </c>
      <c r="F7" s="2">
        <v>300</v>
      </c>
      <c r="G7" s="6">
        <v>39000</v>
      </c>
      <c r="H7" s="2">
        <v>100</v>
      </c>
      <c r="I7" s="6">
        <v>11480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114.8</v>
      </c>
    </row>
    <row r="8" spans="1:18">
      <c r="B8" s="47" t="s">
        <v>60</v>
      </c>
      <c r="C8" t="s">
        <v>70</v>
      </c>
      <c r="D8" s="3" t="s">
        <v>71</v>
      </c>
      <c r="E8" s="5">
        <v>1</v>
      </c>
      <c r="F8" s="2">
        <v>1700</v>
      </c>
      <c r="G8" s="6">
        <v>221000</v>
      </c>
      <c r="H8" s="2">
        <v>874.35</v>
      </c>
      <c r="I8" s="6">
        <v>100375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114.8</v>
      </c>
    </row>
    <row r="9" spans="1:18">
      <c r="B9" s="47" t="s">
        <v>60</v>
      </c>
      <c r="C9" t="s">
        <v>70</v>
      </c>
      <c r="D9" s="3" t="s">
        <v>73</v>
      </c>
      <c r="E9" s="5">
        <v>1</v>
      </c>
      <c r="F9" s="2">
        <v>200</v>
      </c>
      <c r="G9" s="6">
        <v>26000</v>
      </c>
      <c r="H9" s="2">
        <v>100.5</v>
      </c>
      <c r="I9" s="6">
        <v>11537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114.8</v>
      </c>
    </row>
    <row r="10" spans="1:18">
      <c r="B10" s="47" t="s">
        <v>60</v>
      </c>
      <c r="C10" t="s">
        <v>70</v>
      </c>
      <c r="D10" s="3" t="s">
        <v>72</v>
      </c>
      <c r="E10" s="5">
        <v>1</v>
      </c>
      <c r="F10" s="2">
        <v>350</v>
      </c>
      <c r="G10" s="6">
        <v>45500</v>
      </c>
      <c r="H10" s="2">
        <v>201</v>
      </c>
      <c r="I10" s="6">
        <v>23075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114.8</v>
      </c>
    </row>
    <row r="11" spans="1:18">
      <c r="B11" s="47" t="s">
        <v>60</v>
      </c>
      <c r="C11" t="s">
        <v>70</v>
      </c>
      <c r="D11" s="3" t="s">
        <v>74</v>
      </c>
      <c r="E11" s="5">
        <v>1</v>
      </c>
      <c r="F11" s="2">
        <v>50</v>
      </c>
      <c r="G11" s="6">
        <v>6500</v>
      </c>
      <c r="H11" s="2">
        <v>30</v>
      </c>
      <c r="I11" s="6">
        <v>3444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114.8</v>
      </c>
    </row>
    <row r="12" spans="1:18">
      <c r="B12" s="47" t="s">
        <v>60</v>
      </c>
      <c r="C12" t="s">
        <v>68</v>
      </c>
      <c r="D12" s="3" t="s">
        <v>287</v>
      </c>
      <c r="E12" s="5">
        <v>1</v>
      </c>
      <c r="F12" s="2">
        <v>550</v>
      </c>
      <c r="G12" s="6">
        <v>71500</v>
      </c>
      <c r="H12" s="2">
        <v>280</v>
      </c>
      <c r="I12" s="6">
        <v>32144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114.8</v>
      </c>
    </row>
    <row r="13" spans="1:18">
      <c r="B13" s="47" t="s">
        <v>60</v>
      </c>
      <c r="C13" t="s">
        <v>77</v>
      </c>
      <c r="D13" s="3" t="s">
        <v>288</v>
      </c>
      <c r="E13" s="5">
        <v>1</v>
      </c>
      <c r="F13" s="2">
        <v>400</v>
      </c>
      <c r="G13" s="6">
        <v>52000</v>
      </c>
      <c r="H13" s="2">
        <v>235.59</v>
      </c>
      <c r="I13" s="6">
        <v>27046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114.8</v>
      </c>
    </row>
    <row r="14" spans="1:18">
      <c r="B14" s="47" t="s">
        <v>60</v>
      </c>
      <c r="C14" t="s">
        <v>82</v>
      </c>
      <c r="D14" s="3" t="s">
        <v>289</v>
      </c>
      <c r="E14" s="5">
        <v>1</v>
      </c>
      <c r="F14" s="2">
        <v>360</v>
      </c>
      <c r="G14" s="6">
        <v>46800</v>
      </c>
      <c r="H14" s="2">
        <v>250</v>
      </c>
      <c r="I14" s="6">
        <v>28700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114.8</v>
      </c>
    </row>
    <row r="15" spans="1:18">
      <c r="B15" s="47" t="s">
        <v>60</v>
      </c>
      <c r="C15" t="s">
        <v>82</v>
      </c>
      <c r="D15" s="3" t="s">
        <v>290</v>
      </c>
      <c r="E15" s="5">
        <v>1</v>
      </c>
      <c r="F15" s="2">
        <v>150</v>
      </c>
      <c r="G15" s="6">
        <v>19500</v>
      </c>
      <c r="H15" s="2">
        <v>110</v>
      </c>
      <c r="I15" s="6">
        <v>12628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114.8</v>
      </c>
    </row>
    <row r="16" spans="1:18">
      <c r="B16" s="47" t="s">
        <v>60</v>
      </c>
      <c r="C16" t="s">
        <v>82</v>
      </c>
      <c r="D16" s="3" t="s">
        <v>291</v>
      </c>
      <c r="E16" s="5">
        <v>4</v>
      </c>
      <c r="F16" s="2">
        <v>120</v>
      </c>
      <c r="G16" s="6">
        <v>15600</v>
      </c>
      <c r="H16" s="2">
        <v>80</v>
      </c>
      <c r="I16" s="6">
        <v>9184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114.8</v>
      </c>
    </row>
    <row r="17" spans="1:18">
      <c r="B17" s="47" t="s">
        <v>60</v>
      </c>
      <c r="C17" t="s">
        <v>82</v>
      </c>
      <c r="D17" s="3" t="s">
        <v>121</v>
      </c>
      <c r="E17" s="5">
        <v>1</v>
      </c>
      <c r="F17" s="2">
        <v>150</v>
      </c>
      <c r="G17" s="6">
        <v>19500</v>
      </c>
      <c r="H17" s="2">
        <v>60</v>
      </c>
      <c r="I17" s="6">
        <v>6888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114.8</v>
      </c>
    </row>
    <row r="18" spans="1:18">
      <c r="B18" s="47" t="s">
        <v>60</v>
      </c>
      <c r="C18" t="s">
        <v>154</v>
      </c>
      <c r="D18" s="3" t="s">
        <v>118</v>
      </c>
      <c r="E18" s="5">
        <v>1</v>
      </c>
      <c r="F18" s="2">
        <v>270</v>
      </c>
      <c r="G18" s="6">
        <v>35100</v>
      </c>
      <c r="H18" s="2">
        <v>180.63</v>
      </c>
      <c r="I18" s="6">
        <v>20736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114.8</v>
      </c>
    </row>
    <row r="19" spans="1:18">
      <c r="B19" s="47" t="s">
        <v>88</v>
      </c>
      <c r="C19" t="s">
        <v>138</v>
      </c>
      <c r="D19" s="3" t="s">
        <v>292</v>
      </c>
      <c r="E19" s="5">
        <v>7</v>
      </c>
      <c r="F19" s="2">
        <v>980</v>
      </c>
      <c r="G19" s="6">
        <v>127400</v>
      </c>
      <c r="H19" s="2">
        <v>0</v>
      </c>
      <c r="I19" s="6">
        <v>0</v>
      </c>
      <c r="J19" s="6" t="str">
        <f>G19 - 88396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114.8</v>
      </c>
    </row>
    <row r="20" spans="1:18">
      <c r="B20" s="47" t="s">
        <v>88</v>
      </c>
      <c r="C20" t="s">
        <v>138</v>
      </c>
      <c r="D20" s="3" t="s">
        <v>293</v>
      </c>
      <c r="E20" s="5">
        <v>1</v>
      </c>
      <c r="F20" s="2">
        <v>165</v>
      </c>
      <c r="G20" s="6">
        <v>21450</v>
      </c>
      <c r="H20" s="2">
        <v>0</v>
      </c>
      <c r="I20" s="6">
        <v>0</v>
      </c>
      <c r="J20" s="6" t="str">
        <f>G20 - 14350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8">
        <v>114.8</v>
      </c>
    </row>
    <row r="21" spans="1:18">
      <c r="B21" s="49"/>
      <c r="C21" s="49"/>
      <c r="D21" s="50"/>
      <c r="E21" s="51"/>
      <c r="F21" s="52"/>
      <c r="G21" s="53"/>
      <c r="H21" s="52"/>
      <c r="I21" s="53"/>
      <c r="J21" s="53"/>
      <c r="K21" s="54"/>
      <c r="L21" s="53"/>
      <c r="M21" s="52"/>
      <c r="N21" s="53"/>
      <c r="O21" s="54"/>
      <c r="P21" s="54"/>
      <c r="Q21" s="52"/>
      <c r="R21" s="52"/>
    </row>
    <row r="22" spans="1:18">
      <c r="D22" s="8" t="s">
        <v>98</v>
      </c>
      <c r="F22" s="2" t="str">
        <f>SUM(F5:F21)</f>
        <v>0</v>
      </c>
      <c r="G22" s="6" t="str">
        <f>SUM(G5:G21)</f>
        <v>0</v>
      </c>
      <c r="H22" s="2" t="str">
        <f>SUM(H5:H21)</f>
        <v>0</v>
      </c>
      <c r="I22" s="6" t="str">
        <f>SUM(I5:I21)</f>
        <v>0</v>
      </c>
      <c r="J22" s="6" t="str">
        <f>SUM(J5:J21)</f>
        <v>0</v>
      </c>
      <c r="K22" s="4" t="str">
        <f>IF(G22=0,0,J22 / G22)</f>
        <v>0</v>
      </c>
      <c r="L22" s="6" t="str">
        <f>SUM(L5:L21)</f>
        <v>0</v>
      </c>
      <c r="M22" s="2" t="str">
        <f>SUM(M5:M21)</f>
        <v>0</v>
      </c>
      <c r="N22" s="6" t="str">
        <f>SUM(N5:N21)</f>
        <v>0</v>
      </c>
    </row>
    <row r="23" spans="1:18">
      <c r="D23" s="8" t="s">
        <v>99</v>
      </c>
      <c r="E23" s="9">
        <v>0.04712</v>
      </c>
      <c r="F23" s="2" t="str">
        <f>E23 * (F22 - 0)</f>
        <v>0</v>
      </c>
      <c r="G23" s="6" t="str">
        <f>E23 * (G22 - 0)</f>
        <v>0</v>
      </c>
    </row>
    <row r="24" spans="1:18">
      <c r="D24" s="8" t="s">
        <v>100</v>
      </c>
      <c r="E24" s="7">
        <v>0.1</v>
      </c>
      <c r="F24" s="2" t="str">
        <f>F22*E24</f>
        <v>0</v>
      </c>
      <c r="G24" s="6" t="str">
        <f>G22*E24</f>
        <v>0</v>
      </c>
      <c r="N24" s="6" t="str">
        <f>G24</f>
        <v>0</v>
      </c>
    </row>
    <row r="25" spans="1:18">
      <c r="D25" s="8" t="s">
        <v>98</v>
      </c>
      <c r="F25" s="2" t="str">
        <f>F22 + F23 + F24</f>
        <v>0</v>
      </c>
      <c r="G25" s="6" t="str">
        <f>G22 + G23 + G24</f>
        <v>0</v>
      </c>
      <c r="H25" s="2" t="str">
        <f>H22</f>
        <v>0</v>
      </c>
      <c r="I25" s="6" t="str">
        <f>I22</f>
        <v>0</v>
      </c>
      <c r="J25" s="6" t="str">
        <f>G25 - I25</f>
        <v>0</v>
      </c>
      <c r="K25" s="4" t="str">
        <f>IF(G25=0,0,J25 / G25)</f>
        <v>0</v>
      </c>
      <c r="L25" s="6" t="str">
        <f>L22</f>
        <v>0</v>
      </c>
      <c r="M25" s="2" t="str">
        <f>M22</f>
        <v>0</v>
      </c>
      <c r="N25" s="6" t="str">
        <f>N22 + N24</f>
        <v>0</v>
      </c>
    </row>
    <row r="26" spans="1:18">
      <c r="D26" s="8" t="s">
        <v>101</v>
      </c>
      <c r="E26" s="7">
        <v>0</v>
      </c>
      <c r="F26" s="2" t="str">
        <f>F25*E26</f>
        <v>0</v>
      </c>
      <c r="G26" s="6" t="str">
        <f>G25*E26</f>
        <v>0</v>
      </c>
      <c r="L26" s="6" t="str">
        <f>G26*O26</f>
        <v>0</v>
      </c>
      <c r="M26" s="2" t="str">
        <f>F26*O26</f>
        <v>0</v>
      </c>
      <c r="N26" s="6" t="str">
        <f>G26*P26</f>
        <v>0</v>
      </c>
      <c r="O26" s="4">
        <v>0.2</v>
      </c>
      <c r="P26" s="4">
        <v>0.8</v>
      </c>
    </row>
    <row r="27" spans="1:18">
      <c r="D27" s="8" t="s">
        <v>102</v>
      </c>
      <c r="E27" s="5">
        <v>0</v>
      </c>
      <c r="F27" s="2" t="str">
        <f>IF(R27=0,0,G27/R27)</f>
        <v>0</v>
      </c>
      <c r="G27" s="6" t="str">
        <f>E27</f>
        <v>0</v>
      </c>
      <c r="L27" s="6" t="str">
        <f>G27*O27</f>
        <v>0</v>
      </c>
      <c r="M27" s="2" t="str">
        <f>F27*O27</f>
        <v>0</v>
      </c>
      <c r="N27" s="6" t="str">
        <f>G27*P27</f>
        <v>0</v>
      </c>
      <c r="O27" s="4">
        <v>0.2</v>
      </c>
      <c r="P27" s="4">
        <v>0.8</v>
      </c>
      <c r="Q27" s="2" t="s">
        <v>103</v>
      </c>
      <c r="R27" s="2">
        <v>100</v>
      </c>
    </row>
    <row r="28" spans="1:18">
      <c r="D28" s="8" t="s">
        <v>104</v>
      </c>
      <c r="F28" s="2" t="str">
        <f>F25 - F26 - F27</f>
        <v>0</v>
      </c>
      <c r="G28" s="6" t="str">
        <f>G25 - G26 - G27</f>
        <v>0</v>
      </c>
      <c r="H28" s="2" t="str">
        <f>H25</f>
        <v>0</v>
      </c>
      <c r="I28" s="6" t="str">
        <f>I25</f>
        <v>0</v>
      </c>
      <c r="J28" s="6" t="str">
        <f>G28 - I28</f>
        <v>0</v>
      </c>
      <c r="K28" s="4" t="str">
        <f>IF(G28=0,0,J28 / G28)</f>
        <v>0</v>
      </c>
      <c r="L28" s="6" t="str">
        <f>L25 - L26 - L27</f>
        <v>0</v>
      </c>
      <c r="M28" s="2" t="str">
        <f>M25 - M26 - M27</f>
        <v>0</v>
      </c>
      <c r="N28" s="6" t="str">
        <f>N25 - N26 - N27</f>
        <v>0</v>
      </c>
    </row>
    <row r="29" spans="1:18">
      <c r="D29" s="8"/>
    </row>
    <row r="30" spans="1:18">
      <c r="D30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0" s="2" t="str">
        <f>M28</f>
        <v>0</v>
      </c>
    </row>
    <row r="31" spans="1:18">
      <c r="D31" s="8" t="s">
        <v>7</v>
      </c>
      <c r="F31" s="2" t="str">
        <f>(F30 + F32) * E23</f>
        <v>0</v>
      </c>
    </row>
    <row r="32" spans="1:18">
      <c r="D32" s="8" t="s">
        <v>105</v>
      </c>
      <c r="F32" s="2" t="str">
        <f>H28</f>
        <v>0</v>
      </c>
    </row>
    <row r="33" spans="1:18">
      <c r="D33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3" s="2" t="str">
        <f>SUM(F30:F32)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294</v>
      </c>
      <c r="Q2" s="2" t="s">
        <v>42</v>
      </c>
      <c r="R2" s="2">
        <v>130</v>
      </c>
    </row>
    <row r="4" spans="1:18" s="1" customFormat="1">
      <c r="B4" s="15" t="s">
        <v>43</v>
      </c>
      <c r="C4" s="16" t="s">
        <v>44</v>
      </c>
      <c r="D4" s="17" t="s">
        <v>45</v>
      </c>
      <c r="E4" s="18" t="s">
        <v>46</v>
      </c>
      <c r="F4" s="19" t="s">
        <v>47</v>
      </c>
      <c r="G4" s="18" t="s">
        <v>48</v>
      </c>
      <c r="H4" s="19" t="s">
        <v>49</v>
      </c>
      <c r="I4" s="18" t="s">
        <v>50</v>
      </c>
      <c r="J4" s="18" t="s">
        <v>51</v>
      </c>
      <c r="K4" s="20" t="s">
        <v>52</v>
      </c>
      <c r="L4" s="21" t="s">
        <v>53</v>
      </c>
      <c r="M4" s="22" t="s">
        <v>54</v>
      </c>
      <c r="N4" s="21" t="s">
        <v>55</v>
      </c>
      <c r="O4" s="23" t="s">
        <v>56</v>
      </c>
      <c r="P4" s="23" t="s">
        <v>57</v>
      </c>
      <c r="Q4" s="19" t="s">
        <v>58</v>
      </c>
      <c r="R4" s="24" t="s">
        <v>59</v>
      </c>
    </row>
    <row r="5" spans="1:18">
      <c r="B5" s="47" t="s">
        <v>60</v>
      </c>
      <c r="C5" t="s">
        <v>146</v>
      </c>
      <c r="D5" s="3" t="s">
        <v>295</v>
      </c>
      <c r="E5" s="5">
        <v>1</v>
      </c>
      <c r="F5" s="2">
        <v>725</v>
      </c>
      <c r="G5" s="6">
        <v>94250</v>
      </c>
      <c r="H5" s="2">
        <v>1225.63</v>
      </c>
      <c r="I5" s="6">
        <v>140702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114.8</v>
      </c>
    </row>
    <row r="6" spans="1:18">
      <c r="B6" s="47" t="s">
        <v>60</v>
      </c>
      <c r="C6" t="s">
        <v>269</v>
      </c>
      <c r="D6" s="3" t="s">
        <v>296</v>
      </c>
      <c r="E6" s="5">
        <v>1</v>
      </c>
      <c r="F6" s="2">
        <v>250</v>
      </c>
      <c r="G6" s="6">
        <v>32500</v>
      </c>
      <c r="H6" s="2">
        <v>100</v>
      </c>
      <c r="I6" s="6">
        <v>11480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114.8</v>
      </c>
    </row>
    <row r="7" spans="1:18">
      <c r="B7" s="47" t="s">
        <v>60</v>
      </c>
      <c r="C7" t="s">
        <v>269</v>
      </c>
      <c r="D7" s="3" t="s">
        <v>297</v>
      </c>
      <c r="E7" s="5">
        <v>1</v>
      </c>
      <c r="F7" s="2">
        <v>900</v>
      </c>
      <c r="G7" s="6">
        <v>117000</v>
      </c>
      <c r="H7" s="2">
        <v>500</v>
      </c>
      <c r="I7" s="6">
        <v>57400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114.8</v>
      </c>
    </row>
    <row r="8" spans="1:18">
      <c r="B8" s="47" t="s">
        <v>60</v>
      </c>
      <c r="C8" t="s">
        <v>269</v>
      </c>
      <c r="D8" s="3" t="s">
        <v>66</v>
      </c>
      <c r="E8" s="5">
        <v>2</v>
      </c>
      <c r="F8" s="2">
        <v>300</v>
      </c>
      <c r="G8" s="6">
        <v>39000</v>
      </c>
      <c r="H8" s="2">
        <v>160</v>
      </c>
      <c r="I8" s="6">
        <v>18368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114.8</v>
      </c>
    </row>
    <row r="9" spans="1:18">
      <c r="B9" s="47" t="s">
        <v>60</v>
      </c>
      <c r="C9" t="s">
        <v>70</v>
      </c>
      <c r="D9" s="3" t="s">
        <v>71</v>
      </c>
      <c r="E9" s="5">
        <v>1</v>
      </c>
      <c r="F9" s="2">
        <v>1700</v>
      </c>
      <c r="G9" s="6">
        <v>221000</v>
      </c>
      <c r="H9" s="2">
        <v>874.35</v>
      </c>
      <c r="I9" s="6">
        <v>100375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114.8</v>
      </c>
    </row>
    <row r="10" spans="1:18">
      <c r="B10" s="47" t="s">
        <v>60</v>
      </c>
      <c r="C10" t="s">
        <v>70</v>
      </c>
      <c r="D10" s="3" t="s">
        <v>298</v>
      </c>
      <c r="E10" s="5">
        <v>1</v>
      </c>
      <c r="F10" s="2">
        <v>300</v>
      </c>
      <c r="G10" s="6">
        <v>39000</v>
      </c>
      <c r="H10" s="2">
        <v>150.75</v>
      </c>
      <c r="I10" s="6">
        <v>17306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114.8</v>
      </c>
    </row>
    <row r="11" spans="1:18">
      <c r="B11" s="47" t="s">
        <v>60</v>
      </c>
      <c r="C11" t="s">
        <v>70</v>
      </c>
      <c r="D11" s="3" t="s">
        <v>74</v>
      </c>
      <c r="E11" s="5">
        <v>1</v>
      </c>
      <c r="F11" s="2">
        <v>50</v>
      </c>
      <c r="G11" s="6">
        <v>6500</v>
      </c>
      <c r="H11" s="2">
        <v>30</v>
      </c>
      <c r="I11" s="6">
        <v>3444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114.8</v>
      </c>
    </row>
    <row r="12" spans="1:18">
      <c r="B12" s="47" t="s">
        <v>60</v>
      </c>
      <c r="C12" t="s">
        <v>129</v>
      </c>
      <c r="D12" s="3" t="s">
        <v>130</v>
      </c>
      <c r="E12" s="5">
        <v>1</v>
      </c>
      <c r="F12" s="2">
        <v>653.85</v>
      </c>
      <c r="G12" s="6">
        <v>85000</v>
      </c>
      <c r="H12" s="2">
        <v>443.1</v>
      </c>
      <c r="I12" s="6">
        <v>50868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</v>
      </c>
      <c r="P12" s="4">
        <v>1</v>
      </c>
      <c r="Q12" s="2">
        <v>130</v>
      </c>
      <c r="R12" s="48">
        <v>114.8</v>
      </c>
    </row>
    <row r="13" spans="1:18">
      <c r="B13" s="47" t="s">
        <v>60</v>
      </c>
      <c r="C13" t="s">
        <v>152</v>
      </c>
      <c r="D13" s="3" t="s">
        <v>299</v>
      </c>
      <c r="E13" s="5">
        <v>1</v>
      </c>
      <c r="F13" s="2">
        <v>1400</v>
      </c>
      <c r="G13" s="6">
        <v>182000</v>
      </c>
      <c r="H13" s="2">
        <v>1075</v>
      </c>
      <c r="I13" s="6">
        <v>123410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114.8</v>
      </c>
    </row>
    <row r="14" spans="1:18">
      <c r="B14" s="47" t="s">
        <v>60</v>
      </c>
      <c r="C14" t="s">
        <v>152</v>
      </c>
      <c r="D14" s="3" t="s">
        <v>300</v>
      </c>
      <c r="E14" s="5">
        <v>1</v>
      </c>
      <c r="F14" s="2">
        <v>65</v>
      </c>
      <c r="G14" s="6">
        <v>8450</v>
      </c>
      <c r="H14" s="2">
        <v>50</v>
      </c>
      <c r="I14" s="6">
        <v>5740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114.8</v>
      </c>
    </row>
    <row r="15" spans="1:18">
      <c r="B15" s="47" t="s">
        <v>60</v>
      </c>
      <c r="C15" t="s">
        <v>68</v>
      </c>
      <c r="D15" s="3" t="s">
        <v>301</v>
      </c>
      <c r="E15" s="5">
        <v>1</v>
      </c>
      <c r="F15" s="2">
        <v>500</v>
      </c>
      <c r="G15" s="6">
        <v>65000</v>
      </c>
      <c r="H15" s="2">
        <v>400</v>
      </c>
      <c r="I15" s="6">
        <v>45920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114.8</v>
      </c>
    </row>
    <row r="16" spans="1:18">
      <c r="B16" s="47" t="s">
        <v>60</v>
      </c>
      <c r="C16" t="s">
        <v>77</v>
      </c>
      <c r="D16" s="3" t="s">
        <v>131</v>
      </c>
      <c r="E16" s="5">
        <v>2</v>
      </c>
      <c r="F16" s="2">
        <v>300</v>
      </c>
      <c r="G16" s="6">
        <v>39000</v>
      </c>
      <c r="H16" s="2">
        <v>157.06</v>
      </c>
      <c r="I16" s="6">
        <v>18030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114.8</v>
      </c>
    </row>
    <row r="17" spans="1:18">
      <c r="B17" s="47" t="s">
        <v>60</v>
      </c>
      <c r="C17" t="s">
        <v>82</v>
      </c>
      <c r="D17" s="3" t="s">
        <v>302</v>
      </c>
      <c r="E17" s="5">
        <v>1</v>
      </c>
      <c r="F17" s="2">
        <v>350</v>
      </c>
      <c r="G17" s="6">
        <v>45500</v>
      </c>
      <c r="H17" s="2">
        <v>290</v>
      </c>
      <c r="I17" s="6">
        <v>33292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114.8</v>
      </c>
    </row>
    <row r="18" spans="1:18">
      <c r="B18" s="47" t="s">
        <v>60</v>
      </c>
      <c r="C18" t="s">
        <v>82</v>
      </c>
      <c r="D18" s="3" t="s">
        <v>303</v>
      </c>
      <c r="E18" s="5">
        <v>1</v>
      </c>
      <c r="F18" s="2">
        <v>370</v>
      </c>
      <c r="G18" s="6">
        <v>48100</v>
      </c>
      <c r="H18" s="2">
        <v>300</v>
      </c>
      <c r="I18" s="6">
        <v>34440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114.8</v>
      </c>
    </row>
    <row r="19" spans="1:18">
      <c r="B19" s="47" t="s">
        <v>60</v>
      </c>
      <c r="C19" t="s">
        <v>82</v>
      </c>
      <c r="D19" s="3" t="s">
        <v>304</v>
      </c>
      <c r="E19" s="5">
        <v>1</v>
      </c>
      <c r="F19" s="2">
        <v>100</v>
      </c>
      <c r="G19" s="6">
        <v>13000</v>
      </c>
      <c r="H19" s="2">
        <v>50</v>
      </c>
      <c r="I19" s="6">
        <v>5740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114.8</v>
      </c>
    </row>
    <row r="20" spans="1:18">
      <c r="B20" s="47" t="s">
        <v>60</v>
      </c>
      <c r="C20" t="s">
        <v>82</v>
      </c>
      <c r="D20" s="3" t="s">
        <v>121</v>
      </c>
      <c r="E20" s="5">
        <v>1</v>
      </c>
      <c r="F20" s="2">
        <v>150</v>
      </c>
      <c r="G20" s="6">
        <v>19500</v>
      </c>
      <c r="H20" s="2">
        <v>60</v>
      </c>
      <c r="I20" s="6">
        <v>6888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8">
        <v>114.8</v>
      </c>
    </row>
    <row r="21" spans="1:18">
      <c r="B21" s="49"/>
      <c r="C21" s="49"/>
      <c r="D21" s="50"/>
      <c r="E21" s="51"/>
      <c r="F21" s="52"/>
      <c r="G21" s="53"/>
      <c r="H21" s="52"/>
      <c r="I21" s="53"/>
      <c r="J21" s="53"/>
      <c r="K21" s="54"/>
      <c r="L21" s="53"/>
      <c r="M21" s="52"/>
      <c r="N21" s="53"/>
      <c r="O21" s="54"/>
      <c r="P21" s="54"/>
      <c r="Q21" s="52"/>
      <c r="R21" s="52"/>
    </row>
    <row r="22" spans="1:18">
      <c r="D22" s="8" t="s">
        <v>98</v>
      </c>
      <c r="F22" s="2" t="str">
        <f>SUM(F5:F21)</f>
        <v>0</v>
      </c>
      <c r="G22" s="6" t="str">
        <f>SUM(G5:G21)</f>
        <v>0</v>
      </c>
      <c r="H22" s="2" t="str">
        <f>SUM(H5:H21)</f>
        <v>0</v>
      </c>
      <c r="I22" s="6" t="str">
        <f>SUM(I5:I21)</f>
        <v>0</v>
      </c>
      <c r="J22" s="6" t="str">
        <f>SUM(J5:J21)</f>
        <v>0</v>
      </c>
      <c r="K22" s="4" t="str">
        <f>IF(G22=0,0,J22 / G22)</f>
        <v>0</v>
      </c>
      <c r="L22" s="6" t="str">
        <f>SUM(L5:L21)</f>
        <v>0</v>
      </c>
      <c r="M22" s="2" t="str">
        <f>SUM(M5:M21)</f>
        <v>0</v>
      </c>
      <c r="N22" s="6" t="str">
        <f>SUM(N5:N21)</f>
        <v>0</v>
      </c>
    </row>
    <row r="23" spans="1:18">
      <c r="D23" s="8" t="s">
        <v>99</v>
      </c>
      <c r="E23" s="9">
        <v>0.04712</v>
      </c>
      <c r="F23" s="2" t="str">
        <f>E23 * (F22 - 0)</f>
        <v>0</v>
      </c>
      <c r="G23" s="6" t="str">
        <f>E23 * (G22 - 0)</f>
        <v>0</v>
      </c>
    </row>
    <row r="24" spans="1:18">
      <c r="D24" s="8" t="s">
        <v>100</v>
      </c>
      <c r="E24" s="7">
        <v>0.1</v>
      </c>
      <c r="F24" s="2" t="str">
        <f>F22*E24</f>
        <v>0</v>
      </c>
      <c r="G24" s="6" t="str">
        <f>G22*E24</f>
        <v>0</v>
      </c>
      <c r="N24" s="6" t="str">
        <f>G24</f>
        <v>0</v>
      </c>
    </row>
    <row r="25" spans="1:18">
      <c r="D25" s="8" t="s">
        <v>98</v>
      </c>
      <c r="F25" s="2" t="str">
        <f>F22 + F23 + F24</f>
        <v>0</v>
      </c>
      <c r="G25" s="6" t="str">
        <f>G22 + G23 + G24</f>
        <v>0</v>
      </c>
      <c r="H25" s="2" t="str">
        <f>H22</f>
        <v>0</v>
      </c>
      <c r="I25" s="6" t="str">
        <f>I22</f>
        <v>0</v>
      </c>
      <c r="J25" s="6" t="str">
        <f>G25 - I25</f>
        <v>0</v>
      </c>
      <c r="K25" s="4" t="str">
        <f>IF(G25=0,0,J25 / G25)</f>
        <v>0</v>
      </c>
      <c r="L25" s="6" t="str">
        <f>L22</f>
        <v>0</v>
      </c>
      <c r="M25" s="2" t="str">
        <f>M22</f>
        <v>0</v>
      </c>
      <c r="N25" s="6" t="str">
        <f>N22 + N24</f>
        <v>0</v>
      </c>
    </row>
    <row r="26" spans="1:18">
      <c r="D26" s="8" t="s">
        <v>101</v>
      </c>
      <c r="E26" s="7">
        <v>0</v>
      </c>
      <c r="F26" s="2" t="str">
        <f>F25*E26</f>
        <v>0</v>
      </c>
      <c r="G26" s="6" t="str">
        <f>G25*E26</f>
        <v>0</v>
      </c>
      <c r="L26" s="6" t="str">
        <f>G26*O26</f>
        <v>0</v>
      </c>
      <c r="M26" s="2" t="str">
        <f>F26*O26</f>
        <v>0</v>
      </c>
      <c r="N26" s="6" t="str">
        <f>G26*P26</f>
        <v>0</v>
      </c>
      <c r="O26" s="4">
        <v>0.2</v>
      </c>
      <c r="P26" s="4">
        <v>0.8</v>
      </c>
    </row>
    <row r="27" spans="1:18">
      <c r="D27" s="8" t="s">
        <v>102</v>
      </c>
      <c r="E27" s="5">
        <v>0</v>
      </c>
      <c r="F27" s="2" t="str">
        <f>IF(R27=0,0,G27/R27)</f>
        <v>0</v>
      </c>
      <c r="G27" s="6" t="str">
        <f>E27</f>
        <v>0</v>
      </c>
      <c r="L27" s="6" t="str">
        <f>G27*O27</f>
        <v>0</v>
      </c>
      <c r="M27" s="2" t="str">
        <f>F27*O27</f>
        <v>0</v>
      </c>
      <c r="N27" s="6" t="str">
        <f>G27*P27</f>
        <v>0</v>
      </c>
      <c r="O27" s="4">
        <v>0.2</v>
      </c>
      <c r="P27" s="4">
        <v>0.8</v>
      </c>
      <c r="Q27" s="2" t="s">
        <v>103</v>
      </c>
      <c r="R27" s="2">
        <v>100</v>
      </c>
    </row>
    <row r="28" spans="1:18">
      <c r="D28" s="8" t="s">
        <v>104</v>
      </c>
      <c r="F28" s="2" t="str">
        <f>F25 - F26 - F27</f>
        <v>0</v>
      </c>
      <c r="G28" s="6" t="str">
        <f>G25 - G26 - G27</f>
        <v>0</v>
      </c>
      <c r="H28" s="2" t="str">
        <f>H25</f>
        <v>0</v>
      </c>
      <c r="I28" s="6" t="str">
        <f>I25</f>
        <v>0</v>
      </c>
      <c r="J28" s="6" t="str">
        <f>G28 - I28</f>
        <v>0</v>
      </c>
      <c r="K28" s="4" t="str">
        <f>IF(G28=0,0,J28 / G28)</f>
        <v>0</v>
      </c>
      <c r="L28" s="6" t="str">
        <f>L25 - L26 - L27</f>
        <v>0</v>
      </c>
      <c r="M28" s="2" t="str">
        <f>M25 - M26 - M27</f>
        <v>0</v>
      </c>
      <c r="N28" s="6" t="str">
        <f>N25 - N26 - N27</f>
        <v>0</v>
      </c>
    </row>
    <row r="29" spans="1:18">
      <c r="D29" s="8"/>
    </row>
    <row r="30" spans="1:18">
      <c r="D30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0" s="2" t="str">
        <f>M28</f>
        <v>0</v>
      </c>
    </row>
    <row r="31" spans="1:18">
      <c r="D31" s="8" t="s">
        <v>7</v>
      </c>
      <c r="F31" s="2" t="str">
        <f>(F30 + F32) * E23</f>
        <v>0</v>
      </c>
    </row>
    <row r="32" spans="1:18">
      <c r="D32" s="8" t="s">
        <v>105</v>
      </c>
      <c r="F32" s="2" t="str">
        <f>H28</f>
        <v>0</v>
      </c>
    </row>
    <row r="33" spans="1:18">
      <c r="D33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3" s="2" t="str">
        <f>SUM(F30:F32)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8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305</v>
      </c>
      <c r="Q2" s="2" t="s">
        <v>42</v>
      </c>
      <c r="R2" s="2">
        <v>130</v>
      </c>
    </row>
    <row r="4" spans="1:18" s="1" customFormat="1">
      <c r="B4" s="15" t="s">
        <v>43</v>
      </c>
      <c r="C4" s="16" t="s">
        <v>44</v>
      </c>
      <c r="D4" s="17" t="s">
        <v>45</v>
      </c>
      <c r="E4" s="18" t="s">
        <v>46</v>
      </c>
      <c r="F4" s="19" t="s">
        <v>47</v>
      </c>
      <c r="G4" s="18" t="s">
        <v>48</v>
      </c>
      <c r="H4" s="19" t="s">
        <v>49</v>
      </c>
      <c r="I4" s="18" t="s">
        <v>50</v>
      </c>
      <c r="J4" s="18" t="s">
        <v>51</v>
      </c>
      <c r="K4" s="20" t="s">
        <v>52</v>
      </c>
      <c r="L4" s="21" t="s">
        <v>53</v>
      </c>
      <c r="M4" s="22" t="s">
        <v>54</v>
      </c>
      <c r="N4" s="21" t="s">
        <v>55</v>
      </c>
      <c r="O4" s="23" t="s">
        <v>56</v>
      </c>
      <c r="P4" s="23" t="s">
        <v>57</v>
      </c>
      <c r="Q4" s="19" t="s">
        <v>58</v>
      </c>
      <c r="R4" s="24" t="s">
        <v>59</v>
      </c>
    </row>
    <row r="5" spans="1:18">
      <c r="B5" s="47" t="s">
        <v>60</v>
      </c>
      <c r="C5" t="s">
        <v>146</v>
      </c>
      <c r="D5" s="3" t="s">
        <v>306</v>
      </c>
      <c r="E5" s="5">
        <v>1</v>
      </c>
      <c r="F5" s="2">
        <v>1450</v>
      </c>
      <c r="G5" s="6">
        <v>188500</v>
      </c>
      <c r="H5" s="2">
        <v>2770.7</v>
      </c>
      <c r="I5" s="6">
        <v>318076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114.8</v>
      </c>
    </row>
    <row r="6" spans="1:18">
      <c r="B6" s="47" t="s">
        <v>60</v>
      </c>
      <c r="C6" t="s">
        <v>307</v>
      </c>
      <c r="D6" s="3" t="s">
        <v>308</v>
      </c>
      <c r="E6" s="5">
        <v>1</v>
      </c>
      <c r="F6" s="2">
        <v>1200</v>
      </c>
      <c r="G6" s="6">
        <v>156000</v>
      </c>
      <c r="H6" s="2">
        <v>740</v>
      </c>
      <c r="I6" s="6">
        <v>84952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114.8</v>
      </c>
    </row>
    <row r="7" spans="1:18">
      <c r="B7" s="47" t="s">
        <v>60</v>
      </c>
      <c r="C7" t="s">
        <v>70</v>
      </c>
      <c r="D7" s="3" t="s">
        <v>71</v>
      </c>
      <c r="E7" s="5">
        <v>1</v>
      </c>
      <c r="F7" s="2">
        <v>1700</v>
      </c>
      <c r="G7" s="6">
        <v>221000</v>
      </c>
      <c r="H7" s="2">
        <v>1134</v>
      </c>
      <c r="I7" s="6">
        <v>130183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114.8</v>
      </c>
    </row>
    <row r="8" spans="1:18">
      <c r="B8" s="47" t="s">
        <v>60</v>
      </c>
      <c r="C8" t="s">
        <v>152</v>
      </c>
      <c r="D8" s="3" t="s">
        <v>153</v>
      </c>
      <c r="E8" s="5">
        <v>1</v>
      </c>
      <c r="F8" s="2">
        <v>1100</v>
      </c>
      <c r="G8" s="6">
        <v>143000</v>
      </c>
      <c r="H8" s="2">
        <v>750</v>
      </c>
      <c r="I8" s="6">
        <v>86100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114.8</v>
      </c>
    </row>
    <row r="9" spans="1:18">
      <c r="B9" s="47" t="s">
        <v>60</v>
      </c>
      <c r="C9" t="s">
        <v>77</v>
      </c>
      <c r="D9" s="3" t="s">
        <v>309</v>
      </c>
      <c r="E9" s="5">
        <v>2</v>
      </c>
      <c r="F9" s="2">
        <v>300</v>
      </c>
      <c r="G9" s="6">
        <v>39000</v>
      </c>
      <c r="H9" s="2">
        <v>157.06</v>
      </c>
      <c r="I9" s="6">
        <v>18030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114.8</v>
      </c>
    </row>
    <row r="10" spans="1:18">
      <c r="B10" s="47" t="s">
        <v>60</v>
      </c>
      <c r="C10" t="s">
        <v>80</v>
      </c>
      <c r="D10" s="3" t="s">
        <v>81</v>
      </c>
      <c r="E10" s="5">
        <v>2</v>
      </c>
      <c r="F10" s="2">
        <v>1000</v>
      </c>
      <c r="G10" s="6">
        <v>130000</v>
      </c>
      <c r="H10" s="2">
        <v>581.16</v>
      </c>
      <c r="I10" s="6">
        <v>66718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114.8</v>
      </c>
    </row>
    <row r="11" spans="1:18">
      <c r="B11" s="47" t="s">
        <v>60</v>
      </c>
      <c r="C11" t="s">
        <v>68</v>
      </c>
      <c r="D11" s="3" t="s">
        <v>310</v>
      </c>
      <c r="E11" s="5">
        <v>1</v>
      </c>
      <c r="F11" s="2">
        <v>500</v>
      </c>
      <c r="G11" s="6">
        <v>65000</v>
      </c>
      <c r="H11" s="2">
        <v>360</v>
      </c>
      <c r="I11" s="6">
        <v>41328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114.8</v>
      </c>
    </row>
    <row r="12" spans="1:18">
      <c r="B12" s="47" t="s">
        <v>60</v>
      </c>
      <c r="C12" t="s">
        <v>68</v>
      </c>
      <c r="D12" s="3" t="s">
        <v>311</v>
      </c>
      <c r="E12" s="5">
        <v>1</v>
      </c>
      <c r="F12" s="2">
        <v>200</v>
      </c>
      <c r="G12" s="6">
        <v>26000</v>
      </c>
      <c r="H12" s="2">
        <v>120</v>
      </c>
      <c r="I12" s="6">
        <v>13776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114.8</v>
      </c>
    </row>
    <row r="13" spans="1:18">
      <c r="B13" s="47" t="s">
        <v>60</v>
      </c>
      <c r="C13" t="s">
        <v>82</v>
      </c>
      <c r="D13" s="3" t="s">
        <v>312</v>
      </c>
      <c r="E13" s="5">
        <v>1</v>
      </c>
      <c r="F13" s="2">
        <v>300</v>
      </c>
      <c r="G13" s="6">
        <v>39000</v>
      </c>
      <c r="H13" s="2">
        <v>230</v>
      </c>
      <c r="I13" s="6">
        <v>26404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114.8</v>
      </c>
    </row>
    <row r="14" spans="1:18">
      <c r="B14" s="47" t="s">
        <v>60</v>
      </c>
      <c r="C14" t="s">
        <v>82</v>
      </c>
      <c r="D14" s="3" t="s">
        <v>313</v>
      </c>
      <c r="E14" s="5">
        <v>4</v>
      </c>
      <c r="F14" s="2">
        <v>100</v>
      </c>
      <c r="G14" s="6">
        <v>13000</v>
      </c>
      <c r="H14" s="2">
        <v>80</v>
      </c>
      <c r="I14" s="6">
        <v>9184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114.8</v>
      </c>
    </row>
    <row r="15" spans="1:18">
      <c r="B15" s="47" t="s">
        <v>60</v>
      </c>
      <c r="C15" t="s">
        <v>82</v>
      </c>
      <c r="D15" s="3" t="s">
        <v>314</v>
      </c>
      <c r="E15" s="5">
        <v>1</v>
      </c>
      <c r="F15" s="2">
        <v>450</v>
      </c>
      <c r="G15" s="6">
        <v>58500</v>
      </c>
      <c r="H15" s="2">
        <v>90</v>
      </c>
      <c r="I15" s="6">
        <v>10332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114.8</v>
      </c>
    </row>
    <row r="16" spans="1:18">
      <c r="B16" s="49"/>
      <c r="C16" s="49"/>
      <c r="D16" s="50"/>
      <c r="E16" s="51"/>
      <c r="F16" s="52"/>
      <c r="G16" s="53"/>
      <c r="H16" s="52"/>
      <c r="I16" s="53"/>
      <c r="J16" s="53"/>
      <c r="K16" s="54"/>
      <c r="L16" s="53"/>
      <c r="M16" s="52"/>
      <c r="N16" s="53"/>
      <c r="O16" s="54"/>
      <c r="P16" s="54"/>
      <c r="Q16" s="52"/>
      <c r="R16" s="52"/>
    </row>
    <row r="17" spans="1:18">
      <c r="D17" s="8" t="s">
        <v>98</v>
      </c>
      <c r="F17" s="2" t="str">
        <f>SUM(F5:F16)</f>
        <v>0</v>
      </c>
      <c r="G17" s="6" t="str">
        <f>SUM(G5:G16)</f>
        <v>0</v>
      </c>
      <c r="H17" s="2" t="str">
        <f>SUM(H5:H16)</f>
        <v>0</v>
      </c>
      <c r="I17" s="6" t="str">
        <f>SUM(I5:I16)</f>
        <v>0</v>
      </c>
      <c r="J17" s="6" t="str">
        <f>SUM(J5:J16)</f>
        <v>0</v>
      </c>
      <c r="K17" s="4" t="str">
        <f>IF(G17=0,0,J17 / G17)</f>
        <v>0</v>
      </c>
      <c r="L17" s="6" t="str">
        <f>SUM(L5:L16)</f>
        <v>0</v>
      </c>
      <c r="M17" s="2" t="str">
        <f>SUM(M5:M16)</f>
        <v>0</v>
      </c>
      <c r="N17" s="6" t="str">
        <f>SUM(N5:N16)</f>
        <v>0</v>
      </c>
    </row>
    <row r="18" spans="1:18">
      <c r="D18" s="8" t="s">
        <v>99</v>
      </c>
      <c r="E18" s="9">
        <v>0.04712</v>
      </c>
      <c r="F18" s="2" t="str">
        <f>E18 * (F17 - 0)</f>
        <v>0</v>
      </c>
      <c r="G18" s="6" t="str">
        <f>E18 * (G17 - 0)</f>
        <v>0</v>
      </c>
    </row>
    <row r="19" spans="1:18">
      <c r="D19" s="8" t="s">
        <v>100</v>
      </c>
      <c r="E19" s="7">
        <v>0.1</v>
      </c>
      <c r="F19" s="2" t="str">
        <f>F17*E19</f>
        <v>0</v>
      </c>
      <c r="G19" s="6" t="str">
        <f>G17*E19</f>
        <v>0</v>
      </c>
      <c r="N19" s="6" t="str">
        <f>G19</f>
        <v>0</v>
      </c>
    </row>
    <row r="20" spans="1:18">
      <c r="D20" s="8" t="s">
        <v>98</v>
      </c>
      <c r="F20" s="2" t="str">
        <f>F17 + F18 + F19</f>
        <v>0</v>
      </c>
      <c r="G20" s="6" t="str">
        <f>G17 + G18 + G19</f>
        <v>0</v>
      </c>
      <c r="H20" s="2" t="str">
        <f>H17</f>
        <v>0</v>
      </c>
      <c r="I20" s="6" t="str">
        <f>I17</f>
        <v>0</v>
      </c>
      <c r="J20" s="6" t="str">
        <f>G20 - I20</f>
        <v>0</v>
      </c>
      <c r="K20" s="4" t="str">
        <f>IF(G20=0,0,J20 / G20)</f>
        <v>0</v>
      </c>
      <c r="L20" s="6" t="str">
        <f>L17</f>
        <v>0</v>
      </c>
      <c r="M20" s="2" t="str">
        <f>M17</f>
        <v>0</v>
      </c>
      <c r="N20" s="6" t="str">
        <f>N17 + N19</f>
        <v>0</v>
      </c>
    </row>
    <row r="21" spans="1:18">
      <c r="D21" s="8" t="s">
        <v>255</v>
      </c>
      <c r="E21" s="7">
        <v>0.05</v>
      </c>
      <c r="F21" s="2" t="str">
        <f>F20*E21</f>
        <v>0</v>
      </c>
      <c r="G21" s="6" t="str">
        <f>G20*E21</f>
        <v>0</v>
      </c>
      <c r="L21" s="6" t="str">
        <f>G21*O21</f>
        <v>0</v>
      </c>
      <c r="M21" s="2" t="str">
        <f>F21*O21</f>
        <v>0</v>
      </c>
      <c r="N21" s="6" t="str">
        <f>G21*P21</f>
        <v>0</v>
      </c>
      <c r="O21" s="4">
        <v>0.2</v>
      </c>
      <c r="P21" s="4">
        <v>0.8</v>
      </c>
    </row>
    <row r="22" spans="1:18">
      <c r="D22" s="8" t="s">
        <v>102</v>
      </c>
      <c r="E22" s="5">
        <v>0</v>
      </c>
      <c r="F22" s="2" t="str">
        <f>IF(R22=0,0,G22/R22)</f>
        <v>0</v>
      </c>
      <c r="G22" s="6" t="str">
        <f>E22</f>
        <v>0</v>
      </c>
      <c r="L22" s="6" t="str">
        <f>G22*O22</f>
        <v>0</v>
      </c>
      <c r="M22" s="2" t="str">
        <f>F22*O22</f>
        <v>0</v>
      </c>
      <c r="N22" s="6" t="str">
        <f>G22*P22</f>
        <v>0</v>
      </c>
      <c r="O22" s="4">
        <v>0.2</v>
      </c>
      <c r="P22" s="4">
        <v>0.8</v>
      </c>
      <c r="Q22" s="2" t="s">
        <v>103</v>
      </c>
      <c r="R22" s="2">
        <v>100</v>
      </c>
    </row>
    <row r="23" spans="1:18">
      <c r="D23" s="8" t="s">
        <v>104</v>
      </c>
      <c r="F23" s="2" t="str">
        <f>F20 - F21 - F22</f>
        <v>0</v>
      </c>
      <c r="G23" s="6" t="str">
        <f>G20 - G21 - G22</f>
        <v>0</v>
      </c>
      <c r="H23" s="2" t="str">
        <f>H20</f>
        <v>0</v>
      </c>
      <c r="I23" s="6" t="str">
        <f>I20</f>
        <v>0</v>
      </c>
      <c r="J23" s="6" t="str">
        <f>G23 - I23</f>
        <v>0</v>
      </c>
      <c r="K23" s="4" t="str">
        <f>IF(G23=0,0,J23 / G23)</f>
        <v>0</v>
      </c>
      <c r="L23" s="6" t="str">
        <f>L20 - L21 - L22</f>
        <v>0</v>
      </c>
      <c r="M23" s="2" t="str">
        <f>M20 - M21 - M22</f>
        <v>0</v>
      </c>
      <c r="N23" s="6" t="str">
        <f>N20 - N21 - N22</f>
        <v>0</v>
      </c>
    </row>
    <row r="24" spans="1:18">
      <c r="D24" s="8"/>
    </row>
    <row r="25" spans="1:18">
      <c r="D25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5" s="2" t="str">
        <f>M23</f>
        <v>0</v>
      </c>
    </row>
    <row r="26" spans="1:18">
      <c r="D26" s="8" t="s">
        <v>7</v>
      </c>
      <c r="F26" s="2" t="str">
        <f>(F25 + F27) * E18</f>
        <v>0</v>
      </c>
    </row>
    <row r="27" spans="1:18">
      <c r="D27" s="8" t="s">
        <v>105</v>
      </c>
      <c r="F27" s="2" t="str">
        <f>H23</f>
        <v>0</v>
      </c>
    </row>
    <row r="28" spans="1:18">
      <c r="D28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8" s="2" t="str">
        <f>SUM(F25:F27)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6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315</v>
      </c>
      <c r="Q2" s="2" t="s">
        <v>42</v>
      </c>
      <c r="R2" s="2">
        <v>130</v>
      </c>
    </row>
    <row r="4" spans="1:18" s="1" customFormat="1">
      <c r="B4" s="15" t="s">
        <v>43</v>
      </c>
      <c r="C4" s="16" t="s">
        <v>44</v>
      </c>
      <c r="D4" s="17" t="s">
        <v>45</v>
      </c>
      <c r="E4" s="18" t="s">
        <v>46</v>
      </c>
      <c r="F4" s="19" t="s">
        <v>47</v>
      </c>
      <c r="G4" s="18" t="s">
        <v>48</v>
      </c>
      <c r="H4" s="19" t="s">
        <v>49</v>
      </c>
      <c r="I4" s="18" t="s">
        <v>50</v>
      </c>
      <c r="J4" s="18" t="s">
        <v>51</v>
      </c>
      <c r="K4" s="20" t="s">
        <v>52</v>
      </c>
      <c r="L4" s="21" t="s">
        <v>53</v>
      </c>
      <c r="M4" s="22" t="s">
        <v>54</v>
      </c>
      <c r="N4" s="21" t="s">
        <v>55</v>
      </c>
      <c r="O4" s="23" t="s">
        <v>56</v>
      </c>
      <c r="P4" s="23" t="s">
        <v>57</v>
      </c>
      <c r="Q4" s="19" t="s">
        <v>58</v>
      </c>
      <c r="R4" s="24" t="s">
        <v>59</v>
      </c>
    </row>
    <row r="5" spans="1:18">
      <c r="B5" s="47" t="s">
        <v>60</v>
      </c>
      <c r="C5" t="s">
        <v>164</v>
      </c>
      <c r="D5" s="3" t="s">
        <v>316</v>
      </c>
      <c r="E5" s="5">
        <v>1</v>
      </c>
      <c r="F5" s="2">
        <v>3250</v>
      </c>
      <c r="G5" s="6">
        <v>422500</v>
      </c>
      <c r="H5" s="2">
        <v>2495.84</v>
      </c>
      <c r="I5" s="6">
        <v>286522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8">
        <v>114.8</v>
      </c>
    </row>
    <row r="6" spans="1:18">
      <c r="B6" s="47" t="s">
        <v>60</v>
      </c>
      <c r="C6" t="s">
        <v>317</v>
      </c>
      <c r="D6" s="3" t="s">
        <v>318</v>
      </c>
      <c r="E6" s="5">
        <v>1</v>
      </c>
      <c r="F6" s="2">
        <v>350</v>
      </c>
      <c r="G6" s="6">
        <v>45500</v>
      </c>
      <c r="H6" s="2">
        <v>177.08</v>
      </c>
      <c r="I6" s="6">
        <v>20329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8">
        <v>114.8</v>
      </c>
    </row>
    <row r="7" spans="1:18">
      <c r="B7" s="47" t="s">
        <v>60</v>
      </c>
      <c r="C7" t="s">
        <v>317</v>
      </c>
      <c r="D7" s="3" t="s">
        <v>319</v>
      </c>
      <c r="E7" s="5">
        <v>1</v>
      </c>
      <c r="F7" s="2">
        <v>250</v>
      </c>
      <c r="G7" s="6">
        <v>32500</v>
      </c>
      <c r="H7" s="2">
        <v>162.5</v>
      </c>
      <c r="I7" s="6">
        <v>18655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8">
        <v>114.8</v>
      </c>
    </row>
    <row r="8" spans="1:18">
      <c r="B8" s="47" t="s">
        <v>60</v>
      </c>
      <c r="C8" t="s">
        <v>166</v>
      </c>
      <c r="D8" s="3" t="s">
        <v>320</v>
      </c>
      <c r="E8" s="5">
        <v>1</v>
      </c>
      <c r="F8" s="2">
        <v>950</v>
      </c>
      <c r="G8" s="6">
        <v>123500</v>
      </c>
      <c r="H8" s="2">
        <v>735</v>
      </c>
      <c r="I8" s="6">
        <v>84378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8">
        <v>114.8</v>
      </c>
    </row>
    <row r="9" spans="1:18">
      <c r="B9" s="47" t="s">
        <v>60</v>
      </c>
      <c r="C9" t="s">
        <v>321</v>
      </c>
      <c r="D9" s="3" t="s">
        <v>322</v>
      </c>
      <c r="E9" s="5">
        <v>1</v>
      </c>
      <c r="F9" s="2">
        <v>360</v>
      </c>
      <c r="G9" s="6">
        <v>46800</v>
      </c>
      <c r="H9" s="2">
        <v>270.83</v>
      </c>
      <c r="I9" s="6">
        <v>31091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</v>
      </c>
      <c r="P9" s="4">
        <v>1</v>
      </c>
      <c r="Q9" s="2">
        <v>130</v>
      </c>
      <c r="R9" s="48">
        <v>114.8</v>
      </c>
    </row>
    <row r="10" spans="1:18">
      <c r="B10" s="47" t="s">
        <v>60</v>
      </c>
      <c r="C10" t="s">
        <v>168</v>
      </c>
      <c r="D10" s="3" t="s">
        <v>323</v>
      </c>
      <c r="E10" s="5">
        <v>1</v>
      </c>
      <c r="F10" s="2">
        <v>0</v>
      </c>
      <c r="G10" s="6">
        <v>0</v>
      </c>
      <c r="H10" s="2">
        <v>205</v>
      </c>
      <c r="I10" s="6">
        <v>23534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</v>
      </c>
      <c r="P10" s="4">
        <v>1</v>
      </c>
      <c r="Q10" s="2">
        <v>130</v>
      </c>
      <c r="R10" s="48">
        <v>114.8</v>
      </c>
    </row>
    <row r="11" spans="1:18">
      <c r="B11" s="47" t="s">
        <v>60</v>
      </c>
      <c r="C11" t="s">
        <v>168</v>
      </c>
      <c r="D11" s="3" t="s">
        <v>324</v>
      </c>
      <c r="E11" s="5">
        <v>4</v>
      </c>
      <c r="F11" s="2">
        <v>160</v>
      </c>
      <c r="G11" s="6">
        <v>20800</v>
      </c>
      <c r="H11" s="2">
        <v>112</v>
      </c>
      <c r="I11" s="6">
        <v>12856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</v>
      </c>
      <c r="P11" s="4">
        <v>1</v>
      </c>
      <c r="Q11" s="2">
        <v>130</v>
      </c>
      <c r="R11" s="48">
        <v>114.8</v>
      </c>
    </row>
    <row r="12" spans="1:18">
      <c r="B12" s="47" t="s">
        <v>60</v>
      </c>
      <c r="C12" t="s">
        <v>168</v>
      </c>
      <c r="D12" s="3" t="s">
        <v>325</v>
      </c>
      <c r="E12" s="5">
        <v>1</v>
      </c>
      <c r="F12" s="2">
        <v>284</v>
      </c>
      <c r="G12" s="6">
        <v>36920</v>
      </c>
      <c r="H12" s="2">
        <v>200</v>
      </c>
      <c r="I12" s="6">
        <v>22960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</v>
      </c>
      <c r="P12" s="4">
        <v>1</v>
      </c>
      <c r="Q12" s="2">
        <v>130</v>
      </c>
      <c r="R12" s="48">
        <v>114.8</v>
      </c>
    </row>
    <row r="13" spans="1:18">
      <c r="B13" s="47" t="s">
        <v>60</v>
      </c>
      <c r="C13" t="s">
        <v>168</v>
      </c>
      <c r="D13" s="3" t="s">
        <v>326</v>
      </c>
      <c r="E13" s="5">
        <v>1</v>
      </c>
      <c r="F13" s="2">
        <v>250</v>
      </c>
      <c r="G13" s="6">
        <v>32500</v>
      </c>
      <c r="H13" s="2">
        <v>120</v>
      </c>
      <c r="I13" s="6">
        <v>13776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</v>
      </c>
      <c r="P13" s="4">
        <v>1</v>
      </c>
      <c r="Q13" s="2">
        <v>130</v>
      </c>
      <c r="R13" s="48">
        <v>114.8</v>
      </c>
    </row>
    <row r="14" spans="1:18">
      <c r="B14" s="49"/>
      <c r="C14" s="49"/>
      <c r="D14" s="50"/>
      <c r="E14" s="51"/>
      <c r="F14" s="52"/>
      <c r="G14" s="53"/>
      <c r="H14" s="52"/>
      <c r="I14" s="53"/>
      <c r="J14" s="53"/>
      <c r="K14" s="54"/>
      <c r="L14" s="53"/>
      <c r="M14" s="52"/>
      <c r="N14" s="53"/>
      <c r="O14" s="54"/>
      <c r="P14" s="54"/>
      <c r="Q14" s="52"/>
      <c r="R14" s="52"/>
    </row>
    <row r="15" spans="1:18">
      <c r="D15" s="8" t="s">
        <v>98</v>
      </c>
      <c r="F15" s="2" t="str">
        <f>SUM(F5:F14)</f>
        <v>0</v>
      </c>
      <c r="G15" s="6" t="str">
        <f>SUM(G5:G14)</f>
        <v>0</v>
      </c>
      <c r="H15" s="2" t="str">
        <f>SUM(H5:H14)</f>
        <v>0</v>
      </c>
      <c r="I15" s="6" t="str">
        <f>SUM(I5:I14)</f>
        <v>0</v>
      </c>
      <c r="J15" s="6" t="str">
        <f>SUM(J5:J14)</f>
        <v>0</v>
      </c>
      <c r="K15" s="4" t="str">
        <f>IF(G15=0,0,J15 / G15)</f>
        <v>0</v>
      </c>
      <c r="L15" s="6" t="str">
        <f>SUM(L5:L14)</f>
        <v>0</v>
      </c>
      <c r="M15" s="2" t="str">
        <f>SUM(M5:M14)</f>
        <v>0</v>
      </c>
      <c r="N15" s="6" t="str">
        <f>SUM(N5:N14)</f>
        <v>0</v>
      </c>
    </row>
    <row r="16" spans="1:18">
      <c r="D16" s="8" t="s">
        <v>99</v>
      </c>
      <c r="E16" s="9">
        <v>0.04712</v>
      </c>
      <c r="F16" s="2" t="str">
        <f>E16 * (F15 - 0)</f>
        <v>0</v>
      </c>
      <c r="G16" s="6" t="str">
        <f>E16 * (G15 - 0)</f>
        <v>0</v>
      </c>
    </row>
    <row r="17" spans="1:18">
      <c r="D17" s="8" t="s">
        <v>100</v>
      </c>
      <c r="E17" s="7">
        <v>0.1</v>
      </c>
      <c r="F17" s="2" t="str">
        <f>F15*E17</f>
        <v>0</v>
      </c>
      <c r="G17" s="6" t="str">
        <f>G15*E17</f>
        <v>0</v>
      </c>
      <c r="N17" s="6" t="str">
        <f>G17</f>
        <v>0</v>
      </c>
    </row>
    <row r="18" spans="1:18">
      <c r="D18" s="8" t="s">
        <v>98</v>
      </c>
      <c r="F18" s="2" t="str">
        <f>F15 + F16 + F17</f>
        <v>0</v>
      </c>
      <c r="G18" s="6" t="str">
        <f>G15 + G16 + G17</f>
        <v>0</v>
      </c>
      <c r="H18" s="2" t="str">
        <f>H15</f>
        <v>0</v>
      </c>
      <c r="I18" s="6" t="str">
        <f>I15</f>
        <v>0</v>
      </c>
      <c r="J18" s="6" t="str">
        <f>G18 - I18</f>
        <v>0</v>
      </c>
      <c r="K18" s="4" t="str">
        <f>IF(G18=0,0,J18 / G18)</f>
        <v>0</v>
      </c>
      <c r="L18" s="6" t="str">
        <f>L15</f>
        <v>0</v>
      </c>
      <c r="M18" s="2" t="str">
        <f>M15</f>
        <v>0</v>
      </c>
      <c r="N18" s="6" t="str">
        <f>N15 + N17</f>
        <v>0</v>
      </c>
    </row>
    <row r="19" spans="1:18">
      <c r="D19" s="8" t="s">
        <v>175</v>
      </c>
      <c r="E19" s="7">
        <v>0.05</v>
      </c>
      <c r="F19" s="2" t="str">
        <f>F18*E19</f>
        <v>0</v>
      </c>
      <c r="G19" s="6" t="str">
        <f>G18*E19</f>
        <v>0</v>
      </c>
      <c r="L19" s="6" t="str">
        <f>G19*O19</f>
        <v>0</v>
      </c>
      <c r="M19" s="2" t="str">
        <f>F19*O19</f>
        <v>0</v>
      </c>
      <c r="N19" s="6" t="str">
        <f>G19*P19</f>
        <v>0</v>
      </c>
      <c r="O19" s="4">
        <v>0</v>
      </c>
      <c r="P19" s="4">
        <v>1</v>
      </c>
    </row>
    <row r="20" spans="1:18">
      <c r="D20" s="8" t="s">
        <v>102</v>
      </c>
      <c r="E20" s="5">
        <v>0</v>
      </c>
      <c r="F20" s="2" t="str">
        <f>IF(R20=0,0,G20/R20)</f>
        <v>0</v>
      </c>
      <c r="G20" s="6" t="str">
        <f>E20</f>
        <v>0</v>
      </c>
      <c r="L20" s="6" t="str">
        <f>G20*O20</f>
        <v>0</v>
      </c>
      <c r="M20" s="2" t="str">
        <f>F20*O20</f>
        <v>0</v>
      </c>
      <c r="N20" s="6" t="str">
        <f>G20*P20</f>
        <v>0</v>
      </c>
      <c r="O20" s="4">
        <v>0</v>
      </c>
      <c r="P20" s="4">
        <v>1</v>
      </c>
      <c r="Q20" s="2" t="s">
        <v>103</v>
      </c>
      <c r="R20" s="2">
        <v>100</v>
      </c>
    </row>
    <row r="21" spans="1:18">
      <c r="D21" s="8" t="s">
        <v>104</v>
      </c>
      <c r="F21" s="2" t="str">
        <f>F18 - F19 - F20</f>
        <v>0</v>
      </c>
      <c r="G21" s="6" t="str">
        <f>G18 - G19 - G20</f>
        <v>0</v>
      </c>
      <c r="H21" s="2" t="str">
        <f>H18</f>
        <v>0</v>
      </c>
      <c r="I21" s="6" t="str">
        <f>I18</f>
        <v>0</v>
      </c>
      <c r="J21" s="6" t="str">
        <f>G21 - I21</f>
        <v>0</v>
      </c>
      <c r="K21" s="4" t="str">
        <f>IF(G21=0,0,J21 / G21)</f>
        <v>0</v>
      </c>
      <c r="L21" s="6" t="str">
        <f>L18 - L19 - L20</f>
        <v>0</v>
      </c>
      <c r="M21" s="2" t="str">
        <f>M18 - M19 - M20</f>
        <v>0</v>
      </c>
      <c r="N21" s="6" t="str">
        <f>N18 - N19 - N20</f>
        <v>0</v>
      </c>
    </row>
    <row r="22" spans="1:18">
      <c r="D22" s="8"/>
    </row>
    <row r="23" spans="1:18">
      <c r="D23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3" s="2" t="str">
        <f>M21</f>
        <v>0</v>
      </c>
    </row>
    <row r="24" spans="1:18">
      <c r="D24" s="8" t="s">
        <v>7</v>
      </c>
      <c r="F24" s="2" t="str">
        <f>(F23 + F25) * E16</f>
        <v>0</v>
      </c>
    </row>
    <row r="25" spans="1:18">
      <c r="D25" s="8" t="s">
        <v>105</v>
      </c>
      <c r="F25" s="2" t="str">
        <f>H21</f>
        <v>0</v>
      </c>
    </row>
    <row r="26" spans="1:18">
      <c r="D26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6" s="2" t="str">
        <f>SUM(F23:F25)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60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327</v>
      </c>
      <c r="Q2" s="2" t="s">
        <v>42</v>
      </c>
      <c r="R2" s="2">
        <v>130</v>
      </c>
    </row>
    <row r="4" spans="1:18" s="1" customFormat="1">
      <c r="B4" s="15" t="s">
        <v>43</v>
      </c>
      <c r="C4" s="16" t="s">
        <v>44</v>
      </c>
      <c r="D4" s="17" t="s">
        <v>45</v>
      </c>
      <c r="E4" s="18" t="s">
        <v>46</v>
      </c>
      <c r="F4" s="19" t="s">
        <v>47</v>
      </c>
      <c r="G4" s="18" t="s">
        <v>48</v>
      </c>
      <c r="H4" s="19" t="s">
        <v>49</v>
      </c>
      <c r="I4" s="18" t="s">
        <v>50</v>
      </c>
      <c r="J4" s="18" t="s">
        <v>51</v>
      </c>
      <c r="K4" s="20" t="s">
        <v>52</v>
      </c>
      <c r="L4" s="21" t="s">
        <v>53</v>
      </c>
      <c r="M4" s="22" t="s">
        <v>54</v>
      </c>
      <c r="N4" s="21" t="s">
        <v>55</v>
      </c>
      <c r="O4" s="23" t="s">
        <v>56</v>
      </c>
      <c r="P4" s="23" t="s">
        <v>57</v>
      </c>
      <c r="Q4" s="19" t="s">
        <v>58</v>
      </c>
      <c r="R4" s="24" t="s">
        <v>59</v>
      </c>
    </row>
    <row r="5" spans="1:18">
      <c r="B5" s="47" t="s">
        <v>88</v>
      </c>
      <c r="C5" t="s">
        <v>328</v>
      </c>
      <c r="D5" s="3" t="s">
        <v>329</v>
      </c>
      <c r="E5" s="5">
        <v>1</v>
      </c>
      <c r="F5" s="2">
        <v>5800</v>
      </c>
      <c r="G5" s="6">
        <v>754000</v>
      </c>
      <c r="H5" s="2">
        <v>0</v>
      </c>
      <c r="I5" s="6">
        <v>0</v>
      </c>
      <c r="J5" s="6" t="str">
        <f>G5 - 584939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114.8</v>
      </c>
    </row>
    <row r="6" spans="1:18">
      <c r="B6" s="47" t="s">
        <v>88</v>
      </c>
      <c r="C6" t="s">
        <v>330</v>
      </c>
      <c r="D6" s="3" t="s">
        <v>331</v>
      </c>
      <c r="E6" s="5">
        <v>24</v>
      </c>
      <c r="F6" s="2">
        <v>360</v>
      </c>
      <c r="G6" s="6">
        <v>46800</v>
      </c>
      <c r="H6" s="2">
        <v>0</v>
      </c>
      <c r="I6" s="6">
        <v>0</v>
      </c>
      <c r="J6" s="6" t="str">
        <f>G6 - 33072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114.8</v>
      </c>
    </row>
    <row r="7" spans="1:18">
      <c r="B7" s="47" t="s">
        <v>60</v>
      </c>
      <c r="C7" t="s">
        <v>82</v>
      </c>
      <c r="D7" s="3" t="s">
        <v>332</v>
      </c>
      <c r="E7" s="5">
        <v>24</v>
      </c>
      <c r="F7" s="2">
        <v>240</v>
      </c>
      <c r="G7" s="6">
        <v>31200</v>
      </c>
      <c r="H7" s="2">
        <v>192</v>
      </c>
      <c r="I7" s="6">
        <v>22032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114.8</v>
      </c>
    </row>
    <row r="8" spans="1:18">
      <c r="B8" s="47" t="s">
        <v>60</v>
      </c>
      <c r="C8" t="s">
        <v>82</v>
      </c>
      <c r="D8" s="3" t="s">
        <v>333</v>
      </c>
      <c r="E8" s="5">
        <v>1</v>
      </c>
      <c r="F8" s="2">
        <v>0</v>
      </c>
      <c r="G8" s="6">
        <v>0</v>
      </c>
      <c r="H8" s="2">
        <v>380</v>
      </c>
      <c r="I8" s="6">
        <v>43624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114.8</v>
      </c>
    </row>
    <row r="9" spans="1:18">
      <c r="B9" s="47" t="s">
        <v>60</v>
      </c>
      <c r="C9" t="s">
        <v>82</v>
      </c>
      <c r="D9" s="3" t="s">
        <v>334</v>
      </c>
      <c r="E9" s="5">
        <v>1</v>
      </c>
      <c r="F9" s="2">
        <v>256</v>
      </c>
      <c r="G9" s="6">
        <v>33280</v>
      </c>
      <c r="H9" s="2">
        <v>180</v>
      </c>
      <c r="I9" s="6">
        <v>20664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114.8</v>
      </c>
    </row>
    <row r="10" spans="1:18">
      <c r="B10" s="47" t="s">
        <v>60</v>
      </c>
      <c r="C10" t="s">
        <v>82</v>
      </c>
      <c r="D10" s="3" t="s">
        <v>335</v>
      </c>
      <c r="E10" s="5">
        <v>1</v>
      </c>
      <c r="F10" s="2">
        <v>511</v>
      </c>
      <c r="G10" s="6">
        <v>66430</v>
      </c>
      <c r="H10" s="2">
        <v>360</v>
      </c>
      <c r="I10" s="6">
        <v>41328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114.8</v>
      </c>
    </row>
    <row r="11" spans="1:18">
      <c r="B11" s="47" t="s">
        <v>88</v>
      </c>
      <c r="C11" t="s">
        <v>330</v>
      </c>
      <c r="D11" s="3" t="s">
        <v>336</v>
      </c>
      <c r="E11" s="5">
        <v>3</v>
      </c>
      <c r="F11" s="2">
        <v>210</v>
      </c>
      <c r="G11" s="6">
        <v>27300</v>
      </c>
      <c r="H11" s="2">
        <v>0</v>
      </c>
      <c r="I11" s="6">
        <v>0</v>
      </c>
      <c r="J11" s="6" t="str">
        <f>G11 - 20334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114.8</v>
      </c>
    </row>
    <row r="12" spans="1:18">
      <c r="B12" s="47" t="s">
        <v>88</v>
      </c>
      <c r="C12" t="s">
        <v>330</v>
      </c>
      <c r="D12" s="3" t="s">
        <v>337</v>
      </c>
      <c r="E12" s="5">
        <v>1</v>
      </c>
      <c r="F12" s="2">
        <v>6</v>
      </c>
      <c r="G12" s="6">
        <v>780</v>
      </c>
      <c r="H12" s="2">
        <v>0</v>
      </c>
      <c r="I12" s="6">
        <v>0</v>
      </c>
      <c r="J12" s="6" t="str">
        <f>G12 - 565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114.8</v>
      </c>
    </row>
    <row r="13" spans="1:18">
      <c r="B13" s="47" t="s">
        <v>88</v>
      </c>
      <c r="C13" t="s">
        <v>338</v>
      </c>
      <c r="D13" s="3" t="s">
        <v>339</v>
      </c>
      <c r="E13" s="5">
        <v>1</v>
      </c>
      <c r="F13" s="2">
        <v>223</v>
      </c>
      <c r="G13" s="6">
        <v>28990</v>
      </c>
      <c r="H13" s="2">
        <v>0</v>
      </c>
      <c r="I13" s="6">
        <v>0</v>
      </c>
      <c r="J13" s="6" t="str">
        <f>G13 - 21812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114.8</v>
      </c>
    </row>
    <row r="14" spans="1:18">
      <c r="B14" s="47" t="s">
        <v>60</v>
      </c>
      <c r="C14" t="s">
        <v>82</v>
      </c>
      <c r="D14" s="3" t="s">
        <v>340</v>
      </c>
      <c r="E14" s="5">
        <v>1</v>
      </c>
      <c r="F14" s="2">
        <v>227</v>
      </c>
      <c r="G14" s="6">
        <v>29510</v>
      </c>
      <c r="H14" s="2">
        <v>160</v>
      </c>
      <c r="I14" s="6">
        <v>18368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114.8</v>
      </c>
    </row>
    <row r="15" spans="1:18">
      <c r="B15" s="47" t="s">
        <v>60</v>
      </c>
      <c r="C15" t="s">
        <v>82</v>
      </c>
      <c r="D15" s="3" t="s">
        <v>341</v>
      </c>
      <c r="E15" s="5">
        <v>1</v>
      </c>
      <c r="F15" s="2">
        <v>0</v>
      </c>
      <c r="G15" s="6">
        <v>0</v>
      </c>
      <c r="H15" s="2">
        <v>270</v>
      </c>
      <c r="I15" s="6">
        <v>30996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114.8</v>
      </c>
    </row>
    <row r="16" spans="1:18">
      <c r="B16" s="47" t="s">
        <v>60</v>
      </c>
      <c r="C16" t="s">
        <v>82</v>
      </c>
      <c r="D16" s="3" t="s">
        <v>342</v>
      </c>
      <c r="E16" s="5">
        <v>1</v>
      </c>
      <c r="F16" s="2">
        <v>171</v>
      </c>
      <c r="G16" s="6">
        <v>22230</v>
      </c>
      <c r="H16" s="2">
        <v>120</v>
      </c>
      <c r="I16" s="6">
        <v>13776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114.8</v>
      </c>
    </row>
    <row r="17" spans="1:18">
      <c r="B17" s="47" t="s">
        <v>60</v>
      </c>
      <c r="C17" t="s">
        <v>82</v>
      </c>
      <c r="D17" s="3" t="s">
        <v>343</v>
      </c>
      <c r="E17" s="5">
        <v>3</v>
      </c>
      <c r="F17" s="2">
        <v>426</v>
      </c>
      <c r="G17" s="6">
        <v>55380</v>
      </c>
      <c r="H17" s="2">
        <v>300</v>
      </c>
      <c r="I17" s="6">
        <v>34440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114.8</v>
      </c>
    </row>
    <row r="18" spans="1:18">
      <c r="B18" s="47" t="s">
        <v>60</v>
      </c>
      <c r="C18" t="s">
        <v>82</v>
      </c>
      <c r="D18" s="3" t="s">
        <v>226</v>
      </c>
      <c r="E18" s="5">
        <v>4</v>
      </c>
      <c r="F18" s="2">
        <v>100</v>
      </c>
      <c r="G18" s="6">
        <v>13000</v>
      </c>
      <c r="H18" s="2">
        <v>80</v>
      </c>
      <c r="I18" s="6">
        <v>9184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114.8</v>
      </c>
    </row>
    <row r="19" spans="1:18">
      <c r="B19" s="47" t="s">
        <v>60</v>
      </c>
      <c r="C19" t="s">
        <v>82</v>
      </c>
      <c r="D19" s="3" t="s">
        <v>344</v>
      </c>
      <c r="E19" s="5">
        <v>1</v>
      </c>
      <c r="F19" s="2">
        <v>150</v>
      </c>
      <c r="G19" s="6">
        <v>19500</v>
      </c>
      <c r="H19" s="2">
        <v>50</v>
      </c>
      <c r="I19" s="6">
        <v>5740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114.8</v>
      </c>
    </row>
    <row r="20" spans="1:18">
      <c r="B20" s="47" t="s">
        <v>60</v>
      </c>
      <c r="C20" t="s">
        <v>82</v>
      </c>
      <c r="D20" s="3" t="s">
        <v>345</v>
      </c>
      <c r="E20" s="5">
        <v>1</v>
      </c>
      <c r="F20" s="2">
        <v>114</v>
      </c>
      <c r="G20" s="6">
        <v>14820</v>
      </c>
      <c r="H20" s="2">
        <v>80</v>
      </c>
      <c r="I20" s="6">
        <v>9184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8">
        <v>114.8</v>
      </c>
    </row>
    <row r="21" spans="1:18">
      <c r="B21" s="47" t="s">
        <v>60</v>
      </c>
      <c r="C21" t="s">
        <v>110</v>
      </c>
      <c r="D21" s="3" t="s">
        <v>346</v>
      </c>
      <c r="E21" s="5">
        <v>1</v>
      </c>
      <c r="F21" s="2">
        <v>550</v>
      </c>
      <c r="G21" s="6">
        <v>71500</v>
      </c>
      <c r="H21" s="2">
        <v>420</v>
      </c>
      <c r="I21" s="6">
        <v>48216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8">
        <v>114.8</v>
      </c>
    </row>
    <row r="22" spans="1:18">
      <c r="B22" s="47" t="s">
        <v>60</v>
      </c>
      <c r="C22" t="s">
        <v>110</v>
      </c>
      <c r="D22" s="3" t="s">
        <v>257</v>
      </c>
      <c r="E22" s="5">
        <v>1</v>
      </c>
      <c r="F22" s="2">
        <v>920</v>
      </c>
      <c r="G22" s="6">
        <v>119600</v>
      </c>
      <c r="H22" s="2">
        <v>630</v>
      </c>
      <c r="I22" s="6">
        <v>72324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8">
        <v>114.8</v>
      </c>
    </row>
    <row r="23" spans="1:18">
      <c r="B23" s="47" t="s">
        <v>60</v>
      </c>
      <c r="C23" t="s">
        <v>110</v>
      </c>
      <c r="D23" s="3" t="s">
        <v>347</v>
      </c>
      <c r="E23" s="5">
        <v>1</v>
      </c>
      <c r="F23" s="2">
        <v>30</v>
      </c>
      <c r="G23" s="6">
        <v>3900</v>
      </c>
      <c r="H23" s="2">
        <v>20.94</v>
      </c>
      <c r="I23" s="6">
        <v>2404</v>
      </c>
      <c r="J23" s="6" t="str">
        <f>G23 - I23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8">
        <v>114.8</v>
      </c>
    </row>
    <row r="24" spans="1:18">
      <c r="B24" s="47" t="s">
        <v>60</v>
      </c>
      <c r="C24" t="s">
        <v>110</v>
      </c>
      <c r="D24" s="3" t="s">
        <v>258</v>
      </c>
      <c r="E24" s="5">
        <v>2</v>
      </c>
      <c r="F24" s="2">
        <v>160</v>
      </c>
      <c r="G24" s="6">
        <v>20800</v>
      </c>
      <c r="H24" s="2">
        <v>104.72</v>
      </c>
      <c r="I24" s="6">
        <v>12022</v>
      </c>
      <c r="J24" s="6" t="str">
        <f>G24 - I24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0.2</v>
      </c>
      <c r="P24" s="4">
        <v>0.8</v>
      </c>
      <c r="Q24" s="2">
        <v>130</v>
      </c>
      <c r="R24" s="48">
        <v>114.8</v>
      </c>
    </row>
    <row r="25" spans="1:18">
      <c r="B25" s="47" t="s">
        <v>60</v>
      </c>
      <c r="C25" t="s">
        <v>110</v>
      </c>
      <c r="D25" s="3" t="s">
        <v>148</v>
      </c>
      <c r="E25" s="5">
        <v>1</v>
      </c>
      <c r="F25" s="2">
        <v>300</v>
      </c>
      <c r="G25" s="6">
        <v>39000</v>
      </c>
      <c r="H25" s="2">
        <v>157.07</v>
      </c>
      <c r="I25" s="6">
        <v>18032</v>
      </c>
      <c r="J25" s="6" t="str">
        <f>G25 - I25</f>
        <v>0</v>
      </c>
      <c r="K25" s="4" t="str">
        <f>IF(G25=0,0,J25 / G25)</f>
        <v>0</v>
      </c>
      <c r="L25" s="6" t="str">
        <f>J25 * O25</f>
        <v>0</v>
      </c>
      <c r="M25" s="2" t="str">
        <f>L25 / R2</f>
        <v>0</v>
      </c>
      <c r="N25" s="6" t="str">
        <f>J25 * P25</f>
        <v>0</v>
      </c>
      <c r="O25" s="4">
        <v>0.2</v>
      </c>
      <c r="P25" s="4">
        <v>0.8</v>
      </c>
      <c r="Q25" s="2">
        <v>130</v>
      </c>
      <c r="R25" s="48">
        <v>114.8</v>
      </c>
    </row>
    <row r="26" spans="1:18">
      <c r="B26" s="47" t="s">
        <v>60</v>
      </c>
      <c r="C26" t="s">
        <v>110</v>
      </c>
      <c r="D26" s="3" t="s">
        <v>348</v>
      </c>
      <c r="E26" s="5">
        <v>1</v>
      </c>
      <c r="F26" s="2">
        <v>0</v>
      </c>
      <c r="G26" s="6">
        <v>0</v>
      </c>
      <c r="H26" s="2">
        <v>57.59</v>
      </c>
      <c r="I26" s="6">
        <v>6611</v>
      </c>
      <c r="J26" s="6" t="str">
        <f>G26 - I26</f>
        <v>0</v>
      </c>
      <c r="K26" s="4" t="str">
        <f>IF(G26=0,0,J26 / G26)</f>
        <v>0</v>
      </c>
      <c r="L26" s="6" t="str">
        <f>J26 * O26</f>
        <v>0</v>
      </c>
      <c r="M26" s="2" t="str">
        <f>L26 / R2</f>
        <v>0</v>
      </c>
      <c r="N26" s="6" t="str">
        <f>J26 * P26</f>
        <v>0</v>
      </c>
      <c r="O26" s="4">
        <v>0.2</v>
      </c>
      <c r="P26" s="4">
        <v>0.8</v>
      </c>
      <c r="Q26" s="2">
        <v>130</v>
      </c>
      <c r="R26" s="48">
        <v>114.8</v>
      </c>
    </row>
    <row r="27" spans="1:18">
      <c r="B27" s="47" t="s">
        <v>60</v>
      </c>
      <c r="C27" t="s">
        <v>126</v>
      </c>
      <c r="D27" s="3" t="s">
        <v>349</v>
      </c>
      <c r="E27" s="5">
        <v>4</v>
      </c>
      <c r="F27" s="2">
        <v>320</v>
      </c>
      <c r="G27" s="6">
        <v>41600</v>
      </c>
      <c r="H27" s="2">
        <v>200</v>
      </c>
      <c r="I27" s="6">
        <v>22960</v>
      </c>
      <c r="J27" s="6" t="str">
        <f>G27 - I27</f>
        <v>0</v>
      </c>
      <c r="K27" s="4" t="str">
        <f>IF(G27=0,0,J27 / G27)</f>
        <v>0</v>
      </c>
      <c r="L27" s="6" t="str">
        <f>J27 * O27</f>
        <v>0</v>
      </c>
      <c r="M27" s="2" t="str">
        <f>L27 / R2</f>
        <v>0</v>
      </c>
      <c r="N27" s="6" t="str">
        <f>J27 * P27</f>
        <v>0</v>
      </c>
      <c r="O27" s="4">
        <v>0.2</v>
      </c>
      <c r="P27" s="4">
        <v>0.8</v>
      </c>
      <c r="Q27" s="2">
        <v>130</v>
      </c>
      <c r="R27" s="48">
        <v>114.8</v>
      </c>
    </row>
    <row r="28" spans="1:18">
      <c r="B28" s="47" t="s">
        <v>60</v>
      </c>
      <c r="C28" t="s">
        <v>150</v>
      </c>
      <c r="D28" s="3" t="s">
        <v>350</v>
      </c>
      <c r="E28" s="5">
        <v>1</v>
      </c>
      <c r="F28" s="2">
        <v>1375</v>
      </c>
      <c r="G28" s="6">
        <v>178750</v>
      </c>
      <c r="H28" s="2">
        <v>1099.48</v>
      </c>
      <c r="I28" s="6">
        <v>126220</v>
      </c>
      <c r="J28" s="6" t="str">
        <f>G28 - I28</f>
        <v>0</v>
      </c>
      <c r="K28" s="4" t="str">
        <f>IF(G28=0,0,J28 / G28)</f>
        <v>0</v>
      </c>
      <c r="L28" s="6" t="str">
        <f>J28 * O28</f>
        <v>0</v>
      </c>
      <c r="M28" s="2" t="str">
        <f>L28 / R2</f>
        <v>0</v>
      </c>
      <c r="N28" s="6" t="str">
        <f>J28 * P28</f>
        <v>0</v>
      </c>
      <c r="O28" s="4">
        <v>0.2</v>
      </c>
      <c r="P28" s="4">
        <v>0.8</v>
      </c>
      <c r="Q28" s="2">
        <v>130</v>
      </c>
      <c r="R28" s="48">
        <v>114.8</v>
      </c>
    </row>
    <row r="29" spans="1:18">
      <c r="B29" s="47" t="s">
        <v>60</v>
      </c>
      <c r="C29" t="s">
        <v>223</v>
      </c>
      <c r="D29" s="3" t="s">
        <v>224</v>
      </c>
      <c r="E29" s="5">
        <v>1</v>
      </c>
      <c r="F29" s="2">
        <v>350</v>
      </c>
      <c r="G29" s="6">
        <v>45500</v>
      </c>
      <c r="H29" s="2">
        <v>262</v>
      </c>
      <c r="I29" s="6">
        <v>30078</v>
      </c>
      <c r="J29" s="6" t="str">
        <f>G29 - I29</f>
        <v>0</v>
      </c>
      <c r="K29" s="4" t="str">
        <f>IF(G29=0,0,J29 / G29)</f>
        <v>0</v>
      </c>
      <c r="L29" s="6" t="str">
        <f>J29 * O29</f>
        <v>0</v>
      </c>
      <c r="M29" s="2" t="str">
        <f>L29 / R2</f>
        <v>0</v>
      </c>
      <c r="N29" s="6" t="str">
        <f>J29 * P29</f>
        <v>0</v>
      </c>
      <c r="O29" s="4">
        <v>0.2</v>
      </c>
      <c r="P29" s="4">
        <v>0.8</v>
      </c>
      <c r="Q29" s="2">
        <v>130</v>
      </c>
      <c r="R29" s="48">
        <v>114.8</v>
      </c>
    </row>
    <row r="30" spans="1:18">
      <c r="B30" s="55" t="s">
        <v>142</v>
      </c>
      <c r="C30" s="41" t="s">
        <v>129</v>
      </c>
      <c r="D30" s="42" t="s">
        <v>250</v>
      </c>
      <c r="E30" s="43">
        <v>1</v>
      </c>
      <c r="F30" s="44">
        <v>606.15</v>
      </c>
      <c r="G30" s="45">
        <v>78800</v>
      </c>
      <c r="H30" s="44">
        <v>0</v>
      </c>
      <c r="I30" s="45">
        <v>43000</v>
      </c>
      <c r="J30" s="45" t="str">
        <f>G30 - I30</f>
        <v>0</v>
      </c>
      <c r="K30" s="46" t="str">
        <f>IF(G30=0,0,J30 / G30)</f>
        <v>0</v>
      </c>
      <c r="L30" s="45">
        <v>0</v>
      </c>
      <c r="M30" s="44">
        <v>0</v>
      </c>
      <c r="N30" s="45" t="str">
        <f>J30 * P30</f>
        <v>0</v>
      </c>
      <c r="O30" s="46">
        <v>0</v>
      </c>
      <c r="P30" s="46">
        <v>1</v>
      </c>
      <c r="Q30" s="44">
        <v>130</v>
      </c>
      <c r="R30" s="56">
        <v>114.8</v>
      </c>
    </row>
    <row r="31" spans="1:18">
      <c r="B31" s="47" t="s">
        <v>60</v>
      </c>
      <c r="C31" t="s">
        <v>179</v>
      </c>
      <c r="D31" s="3" t="s">
        <v>351</v>
      </c>
      <c r="E31" s="5">
        <v>1</v>
      </c>
      <c r="F31" s="2">
        <v>980</v>
      </c>
      <c r="G31" s="6">
        <v>127400</v>
      </c>
      <c r="H31" s="2">
        <v>753.9299999999999</v>
      </c>
      <c r="I31" s="6">
        <v>86551</v>
      </c>
      <c r="J31" s="6" t="str">
        <f>G31 - I31</f>
        <v>0</v>
      </c>
      <c r="K31" s="4" t="str">
        <f>IF(G31=0,0,J31 / G31)</f>
        <v>0</v>
      </c>
      <c r="L31" s="6" t="str">
        <f>J31 * O31</f>
        <v>0</v>
      </c>
      <c r="M31" s="2" t="str">
        <f>L31 / R2</f>
        <v>0</v>
      </c>
      <c r="N31" s="6" t="str">
        <f>J31 * P31</f>
        <v>0</v>
      </c>
      <c r="O31" s="4">
        <v>0.2</v>
      </c>
      <c r="P31" s="4">
        <v>0.8</v>
      </c>
      <c r="Q31" s="2">
        <v>130</v>
      </c>
      <c r="R31" s="48">
        <v>114.8</v>
      </c>
    </row>
    <row r="32" spans="1:18">
      <c r="B32" s="47" t="s">
        <v>60</v>
      </c>
      <c r="C32" t="s">
        <v>68</v>
      </c>
      <c r="D32" s="3" t="s">
        <v>352</v>
      </c>
      <c r="E32" s="5">
        <v>1</v>
      </c>
      <c r="F32" s="2">
        <v>550</v>
      </c>
      <c r="G32" s="6">
        <v>71500</v>
      </c>
      <c r="H32" s="2">
        <v>420</v>
      </c>
      <c r="I32" s="6">
        <v>48216</v>
      </c>
      <c r="J32" s="6" t="str">
        <f>G32 - I32</f>
        <v>0</v>
      </c>
      <c r="K32" s="4" t="str">
        <f>IF(G32=0,0,J32 / G32)</f>
        <v>0</v>
      </c>
      <c r="L32" s="6" t="str">
        <f>J32 * O32</f>
        <v>0</v>
      </c>
      <c r="M32" s="2" t="str">
        <f>L32 / R2</f>
        <v>0</v>
      </c>
      <c r="N32" s="6" t="str">
        <f>J32 * P32</f>
        <v>0</v>
      </c>
      <c r="O32" s="4">
        <v>0.2</v>
      </c>
      <c r="P32" s="4">
        <v>0.8</v>
      </c>
      <c r="Q32" s="2">
        <v>130</v>
      </c>
      <c r="R32" s="48">
        <v>114.8</v>
      </c>
    </row>
    <row r="33" spans="1:18">
      <c r="B33" s="47" t="s">
        <v>60</v>
      </c>
      <c r="C33" t="s">
        <v>77</v>
      </c>
      <c r="D33" s="3" t="s">
        <v>131</v>
      </c>
      <c r="E33" s="5">
        <v>2</v>
      </c>
      <c r="F33" s="2">
        <v>300</v>
      </c>
      <c r="G33" s="6">
        <v>39000</v>
      </c>
      <c r="H33" s="2">
        <v>157.06</v>
      </c>
      <c r="I33" s="6">
        <v>18030</v>
      </c>
      <c r="J33" s="6" t="str">
        <f>G33 - I33</f>
        <v>0</v>
      </c>
      <c r="K33" s="4" t="str">
        <f>IF(G33=0,0,J33 / G33)</f>
        <v>0</v>
      </c>
      <c r="L33" s="6" t="str">
        <f>J33 * O33</f>
        <v>0</v>
      </c>
      <c r="M33" s="2" t="str">
        <f>L33 / R2</f>
        <v>0</v>
      </c>
      <c r="N33" s="6" t="str">
        <f>J33 * P33</f>
        <v>0</v>
      </c>
      <c r="O33" s="4">
        <v>0.2</v>
      </c>
      <c r="P33" s="4">
        <v>0.8</v>
      </c>
      <c r="Q33" s="2">
        <v>130</v>
      </c>
      <c r="R33" s="48">
        <v>114.8</v>
      </c>
    </row>
    <row r="34" spans="1:18">
      <c r="B34" s="47" t="s">
        <v>60</v>
      </c>
      <c r="C34" t="s">
        <v>117</v>
      </c>
      <c r="D34" s="3" t="s">
        <v>353</v>
      </c>
      <c r="E34" s="5">
        <v>1</v>
      </c>
      <c r="F34" s="2">
        <v>250</v>
      </c>
      <c r="G34" s="6">
        <v>32500</v>
      </c>
      <c r="H34" s="2">
        <v>238.22</v>
      </c>
      <c r="I34" s="6">
        <v>27348</v>
      </c>
      <c r="J34" s="6" t="str">
        <f>G34 - I34</f>
        <v>0</v>
      </c>
      <c r="K34" s="4" t="str">
        <f>IF(G34=0,0,J34 / G34)</f>
        <v>0</v>
      </c>
      <c r="L34" s="6" t="str">
        <f>J34 * O34</f>
        <v>0</v>
      </c>
      <c r="M34" s="2" t="str">
        <f>L34 / R2</f>
        <v>0</v>
      </c>
      <c r="N34" s="6" t="str">
        <f>J34 * P34</f>
        <v>0</v>
      </c>
      <c r="O34" s="4">
        <v>0.2</v>
      </c>
      <c r="P34" s="4">
        <v>0.8</v>
      </c>
      <c r="Q34" s="2">
        <v>130</v>
      </c>
      <c r="R34" s="48">
        <v>114.8</v>
      </c>
    </row>
    <row r="35" spans="1:18">
      <c r="B35" s="47" t="s">
        <v>88</v>
      </c>
      <c r="C35" t="s">
        <v>89</v>
      </c>
      <c r="D35" s="3" t="s">
        <v>219</v>
      </c>
      <c r="E35" s="5">
        <v>14</v>
      </c>
      <c r="F35" s="2">
        <v>1932</v>
      </c>
      <c r="G35" s="6">
        <v>251160</v>
      </c>
      <c r="H35" s="2">
        <v>0</v>
      </c>
      <c r="I35" s="6">
        <v>0</v>
      </c>
      <c r="J35" s="6" t="str">
        <f>G35 - 191254</f>
        <v>0</v>
      </c>
      <c r="K35" s="4" t="str">
        <f>IF(G35=0,0,J35 / G35)</f>
        <v>0</v>
      </c>
      <c r="L35" s="6" t="str">
        <f>J35 * O35</f>
        <v>0</v>
      </c>
      <c r="M35" s="2" t="str">
        <f>L35 / R2</f>
        <v>0</v>
      </c>
      <c r="N35" s="6" t="str">
        <f>J35 * P35</f>
        <v>0</v>
      </c>
      <c r="O35" s="4">
        <v>0.2</v>
      </c>
      <c r="P35" s="4">
        <v>0.8</v>
      </c>
      <c r="Q35" s="2">
        <v>130</v>
      </c>
      <c r="R35" s="48">
        <v>114.8</v>
      </c>
    </row>
    <row r="36" spans="1:18">
      <c r="B36" s="47" t="s">
        <v>60</v>
      </c>
      <c r="C36" t="s">
        <v>82</v>
      </c>
      <c r="D36" s="3" t="s">
        <v>354</v>
      </c>
      <c r="E36" s="5">
        <v>1</v>
      </c>
      <c r="F36" s="2">
        <v>426</v>
      </c>
      <c r="G36" s="6">
        <v>55380</v>
      </c>
      <c r="H36" s="2">
        <v>300</v>
      </c>
      <c r="I36" s="6">
        <v>34440</v>
      </c>
      <c r="J36" s="6" t="str">
        <f>G36 - I36</f>
        <v>0</v>
      </c>
      <c r="K36" s="4" t="str">
        <f>IF(G36=0,0,J36 / G36)</f>
        <v>0</v>
      </c>
      <c r="L36" s="6" t="str">
        <f>J36 * O36</f>
        <v>0</v>
      </c>
      <c r="M36" s="2" t="str">
        <f>L36 / R2</f>
        <v>0</v>
      </c>
      <c r="N36" s="6" t="str">
        <f>J36 * P36</f>
        <v>0</v>
      </c>
      <c r="O36" s="4">
        <v>0.2</v>
      </c>
      <c r="P36" s="4">
        <v>0.8</v>
      </c>
      <c r="Q36" s="2">
        <v>130</v>
      </c>
      <c r="R36" s="48">
        <v>114.8</v>
      </c>
    </row>
    <row r="37" spans="1:18">
      <c r="B37" s="47" t="s">
        <v>60</v>
      </c>
      <c r="C37" t="s">
        <v>223</v>
      </c>
      <c r="D37" s="3" t="s">
        <v>355</v>
      </c>
      <c r="E37" s="5">
        <v>1</v>
      </c>
      <c r="F37" s="2">
        <v>1150</v>
      </c>
      <c r="G37" s="6">
        <v>149500</v>
      </c>
      <c r="H37" s="2">
        <v>890.05</v>
      </c>
      <c r="I37" s="6">
        <v>102178</v>
      </c>
      <c r="J37" s="6" t="str">
        <f>G37 - I37</f>
        <v>0</v>
      </c>
      <c r="K37" s="4" t="str">
        <f>IF(G37=0,0,J37 / G37)</f>
        <v>0</v>
      </c>
      <c r="L37" s="6" t="str">
        <f>J37 * O37</f>
        <v>0</v>
      </c>
      <c r="M37" s="2" t="str">
        <f>L37 / R2</f>
        <v>0</v>
      </c>
      <c r="N37" s="6" t="str">
        <f>J37 * P37</f>
        <v>0</v>
      </c>
      <c r="O37" s="4">
        <v>0.2</v>
      </c>
      <c r="P37" s="4">
        <v>0.8</v>
      </c>
      <c r="Q37" s="2">
        <v>130</v>
      </c>
      <c r="R37" s="48">
        <v>114.8</v>
      </c>
    </row>
    <row r="38" spans="1:18">
      <c r="B38" s="47" t="s">
        <v>60</v>
      </c>
      <c r="C38" t="s">
        <v>223</v>
      </c>
      <c r="D38" s="3" t="s">
        <v>356</v>
      </c>
      <c r="E38" s="5">
        <v>1</v>
      </c>
      <c r="F38" s="2">
        <v>150</v>
      </c>
      <c r="G38" s="6">
        <v>19500</v>
      </c>
      <c r="H38" s="2">
        <v>105</v>
      </c>
      <c r="I38" s="6">
        <v>12054</v>
      </c>
      <c r="J38" s="6" t="str">
        <f>G38 - I38</f>
        <v>0</v>
      </c>
      <c r="K38" s="4" t="str">
        <f>IF(G38=0,0,J38 / G38)</f>
        <v>0</v>
      </c>
      <c r="L38" s="6" t="str">
        <f>J38 * O38</f>
        <v>0</v>
      </c>
      <c r="M38" s="2" t="str">
        <f>L38 / R2</f>
        <v>0</v>
      </c>
      <c r="N38" s="6" t="str">
        <f>J38 * P38</f>
        <v>0</v>
      </c>
      <c r="O38" s="4">
        <v>0.2</v>
      </c>
      <c r="P38" s="4">
        <v>0.8</v>
      </c>
      <c r="Q38" s="2">
        <v>130</v>
      </c>
      <c r="R38" s="48">
        <v>114.8</v>
      </c>
    </row>
    <row r="39" spans="1:18">
      <c r="B39" s="47" t="s">
        <v>60</v>
      </c>
      <c r="C39" t="s">
        <v>223</v>
      </c>
      <c r="D39" s="3" t="s">
        <v>357</v>
      </c>
      <c r="E39" s="5">
        <v>1</v>
      </c>
      <c r="F39" s="2">
        <v>300</v>
      </c>
      <c r="G39" s="6">
        <v>39000</v>
      </c>
      <c r="H39" s="2">
        <v>250</v>
      </c>
      <c r="I39" s="6">
        <v>28700</v>
      </c>
      <c r="J39" s="6" t="str">
        <f>G39 - I39</f>
        <v>0</v>
      </c>
      <c r="K39" s="4" t="str">
        <f>IF(G39=0,0,J39 / G39)</f>
        <v>0</v>
      </c>
      <c r="L39" s="6" t="str">
        <f>J39 * O39</f>
        <v>0</v>
      </c>
      <c r="M39" s="2" t="str">
        <f>L39 / R2</f>
        <v>0</v>
      </c>
      <c r="N39" s="6" t="str">
        <f>J39 * P39</f>
        <v>0</v>
      </c>
      <c r="O39" s="4">
        <v>0.2</v>
      </c>
      <c r="P39" s="4">
        <v>0.8</v>
      </c>
      <c r="Q39" s="2">
        <v>130</v>
      </c>
      <c r="R39" s="48">
        <v>114.8</v>
      </c>
    </row>
    <row r="40" spans="1:18">
      <c r="B40" s="47" t="s">
        <v>60</v>
      </c>
      <c r="C40" t="s">
        <v>110</v>
      </c>
      <c r="D40" s="3" t="s">
        <v>358</v>
      </c>
      <c r="E40" s="5">
        <v>1</v>
      </c>
      <c r="F40" s="2">
        <v>400</v>
      </c>
      <c r="G40" s="6">
        <v>52000</v>
      </c>
      <c r="H40" s="2">
        <v>157.07</v>
      </c>
      <c r="I40" s="6">
        <v>18032</v>
      </c>
      <c r="J40" s="6" t="str">
        <f>G40 - I40</f>
        <v>0</v>
      </c>
      <c r="K40" s="4" t="str">
        <f>IF(G40=0,0,J40 / G40)</f>
        <v>0</v>
      </c>
      <c r="L40" s="6" t="str">
        <f>J40 * O40</f>
        <v>0</v>
      </c>
      <c r="M40" s="2" t="str">
        <f>L40 / R2</f>
        <v>0</v>
      </c>
      <c r="N40" s="6" t="str">
        <f>J40 * P40</f>
        <v>0</v>
      </c>
      <c r="O40" s="4">
        <v>0.2</v>
      </c>
      <c r="P40" s="4">
        <v>0.8</v>
      </c>
      <c r="Q40" s="2">
        <v>130</v>
      </c>
      <c r="R40" s="48">
        <v>114.8</v>
      </c>
    </row>
    <row r="41" spans="1:18">
      <c r="B41" s="47" t="s">
        <v>60</v>
      </c>
      <c r="C41" t="s">
        <v>110</v>
      </c>
      <c r="D41" s="3" t="s">
        <v>359</v>
      </c>
      <c r="E41" s="5">
        <v>1</v>
      </c>
      <c r="F41" s="2">
        <v>80</v>
      </c>
      <c r="G41" s="6">
        <v>10400</v>
      </c>
      <c r="H41" s="2">
        <v>57.59</v>
      </c>
      <c r="I41" s="6">
        <v>6611</v>
      </c>
      <c r="J41" s="6" t="str">
        <f>G41 - I41</f>
        <v>0</v>
      </c>
      <c r="K41" s="4" t="str">
        <f>IF(G41=0,0,J41 / G41)</f>
        <v>0</v>
      </c>
      <c r="L41" s="6" t="str">
        <f>J41 * O41</f>
        <v>0</v>
      </c>
      <c r="M41" s="2" t="str">
        <f>L41 / R2</f>
        <v>0</v>
      </c>
      <c r="N41" s="6" t="str">
        <f>J41 * P41</f>
        <v>0</v>
      </c>
      <c r="O41" s="4">
        <v>0.2</v>
      </c>
      <c r="P41" s="4">
        <v>0.8</v>
      </c>
      <c r="Q41" s="2">
        <v>130</v>
      </c>
      <c r="R41" s="48">
        <v>114.8</v>
      </c>
    </row>
    <row r="42" spans="1:18">
      <c r="B42" s="47" t="s">
        <v>60</v>
      </c>
      <c r="C42" t="s">
        <v>68</v>
      </c>
      <c r="D42" s="3" t="s">
        <v>360</v>
      </c>
      <c r="E42" s="5">
        <v>1</v>
      </c>
      <c r="F42" s="2">
        <v>220</v>
      </c>
      <c r="G42" s="6">
        <v>28600</v>
      </c>
      <c r="H42" s="2">
        <v>140</v>
      </c>
      <c r="I42" s="6">
        <v>16072</v>
      </c>
      <c r="J42" s="6" t="str">
        <f>G42 - I42</f>
        <v>0</v>
      </c>
      <c r="K42" s="4" t="str">
        <f>IF(G42=0,0,J42 / G42)</f>
        <v>0</v>
      </c>
      <c r="L42" s="6" t="str">
        <f>J42 * O42</f>
        <v>0</v>
      </c>
      <c r="M42" s="2" t="str">
        <f>L42 / R2</f>
        <v>0</v>
      </c>
      <c r="N42" s="6" t="str">
        <f>J42 * P42</f>
        <v>0</v>
      </c>
      <c r="O42" s="4">
        <v>0.2</v>
      </c>
      <c r="P42" s="4">
        <v>0.8</v>
      </c>
      <c r="Q42" s="2">
        <v>130</v>
      </c>
      <c r="R42" s="48">
        <v>114.8</v>
      </c>
    </row>
    <row r="43" spans="1:18">
      <c r="B43" s="47" t="s">
        <v>60</v>
      </c>
      <c r="C43" t="s">
        <v>77</v>
      </c>
      <c r="D43" s="3" t="s">
        <v>361</v>
      </c>
      <c r="E43" s="5">
        <v>1</v>
      </c>
      <c r="F43" s="2">
        <v>250</v>
      </c>
      <c r="G43" s="6">
        <v>32500</v>
      </c>
      <c r="H43" s="2">
        <v>157.06</v>
      </c>
      <c r="I43" s="6">
        <v>18030</v>
      </c>
      <c r="J43" s="6" t="str">
        <f>G43 - I43</f>
        <v>0</v>
      </c>
      <c r="K43" s="4" t="str">
        <f>IF(G43=0,0,J43 / G43)</f>
        <v>0</v>
      </c>
      <c r="L43" s="6" t="str">
        <f>J43 * O43</f>
        <v>0</v>
      </c>
      <c r="M43" s="2" t="str">
        <f>L43 / R2</f>
        <v>0</v>
      </c>
      <c r="N43" s="6" t="str">
        <f>J43 * P43</f>
        <v>0</v>
      </c>
      <c r="O43" s="4">
        <v>0.2</v>
      </c>
      <c r="P43" s="4">
        <v>0.8</v>
      </c>
      <c r="Q43" s="2">
        <v>130</v>
      </c>
      <c r="R43" s="48">
        <v>114.8</v>
      </c>
    </row>
    <row r="44" spans="1:18">
      <c r="B44" s="47" t="s">
        <v>60</v>
      </c>
      <c r="C44" t="s">
        <v>77</v>
      </c>
      <c r="D44" s="3" t="s">
        <v>362</v>
      </c>
      <c r="E44" s="5">
        <v>1</v>
      </c>
      <c r="F44" s="2">
        <v>150</v>
      </c>
      <c r="G44" s="6">
        <v>19500</v>
      </c>
      <c r="H44" s="2">
        <v>78.53</v>
      </c>
      <c r="I44" s="6">
        <v>9015</v>
      </c>
      <c r="J44" s="6" t="str">
        <f>G44 - I44</f>
        <v>0</v>
      </c>
      <c r="K44" s="4" t="str">
        <f>IF(G44=0,0,J44 / G44)</f>
        <v>0</v>
      </c>
      <c r="L44" s="6" t="str">
        <f>J44 * O44</f>
        <v>0</v>
      </c>
      <c r="M44" s="2" t="str">
        <f>L44 / R2</f>
        <v>0</v>
      </c>
      <c r="N44" s="6" t="str">
        <f>J44 * P44</f>
        <v>0</v>
      </c>
      <c r="O44" s="4">
        <v>0.2</v>
      </c>
      <c r="P44" s="4">
        <v>0.8</v>
      </c>
      <c r="Q44" s="2">
        <v>130</v>
      </c>
      <c r="R44" s="48">
        <v>114.8</v>
      </c>
    </row>
    <row r="45" spans="1:18">
      <c r="B45" s="47" t="s">
        <v>60</v>
      </c>
      <c r="C45" t="s">
        <v>82</v>
      </c>
      <c r="D45" s="3" t="s">
        <v>363</v>
      </c>
      <c r="E45" s="5">
        <v>1</v>
      </c>
      <c r="F45" s="2">
        <v>0</v>
      </c>
      <c r="G45" s="6">
        <v>0</v>
      </c>
      <c r="H45" s="2">
        <v>330</v>
      </c>
      <c r="I45" s="6">
        <v>37884</v>
      </c>
      <c r="J45" s="6" t="str">
        <f>G45 - I45</f>
        <v>0</v>
      </c>
      <c r="K45" s="4" t="str">
        <f>IF(G45=0,0,J45 / G45)</f>
        <v>0</v>
      </c>
      <c r="L45" s="6" t="str">
        <f>J45 * O45</f>
        <v>0</v>
      </c>
      <c r="M45" s="2" t="str">
        <f>L45 / R2</f>
        <v>0</v>
      </c>
      <c r="N45" s="6" t="str">
        <f>J45 * P45</f>
        <v>0</v>
      </c>
      <c r="O45" s="4">
        <v>0.2</v>
      </c>
      <c r="P45" s="4">
        <v>0.8</v>
      </c>
      <c r="Q45" s="2">
        <v>130</v>
      </c>
      <c r="R45" s="48">
        <v>114.8</v>
      </c>
    </row>
    <row r="46" spans="1:18">
      <c r="B46" s="47" t="s">
        <v>60</v>
      </c>
      <c r="C46" t="s">
        <v>82</v>
      </c>
      <c r="D46" s="3" t="s">
        <v>364</v>
      </c>
      <c r="E46" s="5">
        <v>1</v>
      </c>
      <c r="F46" s="2">
        <v>185</v>
      </c>
      <c r="G46" s="6">
        <v>24050</v>
      </c>
      <c r="H46" s="2">
        <v>130</v>
      </c>
      <c r="I46" s="6">
        <v>14924</v>
      </c>
      <c r="J46" s="6" t="str">
        <f>G46 - I46</f>
        <v>0</v>
      </c>
      <c r="K46" s="4" t="str">
        <f>IF(G46=0,0,J46 / G46)</f>
        <v>0</v>
      </c>
      <c r="L46" s="6" t="str">
        <f>J46 * O46</f>
        <v>0</v>
      </c>
      <c r="M46" s="2" t="str">
        <f>L46 / R2</f>
        <v>0</v>
      </c>
      <c r="N46" s="6" t="str">
        <f>J46 * P46</f>
        <v>0</v>
      </c>
      <c r="O46" s="4">
        <v>0.2</v>
      </c>
      <c r="P46" s="4">
        <v>0.8</v>
      </c>
      <c r="Q46" s="2">
        <v>130</v>
      </c>
      <c r="R46" s="48">
        <v>114.8</v>
      </c>
    </row>
    <row r="47" spans="1:18">
      <c r="B47" s="47" t="s">
        <v>60</v>
      </c>
      <c r="C47" t="s">
        <v>82</v>
      </c>
      <c r="D47" s="3" t="s">
        <v>365</v>
      </c>
      <c r="E47" s="5">
        <v>1</v>
      </c>
      <c r="F47" s="2">
        <v>114</v>
      </c>
      <c r="G47" s="6">
        <v>14820</v>
      </c>
      <c r="H47" s="2">
        <v>80</v>
      </c>
      <c r="I47" s="6">
        <v>9184</v>
      </c>
      <c r="J47" s="6" t="str">
        <f>G47 - I47</f>
        <v>0</v>
      </c>
      <c r="K47" s="4" t="str">
        <f>IF(G47=0,0,J47 / G47)</f>
        <v>0</v>
      </c>
      <c r="L47" s="6" t="str">
        <f>J47 * O47</f>
        <v>0</v>
      </c>
      <c r="M47" s="2" t="str">
        <f>L47 / R2</f>
        <v>0</v>
      </c>
      <c r="N47" s="6" t="str">
        <f>J47 * P47</f>
        <v>0</v>
      </c>
      <c r="O47" s="4">
        <v>0.2</v>
      </c>
      <c r="P47" s="4">
        <v>0.8</v>
      </c>
      <c r="Q47" s="2">
        <v>130</v>
      </c>
      <c r="R47" s="48">
        <v>114.8</v>
      </c>
    </row>
    <row r="48" spans="1:18">
      <c r="B48" s="49"/>
      <c r="C48" s="49"/>
      <c r="D48" s="50"/>
      <c r="E48" s="51"/>
      <c r="F48" s="52"/>
      <c r="G48" s="53"/>
      <c r="H48" s="52"/>
      <c r="I48" s="53"/>
      <c r="J48" s="53"/>
      <c r="K48" s="54"/>
      <c r="L48" s="53"/>
      <c r="M48" s="52"/>
      <c r="N48" s="53"/>
      <c r="O48" s="54"/>
      <c r="P48" s="54"/>
      <c r="Q48" s="52"/>
      <c r="R48" s="52"/>
    </row>
    <row r="49" spans="1:18">
      <c r="D49" s="8" t="s">
        <v>98</v>
      </c>
      <c r="F49" s="2" t="str">
        <f>SUM(F5:F48)</f>
        <v>0</v>
      </c>
      <c r="G49" s="6" t="str">
        <f>SUM(G5:G48)</f>
        <v>0</v>
      </c>
      <c r="H49" s="2" t="str">
        <f>SUM(H5:H48)</f>
        <v>0</v>
      </c>
      <c r="I49" s="6" t="str">
        <f>SUM(I5:I48)</f>
        <v>0</v>
      </c>
      <c r="J49" s="6" t="str">
        <f>SUM(J5:J48)</f>
        <v>0</v>
      </c>
      <c r="K49" s="4" t="str">
        <f>IF(G49=0,0,J49 / G49)</f>
        <v>0</v>
      </c>
      <c r="L49" s="6" t="str">
        <f>SUM(L5:L48)</f>
        <v>0</v>
      </c>
      <c r="M49" s="2" t="str">
        <f>SUM(M5:M48)</f>
        <v>0</v>
      </c>
      <c r="N49" s="6" t="str">
        <f>SUM(N5:N48)</f>
        <v>0</v>
      </c>
    </row>
    <row r="50" spans="1:18">
      <c r="D50" s="8" t="s">
        <v>99</v>
      </c>
      <c r="E50" s="9">
        <v>0.04712</v>
      </c>
      <c r="F50" s="2" t="str">
        <f>E50 * (F49 - 606)</f>
        <v>0</v>
      </c>
      <c r="G50" s="6" t="str">
        <f>E50 * (G49 - 78800)</f>
        <v>0</v>
      </c>
    </row>
    <row r="51" spans="1:18">
      <c r="D51" s="8" t="s">
        <v>100</v>
      </c>
      <c r="E51" s="7">
        <v>0.1</v>
      </c>
      <c r="F51" s="2" t="str">
        <f>F49*E51</f>
        <v>0</v>
      </c>
      <c r="G51" s="6" t="str">
        <f>G49*E51</f>
        <v>0</v>
      </c>
      <c r="N51" s="6" t="str">
        <f>G51</f>
        <v>0</v>
      </c>
    </row>
    <row r="52" spans="1:18">
      <c r="D52" s="8" t="s">
        <v>98</v>
      </c>
      <c r="F52" s="2" t="str">
        <f>F49 + F50 + F51</f>
        <v>0</v>
      </c>
      <c r="G52" s="6" t="str">
        <f>G49 + G50 + G51</f>
        <v>0</v>
      </c>
      <c r="H52" s="2" t="str">
        <f>H49</f>
        <v>0</v>
      </c>
      <c r="I52" s="6" t="str">
        <f>I49</f>
        <v>0</v>
      </c>
      <c r="J52" s="6" t="str">
        <f>G52 - I52</f>
        <v>0</v>
      </c>
      <c r="K52" s="4" t="str">
        <f>IF(G52=0,0,J52 / G52)</f>
        <v>0</v>
      </c>
      <c r="L52" s="6" t="str">
        <f>L49</f>
        <v>0</v>
      </c>
      <c r="M52" s="2" t="str">
        <f>M49</f>
        <v>0</v>
      </c>
      <c r="N52" s="6" t="str">
        <f>N49 + N51</f>
        <v>0</v>
      </c>
    </row>
    <row r="53" spans="1:18">
      <c r="D53" s="8" t="s">
        <v>101</v>
      </c>
      <c r="E53" s="7">
        <v>0</v>
      </c>
      <c r="F53" s="2" t="str">
        <f>F52*E53</f>
        <v>0</v>
      </c>
      <c r="G53" s="6" t="str">
        <f>G52*E53</f>
        <v>0</v>
      </c>
      <c r="L53" s="6" t="str">
        <f>G53*O53</f>
        <v>0</v>
      </c>
      <c r="M53" s="2" t="str">
        <f>F53*O53</f>
        <v>0</v>
      </c>
      <c r="N53" s="6" t="str">
        <f>G53*P53</f>
        <v>0</v>
      </c>
      <c r="O53" s="4">
        <v>0.2</v>
      </c>
      <c r="P53" s="4">
        <v>0.8</v>
      </c>
    </row>
    <row r="54" spans="1:18">
      <c r="D54" s="8" t="s">
        <v>102</v>
      </c>
      <c r="E54" s="5">
        <v>0</v>
      </c>
      <c r="F54" s="2" t="str">
        <f>IF(R54=0,0,G54/R54)</f>
        <v>0</v>
      </c>
      <c r="G54" s="6" t="str">
        <f>E54</f>
        <v>0</v>
      </c>
      <c r="L54" s="6" t="str">
        <f>G54*O54</f>
        <v>0</v>
      </c>
      <c r="M54" s="2" t="str">
        <f>F54*O54</f>
        <v>0</v>
      </c>
      <c r="N54" s="6" t="str">
        <f>G54*P54</f>
        <v>0</v>
      </c>
      <c r="O54" s="4">
        <v>0.2</v>
      </c>
      <c r="P54" s="4">
        <v>0.8</v>
      </c>
      <c r="Q54" s="2" t="s">
        <v>103</v>
      </c>
      <c r="R54" s="2">
        <v>100</v>
      </c>
    </row>
    <row r="55" spans="1:18">
      <c r="D55" s="8" t="s">
        <v>104</v>
      </c>
      <c r="F55" s="2" t="str">
        <f>F52 - F53 - F54</f>
        <v>0</v>
      </c>
      <c r="G55" s="6" t="str">
        <f>G52 - G53 - G54</f>
        <v>0</v>
      </c>
      <c r="H55" s="2" t="str">
        <f>H52</f>
        <v>0</v>
      </c>
      <c r="I55" s="6" t="str">
        <f>I52</f>
        <v>0</v>
      </c>
      <c r="J55" s="6" t="str">
        <f>G55 - I55</f>
        <v>0</v>
      </c>
      <c r="K55" s="4" t="str">
        <f>IF(G55=0,0,J55 / G55)</f>
        <v>0</v>
      </c>
      <c r="L55" s="6" t="str">
        <f>L52 - L53 - L54</f>
        <v>0</v>
      </c>
      <c r="M55" s="2" t="str">
        <f>M52 - M53 - M54</f>
        <v>0</v>
      </c>
      <c r="N55" s="6" t="str">
        <f>N52 - N53 - N54</f>
        <v>0</v>
      </c>
    </row>
    <row r="56" spans="1:18">
      <c r="D56" s="8"/>
    </row>
    <row r="57" spans="1:18">
      <c r="D57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57" s="2" t="str">
        <f>M55</f>
        <v>0</v>
      </c>
    </row>
    <row r="58" spans="1:18">
      <c r="D58" s="8" t="s">
        <v>7</v>
      </c>
      <c r="F58" s="2" t="str">
        <f>(F57 + F59) * E50</f>
        <v>0</v>
      </c>
    </row>
    <row r="59" spans="1:18">
      <c r="D59" s="8" t="s">
        <v>105</v>
      </c>
      <c r="F59" s="2" t="str">
        <f>H55</f>
        <v>0</v>
      </c>
    </row>
    <row r="60" spans="1:18">
      <c r="D60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60" s="2" t="str">
        <f>SUM(F57:F59)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43"/>
  <sheetViews>
    <sheetView tabSelected="1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366</v>
      </c>
      <c r="Q2" s="2" t="s">
        <v>42</v>
      </c>
      <c r="R2" s="2">
        <v>130</v>
      </c>
    </row>
    <row r="4" spans="1:18" s="1" customFormat="1">
      <c r="B4" s="15" t="s">
        <v>43</v>
      </c>
      <c r="C4" s="16" t="s">
        <v>44</v>
      </c>
      <c r="D4" s="17" t="s">
        <v>45</v>
      </c>
      <c r="E4" s="18" t="s">
        <v>46</v>
      </c>
      <c r="F4" s="19" t="s">
        <v>47</v>
      </c>
      <c r="G4" s="18" t="s">
        <v>48</v>
      </c>
      <c r="H4" s="19" t="s">
        <v>49</v>
      </c>
      <c r="I4" s="18" t="s">
        <v>50</v>
      </c>
      <c r="J4" s="18" t="s">
        <v>51</v>
      </c>
      <c r="K4" s="20" t="s">
        <v>52</v>
      </c>
      <c r="L4" s="21" t="s">
        <v>53</v>
      </c>
      <c r="M4" s="22" t="s">
        <v>54</v>
      </c>
      <c r="N4" s="21" t="s">
        <v>55</v>
      </c>
      <c r="O4" s="23" t="s">
        <v>56</v>
      </c>
      <c r="P4" s="23" t="s">
        <v>57</v>
      </c>
      <c r="Q4" s="19" t="s">
        <v>58</v>
      </c>
      <c r="R4" s="24" t="s">
        <v>59</v>
      </c>
    </row>
    <row r="5" spans="1:18">
      <c r="B5" s="47" t="s">
        <v>88</v>
      </c>
      <c r="C5" t="s">
        <v>367</v>
      </c>
      <c r="D5" s="3" t="s">
        <v>368</v>
      </c>
      <c r="E5" s="5">
        <v>1</v>
      </c>
      <c r="F5" s="2">
        <v>4350</v>
      </c>
      <c r="G5" s="6">
        <v>565500</v>
      </c>
      <c r="H5" s="2">
        <v>0</v>
      </c>
      <c r="I5" s="6">
        <v>0</v>
      </c>
      <c r="J5" s="6" t="str">
        <f>G5 - 441062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114.8</v>
      </c>
    </row>
    <row r="6" spans="1:18">
      <c r="B6" s="47" t="s">
        <v>60</v>
      </c>
      <c r="C6" t="s">
        <v>82</v>
      </c>
      <c r="D6" s="3" t="s">
        <v>369</v>
      </c>
      <c r="E6" s="5">
        <v>18</v>
      </c>
      <c r="F6" s="2">
        <v>288</v>
      </c>
      <c r="G6" s="6">
        <v>37440</v>
      </c>
      <c r="H6" s="2">
        <v>198</v>
      </c>
      <c r="I6" s="6">
        <v>22734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114.8</v>
      </c>
    </row>
    <row r="7" spans="1:18">
      <c r="B7" s="47" t="s">
        <v>60</v>
      </c>
      <c r="C7" t="s">
        <v>82</v>
      </c>
      <c r="D7" s="3" t="s">
        <v>370</v>
      </c>
      <c r="E7" s="5">
        <v>1</v>
      </c>
      <c r="F7" s="2">
        <v>511</v>
      </c>
      <c r="G7" s="6">
        <v>66430</v>
      </c>
      <c r="H7" s="2">
        <v>360</v>
      </c>
      <c r="I7" s="6">
        <v>41328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114.8</v>
      </c>
    </row>
    <row r="8" spans="1:18">
      <c r="B8" s="47" t="s">
        <v>60</v>
      </c>
      <c r="C8" t="s">
        <v>82</v>
      </c>
      <c r="D8" s="3" t="s">
        <v>371</v>
      </c>
      <c r="E8" s="5">
        <v>1</v>
      </c>
      <c r="F8" s="2">
        <v>150</v>
      </c>
      <c r="G8" s="6">
        <v>19500</v>
      </c>
      <c r="H8" s="2">
        <v>50</v>
      </c>
      <c r="I8" s="6">
        <v>5740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114.8</v>
      </c>
    </row>
    <row r="9" spans="1:18">
      <c r="B9" s="47" t="s">
        <v>60</v>
      </c>
      <c r="C9" t="s">
        <v>82</v>
      </c>
      <c r="D9" s="3" t="s">
        <v>372</v>
      </c>
      <c r="E9" s="5">
        <v>1</v>
      </c>
      <c r="F9" s="2">
        <v>0</v>
      </c>
      <c r="G9" s="6">
        <v>0</v>
      </c>
      <c r="H9" s="2">
        <v>240</v>
      </c>
      <c r="I9" s="6">
        <v>27552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114.8</v>
      </c>
    </row>
    <row r="10" spans="1:18">
      <c r="B10" s="47" t="s">
        <v>60</v>
      </c>
      <c r="C10" t="s">
        <v>82</v>
      </c>
      <c r="D10" s="3" t="s">
        <v>373</v>
      </c>
      <c r="E10" s="5">
        <v>1</v>
      </c>
      <c r="F10" s="2">
        <v>121</v>
      </c>
      <c r="G10" s="6">
        <v>15730</v>
      </c>
      <c r="H10" s="2">
        <v>85</v>
      </c>
      <c r="I10" s="6">
        <v>9758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114.8</v>
      </c>
    </row>
    <row r="11" spans="1:18">
      <c r="B11" s="47" t="s">
        <v>60</v>
      </c>
      <c r="C11" t="s">
        <v>82</v>
      </c>
      <c r="D11" s="3" t="s">
        <v>374</v>
      </c>
      <c r="E11" s="5">
        <v>1</v>
      </c>
      <c r="F11" s="2">
        <v>38</v>
      </c>
      <c r="G11" s="6">
        <v>4940</v>
      </c>
      <c r="H11" s="2">
        <v>26.25</v>
      </c>
      <c r="I11" s="6">
        <v>3014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114.8</v>
      </c>
    </row>
    <row r="12" spans="1:18">
      <c r="B12" s="47" t="s">
        <v>60</v>
      </c>
      <c r="C12" t="s">
        <v>82</v>
      </c>
      <c r="D12" s="3" t="s">
        <v>263</v>
      </c>
      <c r="E12" s="5">
        <v>1</v>
      </c>
      <c r="F12" s="2">
        <v>50</v>
      </c>
      <c r="G12" s="6">
        <v>6500</v>
      </c>
      <c r="H12" s="2">
        <v>35</v>
      </c>
      <c r="I12" s="6">
        <v>4018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114.8</v>
      </c>
    </row>
    <row r="13" spans="1:18">
      <c r="B13" s="47" t="s">
        <v>60</v>
      </c>
      <c r="C13" t="s">
        <v>82</v>
      </c>
      <c r="D13" s="3" t="s">
        <v>375</v>
      </c>
      <c r="E13" s="5">
        <v>4</v>
      </c>
      <c r="F13" s="2">
        <v>100</v>
      </c>
      <c r="G13" s="6">
        <v>13000</v>
      </c>
      <c r="H13" s="2">
        <v>80</v>
      </c>
      <c r="I13" s="6">
        <v>9184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114.8</v>
      </c>
    </row>
    <row r="14" spans="1:18">
      <c r="B14" s="47" t="s">
        <v>60</v>
      </c>
      <c r="C14" t="s">
        <v>110</v>
      </c>
      <c r="D14" s="3" t="s">
        <v>257</v>
      </c>
      <c r="E14" s="5">
        <v>1</v>
      </c>
      <c r="F14" s="2">
        <v>920</v>
      </c>
      <c r="G14" s="6">
        <v>119600</v>
      </c>
      <c r="H14" s="2">
        <v>630</v>
      </c>
      <c r="I14" s="6">
        <v>72324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114.8</v>
      </c>
    </row>
    <row r="15" spans="1:18">
      <c r="B15" s="47" t="s">
        <v>60</v>
      </c>
      <c r="C15" t="s">
        <v>110</v>
      </c>
      <c r="D15" s="3" t="s">
        <v>148</v>
      </c>
      <c r="E15" s="5">
        <v>1</v>
      </c>
      <c r="F15" s="2">
        <v>300</v>
      </c>
      <c r="G15" s="6">
        <v>39000</v>
      </c>
      <c r="H15" s="2">
        <v>157.07</v>
      </c>
      <c r="I15" s="6">
        <v>18032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114.8</v>
      </c>
    </row>
    <row r="16" spans="1:18">
      <c r="B16" s="47" t="s">
        <v>60</v>
      </c>
      <c r="C16" t="s">
        <v>110</v>
      </c>
      <c r="D16" s="3" t="s">
        <v>376</v>
      </c>
      <c r="E16" s="5">
        <v>1</v>
      </c>
      <c r="F16" s="2">
        <v>80</v>
      </c>
      <c r="G16" s="6">
        <v>10400</v>
      </c>
      <c r="H16" s="2">
        <v>31.41</v>
      </c>
      <c r="I16" s="6">
        <v>3606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114.8</v>
      </c>
    </row>
    <row r="17" spans="1:18">
      <c r="B17" s="47" t="s">
        <v>60</v>
      </c>
      <c r="C17" t="s">
        <v>377</v>
      </c>
      <c r="D17" s="3" t="s">
        <v>378</v>
      </c>
      <c r="E17" s="5">
        <v>1</v>
      </c>
      <c r="F17" s="2">
        <v>1870</v>
      </c>
      <c r="G17" s="6">
        <v>243100</v>
      </c>
      <c r="H17" s="2">
        <v>1468.59</v>
      </c>
      <c r="I17" s="6">
        <v>168594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114.8</v>
      </c>
    </row>
    <row r="18" spans="1:18">
      <c r="B18" s="47" t="s">
        <v>60</v>
      </c>
      <c r="C18" t="s">
        <v>377</v>
      </c>
      <c r="D18" s="3" t="s">
        <v>379</v>
      </c>
      <c r="E18" s="5">
        <v>1</v>
      </c>
      <c r="F18" s="2">
        <v>510</v>
      </c>
      <c r="G18" s="6">
        <v>66300</v>
      </c>
      <c r="H18" s="2">
        <v>400.52</v>
      </c>
      <c r="I18" s="6">
        <v>45980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114.8</v>
      </c>
    </row>
    <row r="19" spans="1:18">
      <c r="B19" s="47" t="s">
        <v>60</v>
      </c>
      <c r="C19" t="s">
        <v>377</v>
      </c>
      <c r="D19" s="3" t="s">
        <v>380</v>
      </c>
      <c r="E19" s="5">
        <v>1</v>
      </c>
      <c r="F19" s="2">
        <v>340</v>
      </c>
      <c r="G19" s="6">
        <v>44200</v>
      </c>
      <c r="H19" s="2">
        <v>267.02</v>
      </c>
      <c r="I19" s="6">
        <v>30654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114.8</v>
      </c>
    </row>
    <row r="20" spans="1:18">
      <c r="B20" s="47" t="s">
        <v>60</v>
      </c>
      <c r="C20" t="s">
        <v>75</v>
      </c>
      <c r="D20" s="3" t="s">
        <v>381</v>
      </c>
      <c r="E20" s="5">
        <v>1</v>
      </c>
      <c r="F20" s="2">
        <v>2300</v>
      </c>
      <c r="G20" s="6">
        <v>299000</v>
      </c>
      <c r="H20" s="2">
        <v>1668.3</v>
      </c>
      <c r="I20" s="6">
        <v>191521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8">
        <v>114.8</v>
      </c>
    </row>
    <row r="21" spans="1:18">
      <c r="B21" s="47" t="s">
        <v>60</v>
      </c>
      <c r="C21" t="s">
        <v>75</v>
      </c>
      <c r="D21" s="3" t="s">
        <v>382</v>
      </c>
      <c r="E21" s="5">
        <v>1</v>
      </c>
      <c r="F21" s="2">
        <v>250</v>
      </c>
      <c r="G21" s="6">
        <v>32500</v>
      </c>
      <c r="H21" s="2">
        <v>150.75</v>
      </c>
      <c r="I21" s="6">
        <v>17306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8">
        <v>114.8</v>
      </c>
    </row>
    <row r="22" spans="1:18">
      <c r="B22" s="47" t="s">
        <v>60</v>
      </c>
      <c r="C22" t="s">
        <v>68</v>
      </c>
      <c r="D22" s="3" t="s">
        <v>383</v>
      </c>
      <c r="E22" s="5">
        <v>1</v>
      </c>
      <c r="F22" s="2">
        <v>550</v>
      </c>
      <c r="G22" s="6">
        <v>71500</v>
      </c>
      <c r="H22" s="2">
        <v>500</v>
      </c>
      <c r="I22" s="6">
        <v>57400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8">
        <v>114.8</v>
      </c>
    </row>
    <row r="23" spans="1:18">
      <c r="B23" s="47" t="s">
        <v>60</v>
      </c>
      <c r="C23" t="s">
        <v>77</v>
      </c>
      <c r="D23" s="3" t="s">
        <v>131</v>
      </c>
      <c r="E23" s="5">
        <v>1</v>
      </c>
      <c r="F23" s="2">
        <v>150</v>
      </c>
      <c r="G23" s="6">
        <v>19500</v>
      </c>
      <c r="H23" s="2">
        <v>78.53</v>
      </c>
      <c r="I23" s="6">
        <v>9015</v>
      </c>
      <c r="J23" s="6" t="str">
        <f>G23 - I23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8">
        <v>114.8</v>
      </c>
    </row>
    <row r="24" spans="1:18">
      <c r="B24" s="47" t="s">
        <v>88</v>
      </c>
      <c r="C24" t="s">
        <v>384</v>
      </c>
      <c r="D24" s="3" t="s">
        <v>161</v>
      </c>
      <c r="E24" s="5">
        <v>14</v>
      </c>
      <c r="F24" s="2">
        <v>2590</v>
      </c>
      <c r="G24" s="6">
        <v>336700</v>
      </c>
      <c r="H24" s="2">
        <v>0</v>
      </c>
      <c r="I24" s="6">
        <v>0</v>
      </c>
      <c r="J24" s="6" t="str">
        <f>G24 - 247506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0.2</v>
      </c>
      <c r="P24" s="4">
        <v>0.8</v>
      </c>
      <c r="Q24" s="2">
        <v>130</v>
      </c>
      <c r="R24" s="48">
        <v>114.8</v>
      </c>
    </row>
    <row r="25" spans="1:18">
      <c r="B25" s="47" t="s">
        <v>88</v>
      </c>
      <c r="C25" t="s">
        <v>384</v>
      </c>
      <c r="D25" s="3" t="s">
        <v>385</v>
      </c>
      <c r="E25" s="5">
        <v>1</v>
      </c>
      <c r="F25" s="2">
        <v>158</v>
      </c>
      <c r="G25" s="6">
        <v>20540</v>
      </c>
      <c r="H25" s="2">
        <v>0</v>
      </c>
      <c r="I25" s="6">
        <v>0</v>
      </c>
      <c r="J25" s="6" t="str">
        <f>G25 - 28585</f>
        <v>0</v>
      </c>
      <c r="K25" s="4" t="str">
        <f>IF(G25=0,0,J25 / G25)</f>
        <v>0</v>
      </c>
      <c r="L25" s="6" t="str">
        <f>J25 * O25</f>
        <v>0</v>
      </c>
      <c r="M25" s="2" t="str">
        <f>L25 / R2</f>
        <v>0</v>
      </c>
      <c r="N25" s="6" t="str">
        <f>J25 * P25</f>
        <v>0</v>
      </c>
      <c r="O25" s="4">
        <v>0.2</v>
      </c>
      <c r="P25" s="4">
        <v>0.8</v>
      </c>
      <c r="Q25" s="2">
        <v>130</v>
      </c>
      <c r="R25" s="48">
        <v>114.8</v>
      </c>
    </row>
    <row r="26" spans="1:18">
      <c r="B26" s="47" t="s">
        <v>60</v>
      </c>
      <c r="C26" t="s">
        <v>82</v>
      </c>
      <c r="D26" s="3" t="s">
        <v>386</v>
      </c>
      <c r="E26" s="5">
        <v>1</v>
      </c>
      <c r="F26" s="2">
        <v>71</v>
      </c>
      <c r="G26" s="6">
        <v>9230</v>
      </c>
      <c r="H26" s="2">
        <v>50</v>
      </c>
      <c r="I26" s="6">
        <v>5740</v>
      </c>
      <c r="J26" s="6" t="str">
        <f>G26 - I26</f>
        <v>0</v>
      </c>
      <c r="K26" s="4" t="str">
        <f>IF(G26=0,0,J26 / G26)</f>
        <v>0</v>
      </c>
      <c r="L26" s="6" t="str">
        <f>J26 * O26</f>
        <v>0</v>
      </c>
      <c r="M26" s="2" t="str">
        <f>L26 / R2</f>
        <v>0</v>
      </c>
      <c r="N26" s="6" t="str">
        <f>J26 * P26</f>
        <v>0</v>
      </c>
      <c r="O26" s="4">
        <v>0.2</v>
      </c>
      <c r="P26" s="4">
        <v>0.8</v>
      </c>
      <c r="Q26" s="2">
        <v>130</v>
      </c>
      <c r="R26" s="48">
        <v>114.8</v>
      </c>
    </row>
    <row r="27" spans="1:18">
      <c r="B27" s="47" t="s">
        <v>60</v>
      </c>
      <c r="C27" t="s">
        <v>387</v>
      </c>
      <c r="D27" s="3" t="s">
        <v>388</v>
      </c>
      <c r="E27" s="5">
        <v>14</v>
      </c>
      <c r="F27" s="2">
        <v>126</v>
      </c>
      <c r="G27" s="6">
        <v>16380</v>
      </c>
      <c r="H27" s="2">
        <v>98</v>
      </c>
      <c r="I27" s="6">
        <v>11256</v>
      </c>
      <c r="J27" s="6" t="str">
        <f>G27 - I27</f>
        <v>0</v>
      </c>
      <c r="K27" s="4" t="str">
        <f>IF(G27=0,0,J27 / G27)</f>
        <v>0</v>
      </c>
      <c r="L27" s="6" t="str">
        <f>J27 * O27</f>
        <v>0</v>
      </c>
      <c r="M27" s="2" t="str">
        <f>L27 / R2</f>
        <v>0</v>
      </c>
      <c r="N27" s="6" t="str">
        <f>J27 * P27</f>
        <v>0</v>
      </c>
      <c r="O27" s="4">
        <v>0.2</v>
      </c>
      <c r="P27" s="4">
        <v>0.8</v>
      </c>
      <c r="Q27" s="2">
        <v>130</v>
      </c>
      <c r="R27" s="48">
        <v>114.8</v>
      </c>
    </row>
    <row r="28" spans="1:18">
      <c r="B28" s="47" t="s">
        <v>60</v>
      </c>
      <c r="C28" t="s">
        <v>387</v>
      </c>
      <c r="D28" s="3" t="s">
        <v>389</v>
      </c>
      <c r="E28" s="5">
        <v>1</v>
      </c>
      <c r="F28" s="2">
        <v>71</v>
      </c>
      <c r="G28" s="6">
        <v>9230</v>
      </c>
      <c r="H28" s="2">
        <v>60</v>
      </c>
      <c r="I28" s="6">
        <v>6888</v>
      </c>
      <c r="J28" s="6" t="str">
        <f>G28 - I28</f>
        <v>0</v>
      </c>
      <c r="K28" s="4" t="str">
        <f>IF(G28=0,0,J28 / G28)</f>
        <v>0</v>
      </c>
      <c r="L28" s="6" t="str">
        <f>J28 * O28</f>
        <v>0</v>
      </c>
      <c r="M28" s="2" t="str">
        <f>L28 / R2</f>
        <v>0</v>
      </c>
      <c r="N28" s="6" t="str">
        <f>J28 * P28</f>
        <v>0</v>
      </c>
      <c r="O28" s="4">
        <v>0.2</v>
      </c>
      <c r="P28" s="4">
        <v>0.8</v>
      </c>
      <c r="Q28" s="2">
        <v>130</v>
      </c>
      <c r="R28" s="48">
        <v>114.8</v>
      </c>
    </row>
    <row r="29" spans="1:18">
      <c r="B29" s="47" t="s">
        <v>60</v>
      </c>
      <c r="C29" t="s">
        <v>390</v>
      </c>
      <c r="D29" s="3" t="s">
        <v>391</v>
      </c>
      <c r="E29" s="5">
        <v>14</v>
      </c>
      <c r="F29" s="2">
        <v>210</v>
      </c>
      <c r="G29" s="6">
        <v>27300</v>
      </c>
      <c r="H29" s="2">
        <v>190.54</v>
      </c>
      <c r="I29" s="6">
        <v>21868</v>
      </c>
      <c r="J29" s="6" t="str">
        <f>G29 - I29</f>
        <v>0</v>
      </c>
      <c r="K29" s="4" t="str">
        <f>IF(G29=0,0,J29 / G29)</f>
        <v>0</v>
      </c>
      <c r="L29" s="6" t="str">
        <f>J29 * O29</f>
        <v>0</v>
      </c>
      <c r="M29" s="2" t="str">
        <f>L29 / R2</f>
        <v>0</v>
      </c>
      <c r="N29" s="6" t="str">
        <f>J29 * P29</f>
        <v>0</v>
      </c>
      <c r="O29" s="4">
        <v>0.2</v>
      </c>
      <c r="P29" s="4">
        <v>0.8</v>
      </c>
      <c r="Q29" s="2">
        <v>130</v>
      </c>
      <c r="R29" s="48">
        <v>114.8</v>
      </c>
    </row>
    <row r="30" spans="1:18">
      <c r="B30" s="47" t="s">
        <v>60</v>
      </c>
      <c r="C30" t="s">
        <v>390</v>
      </c>
      <c r="D30" s="3" t="s">
        <v>389</v>
      </c>
      <c r="E30" s="5">
        <v>1</v>
      </c>
      <c r="F30" s="2">
        <v>17</v>
      </c>
      <c r="G30" s="6">
        <v>2210</v>
      </c>
      <c r="H30" s="2">
        <v>15.71</v>
      </c>
      <c r="I30" s="6">
        <v>1804</v>
      </c>
      <c r="J30" s="6" t="str">
        <f>G30 - I30</f>
        <v>0</v>
      </c>
      <c r="K30" s="4" t="str">
        <f>IF(G30=0,0,J30 / G30)</f>
        <v>0</v>
      </c>
      <c r="L30" s="6" t="str">
        <f>J30 * O30</f>
        <v>0</v>
      </c>
      <c r="M30" s="2" t="str">
        <f>L30 / R2</f>
        <v>0</v>
      </c>
      <c r="N30" s="6" t="str">
        <f>J30 * P30</f>
        <v>0</v>
      </c>
      <c r="O30" s="4">
        <v>0.2</v>
      </c>
      <c r="P30" s="4">
        <v>0.8</v>
      </c>
      <c r="Q30" s="2">
        <v>130</v>
      </c>
      <c r="R30" s="48">
        <v>114.8</v>
      </c>
    </row>
    <row r="31" spans="1:18">
      <c r="B31" s="49"/>
      <c r="C31" s="49"/>
      <c r="D31" s="50"/>
      <c r="E31" s="51"/>
      <c r="F31" s="52"/>
      <c r="G31" s="53"/>
      <c r="H31" s="52"/>
      <c r="I31" s="53"/>
      <c r="J31" s="53"/>
      <c r="K31" s="54"/>
      <c r="L31" s="53"/>
      <c r="M31" s="52"/>
      <c r="N31" s="53"/>
      <c r="O31" s="54"/>
      <c r="P31" s="54"/>
      <c r="Q31" s="52"/>
      <c r="R31" s="52"/>
    </row>
    <row r="32" spans="1:18">
      <c r="D32" s="8" t="s">
        <v>98</v>
      </c>
      <c r="F32" s="2" t="str">
        <f>SUM(F5:F31)</f>
        <v>0</v>
      </c>
      <c r="G32" s="6" t="str">
        <f>SUM(G5:G31)</f>
        <v>0</v>
      </c>
      <c r="H32" s="2" t="str">
        <f>SUM(H5:H31)</f>
        <v>0</v>
      </c>
      <c r="I32" s="6" t="str">
        <f>SUM(I5:I31)</f>
        <v>0</v>
      </c>
      <c r="J32" s="6" t="str">
        <f>SUM(J5:J31)</f>
        <v>0</v>
      </c>
      <c r="K32" s="4" t="str">
        <f>IF(G32=0,0,J32 / G32)</f>
        <v>0</v>
      </c>
      <c r="L32" s="6" t="str">
        <f>SUM(L5:L31)</f>
        <v>0</v>
      </c>
      <c r="M32" s="2" t="str">
        <f>SUM(M5:M31)</f>
        <v>0</v>
      </c>
      <c r="N32" s="6" t="str">
        <f>SUM(N5:N31)</f>
        <v>0</v>
      </c>
    </row>
    <row r="33" spans="1:18">
      <c r="D33" s="8" t="s">
        <v>99</v>
      </c>
      <c r="E33" s="9">
        <v>0.04712</v>
      </c>
      <c r="F33" s="2" t="str">
        <f>E33 * (F32 - 0)</f>
        <v>0</v>
      </c>
      <c r="G33" s="6" t="str">
        <f>E33 * (G32 - 0)</f>
        <v>0</v>
      </c>
    </row>
    <row r="34" spans="1:18">
      <c r="D34" s="8" t="s">
        <v>100</v>
      </c>
      <c r="E34" s="7">
        <v>0.1</v>
      </c>
      <c r="F34" s="2" t="str">
        <f>F32*E34</f>
        <v>0</v>
      </c>
      <c r="G34" s="6" t="str">
        <f>G32*E34</f>
        <v>0</v>
      </c>
      <c r="N34" s="6" t="str">
        <f>G34</f>
        <v>0</v>
      </c>
    </row>
    <row r="35" spans="1:18">
      <c r="D35" s="8" t="s">
        <v>98</v>
      </c>
      <c r="F35" s="2" t="str">
        <f>F32 + F33 + F34</f>
        <v>0</v>
      </c>
      <c r="G35" s="6" t="str">
        <f>G32 + G33 + G34</f>
        <v>0</v>
      </c>
      <c r="H35" s="2" t="str">
        <f>H32</f>
        <v>0</v>
      </c>
      <c r="I35" s="6" t="str">
        <f>I32</f>
        <v>0</v>
      </c>
      <c r="J35" s="6" t="str">
        <f>G35 - I35</f>
        <v>0</v>
      </c>
      <c r="K35" s="4" t="str">
        <f>IF(G35=0,0,J35 / G35)</f>
        <v>0</v>
      </c>
      <c r="L35" s="6" t="str">
        <f>L32</f>
        <v>0</v>
      </c>
      <c r="M35" s="2" t="str">
        <f>M32</f>
        <v>0</v>
      </c>
      <c r="N35" s="6" t="str">
        <f>N32 + N34</f>
        <v>0</v>
      </c>
    </row>
    <row r="36" spans="1:18">
      <c r="D36" s="8" t="s">
        <v>101</v>
      </c>
      <c r="E36" s="7">
        <v>0</v>
      </c>
      <c r="F36" s="2" t="str">
        <f>F35*E36</f>
        <v>0</v>
      </c>
      <c r="G36" s="6" t="str">
        <f>G35*E36</f>
        <v>0</v>
      </c>
      <c r="L36" s="6" t="str">
        <f>G36*O36</f>
        <v>0</v>
      </c>
      <c r="M36" s="2" t="str">
        <f>F36*O36</f>
        <v>0</v>
      </c>
      <c r="N36" s="6" t="str">
        <f>G36*P36</f>
        <v>0</v>
      </c>
      <c r="O36" s="4">
        <v>0.2</v>
      </c>
      <c r="P36" s="4">
        <v>0.8</v>
      </c>
    </row>
    <row r="37" spans="1:18">
      <c r="D37" s="8" t="s">
        <v>102</v>
      </c>
      <c r="E37" s="5">
        <v>0</v>
      </c>
      <c r="F37" s="2" t="str">
        <f>IF(R37=0,0,G37/R37)</f>
        <v>0</v>
      </c>
      <c r="G37" s="6" t="str">
        <f>E37</f>
        <v>0</v>
      </c>
      <c r="L37" s="6" t="str">
        <f>G37*O37</f>
        <v>0</v>
      </c>
      <c r="M37" s="2" t="str">
        <f>F37*O37</f>
        <v>0</v>
      </c>
      <c r="N37" s="6" t="str">
        <f>G37*P37</f>
        <v>0</v>
      </c>
      <c r="O37" s="4">
        <v>0.2</v>
      </c>
      <c r="P37" s="4">
        <v>0.8</v>
      </c>
      <c r="Q37" s="2" t="s">
        <v>103</v>
      </c>
      <c r="R37" s="2">
        <v>100</v>
      </c>
    </row>
    <row r="38" spans="1:18">
      <c r="D38" s="8" t="s">
        <v>104</v>
      </c>
      <c r="F38" s="2" t="str">
        <f>F35 - F36 - F37</f>
        <v>0</v>
      </c>
      <c r="G38" s="6" t="str">
        <f>G35 - G36 - G37</f>
        <v>0</v>
      </c>
      <c r="H38" s="2" t="str">
        <f>H35</f>
        <v>0</v>
      </c>
      <c r="I38" s="6" t="str">
        <f>I35</f>
        <v>0</v>
      </c>
      <c r="J38" s="6" t="str">
        <f>G38 - I38</f>
        <v>0</v>
      </c>
      <c r="K38" s="4" t="str">
        <f>IF(G38=0,0,J38 / G38)</f>
        <v>0</v>
      </c>
      <c r="L38" s="6" t="str">
        <f>L35 - L36 - L37</f>
        <v>0</v>
      </c>
      <c r="M38" s="2" t="str">
        <f>M35 - M36 - M37</f>
        <v>0</v>
      </c>
      <c r="N38" s="6" t="str">
        <f>N35 - N36 - N37</f>
        <v>0</v>
      </c>
    </row>
    <row r="39" spans="1:18">
      <c r="D39" s="8"/>
    </row>
    <row r="40" spans="1:18">
      <c r="D40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40" s="2" t="str">
        <f>M38</f>
        <v>0</v>
      </c>
    </row>
    <row r="41" spans="1:18">
      <c r="D41" s="8" t="s">
        <v>7</v>
      </c>
      <c r="F41" s="2" t="str">
        <f>(F40 + F42) * E33</f>
        <v>0</v>
      </c>
    </row>
    <row r="42" spans="1:18">
      <c r="D42" s="8" t="s">
        <v>105</v>
      </c>
      <c r="F42" s="2" t="str">
        <f>H38</f>
        <v>0</v>
      </c>
    </row>
    <row r="43" spans="1:18">
      <c r="D43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43" s="2" t="str">
        <f>SUM(F40:F42)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43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41</v>
      </c>
      <c r="Q2" s="2" t="s">
        <v>42</v>
      </c>
      <c r="R2" s="2">
        <v>130</v>
      </c>
    </row>
    <row r="4" spans="1:18" s="1" customFormat="1">
      <c r="B4" s="15" t="s">
        <v>43</v>
      </c>
      <c r="C4" s="16" t="s">
        <v>44</v>
      </c>
      <c r="D4" s="17" t="s">
        <v>45</v>
      </c>
      <c r="E4" s="18" t="s">
        <v>46</v>
      </c>
      <c r="F4" s="19" t="s">
        <v>47</v>
      </c>
      <c r="G4" s="18" t="s">
        <v>48</v>
      </c>
      <c r="H4" s="19" t="s">
        <v>49</v>
      </c>
      <c r="I4" s="18" t="s">
        <v>50</v>
      </c>
      <c r="J4" s="18" t="s">
        <v>51</v>
      </c>
      <c r="K4" s="20" t="s">
        <v>52</v>
      </c>
      <c r="L4" s="21" t="s">
        <v>53</v>
      </c>
      <c r="M4" s="22" t="s">
        <v>54</v>
      </c>
      <c r="N4" s="21" t="s">
        <v>55</v>
      </c>
      <c r="O4" s="23" t="s">
        <v>56</v>
      </c>
      <c r="P4" s="23" t="s">
        <v>57</v>
      </c>
      <c r="Q4" s="19" t="s">
        <v>58</v>
      </c>
      <c r="R4" s="24" t="s">
        <v>59</v>
      </c>
    </row>
    <row r="5" spans="1:18">
      <c r="B5" s="47" t="s">
        <v>60</v>
      </c>
      <c r="C5" t="s">
        <v>61</v>
      </c>
      <c r="D5" s="3" t="s">
        <v>62</v>
      </c>
      <c r="E5" s="5">
        <v>1</v>
      </c>
      <c r="F5" s="2">
        <v>850</v>
      </c>
      <c r="G5" s="6">
        <v>110500</v>
      </c>
      <c r="H5" s="2">
        <v>1489.53</v>
      </c>
      <c r="I5" s="6">
        <v>170998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114.8</v>
      </c>
    </row>
    <row r="6" spans="1:18">
      <c r="B6" s="47" t="s">
        <v>60</v>
      </c>
      <c r="C6" t="s">
        <v>63</v>
      </c>
      <c r="D6" s="3" t="s">
        <v>64</v>
      </c>
      <c r="E6" s="5">
        <v>1</v>
      </c>
      <c r="F6" s="2">
        <v>300</v>
      </c>
      <c r="G6" s="6">
        <v>39000</v>
      </c>
      <c r="H6" s="2">
        <v>150</v>
      </c>
      <c r="I6" s="6">
        <v>17220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114.8</v>
      </c>
    </row>
    <row r="7" spans="1:18">
      <c r="B7" s="47" t="s">
        <v>60</v>
      </c>
      <c r="C7" t="s">
        <v>63</v>
      </c>
      <c r="D7" s="3" t="s">
        <v>65</v>
      </c>
      <c r="E7" s="5">
        <v>1</v>
      </c>
      <c r="F7" s="2">
        <v>900</v>
      </c>
      <c r="G7" s="6">
        <v>117000</v>
      </c>
      <c r="H7" s="2">
        <v>600</v>
      </c>
      <c r="I7" s="6">
        <v>68880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114.8</v>
      </c>
    </row>
    <row r="8" spans="1:18">
      <c r="B8" s="47" t="s">
        <v>60</v>
      </c>
      <c r="C8" t="s">
        <v>63</v>
      </c>
      <c r="D8" s="3" t="s">
        <v>66</v>
      </c>
      <c r="E8" s="5">
        <v>2</v>
      </c>
      <c r="F8" s="2">
        <v>300</v>
      </c>
      <c r="G8" s="6">
        <v>39000</v>
      </c>
      <c r="H8" s="2">
        <v>100</v>
      </c>
      <c r="I8" s="6">
        <v>11480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114.8</v>
      </c>
    </row>
    <row r="9" spans="1:18">
      <c r="B9" s="47" t="s">
        <v>60</v>
      </c>
      <c r="C9" t="s">
        <v>63</v>
      </c>
      <c r="D9" s="3" t="s">
        <v>67</v>
      </c>
      <c r="E9" s="5">
        <v>1</v>
      </c>
      <c r="F9" s="2">
        <v>80</v>
      </c>
      <c r="G9" s="6">
        <v>10400</v>
      </c>
      <c r="H9" s="2">
        <v>50</v>
      </c>
      <c r="I9" s="6">
        <v>5740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114.8</v>
      </c>
    </row>
    <row r="10" spans="1:18">
      <c r="B10" s="47" t="s">
        <v>60</v>
      </c>
      <c r="C10" t="s">
        <v>68</v>
      </c>
      <c r="D10" s="3" t="s">
        <v>69</v>
      </c>
      <c r="E10" s="5">
        <v>1</v>
      </c>
      <c r="F10" s="2">
        <v>500</v>
      </c>
      <c r="G10" s="6">
        <v>65000</v>
      </c>
      <c r="H10" s="2">
        <v>400</v>
      </c>
      <c r="I10" s="6">
        <v>45920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114.8</v>
      </c>
    </row>
    <row r="11" spans="1:18">
      <c r="B11" s="47" t="s">
        <v>60</v>
      </c>
      <c r="C11" t="s">
        <v>70</v>
      </c>
      <c r="D11" s="3" t="s">
        <v>71</v>
      </c>
      <c r="E11" s="5">
        <v>1</v>
      </c>
      <c r="F11" s="2">
        <v>1700</v>
      </c>
      <c r="G11" s="6">
        <v>221000</v>
      </c>
      <c r="H11" s="2">
        <v>874.35</v>
      </c>
      <c r="I11" s="6">
        <v>100375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114.8</v>
      </c>
    </row>
    <row r="12" spans="1:18">
      <c r="B12" s="47" t="s">
        <v>60</v>
      </c>
      <c r="C12" t="s">
        <v>70</v>
      </c>
      <c r="D12" s="3" t="s">
        <v>72</v>
      </c>
      <c r="E12" s="5">
        <v>1</v>
      </c>
      <c r="F12" s="2">
        <v>350</v>
      </c>
      <c r="G12" s="6">
        <v>45500</v>
      </c>
      <c r="H12" s="2">
        <v>201</v>
      </c>
      <c r="I12" s="6">
        <v>23075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114.8</v>
      </c>
    </row>
    <row r="13" spans="1:18">
      <c r="B13" s="47" t="s">
        <v>60</v>
      </c>
      <c r="C13" t="s">
        <v>70</v>
      </c>
      <c r="D13" s="3" t="s">
        <v>73</v>
      </c>
      <c r="E13" s="5">
        <v>1</v>
      </c>
      <c r="F13" s="2">
        <v>200</v>
      </c>
      <c r="G13" s="6">
        <v>26000</v>
      </c>
      <c r="H13" s="2">
        <v>100.5</v>
      </c>
      <c r="I13" s="6">
        <v>11537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114.8</v>
      </c>
    </row>
    <row r="14" spans="1:18">
      <c r="B14" s="47" t="s">
        <v>60</v>
      </c>
      <c r="C14" t="s">
        <v>70</v>
      </c>
      <c r="D14" s="3" t="s">
        <v>74</v>
      </c>
      <c r="E14" s="5">
        <v>1</v>
      </c>
      <c r="F14" s="2">
        <v>50</v>
      </c>
      <c r="G14" s="6">
        <v>6500</v>
      </c>
      <c r="H14" s="2">
        <v>30</v>
      </c>
      <c r="I14" s="6">
        <v>3444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114.8</v>
      </c>
    </row>
    <row r="15" spans="1:18">
      <c r="B15" s="47" t="s">
        <v>60</v>
      </c>
      <c r="C15" t="s">
        <v>75</v>
      </c>
      <c r="D15" s="3" t="s">
        <v>76</v>
      </c>
      <c r="E15" s="5">
        <v>1</v>
      </c>
      <c r="F15" s="2">
        <v>2839</v>
      </c>
      <c r="G15" s="6">
        <v>369070</v>
      </c>
      <c r="H15" s="2">
        <v>2073.29</v>
      </c>
      <c r="I15" s="6">
        <v>238014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114.8</v>
      </c>
    </row>
    <row r="16" spans="1:18">
      <c r="B16" s="47" t="s">
        <v>60</v>
      </c>
      <c r="C16" t="s">
        <v>77</v>
      </c>
      <c r="D16" s="3" t="s">
        <v>78</v>
      </c>
      <c r="E16" s="5">
        <v>1</v>
      </c>
      <c r="F16" s="2">
        <v>150</v>
      </c>
      <c r="G16" s="6">
        <v>19500</v>
      </c>
      <c r="H16" s="2">
        <v>78.53</v>
      </c>
      <c r="I16" s="6">
        <v>9015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114.8</v>
      </c>
    </row>
    <row r="17" spans="1:18">
      <c r="B17" s="47" t="s">
        <v>60</v>
      </c>
      <c r="C17" t="s">
        <v>77</v>
      </c>
      <c r="D17" s="3" t="s">
        <v>79</v>
      </c>
      <c r="E17" s="5">
        <v>1</v>
      </c>
      <c r="F17" s="2">
        <v>250</v>
      </c>
      <c r="G17" s="6">
        <v>32500</v>
      </c>
      <c r="H17" s="2">
        <v>157.06</v>
      </c>
      <c r="I17" s="6">
        <v>18030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114.8</v>
      </c>
    </row>
    <row r="18" spans="1:18">
      <c r="B18" s="47" t="s">
        <v>60</v>
      </c>
      <c r="C18" t="s">
        <v>80</v>
      </c>
      <c r="D18" s="3" t="s">
        <v>81</v>
      </c>
      <c r="E18" s="5">
        <v>1</v>
      </c>
      <c r="F18" s="2">
        <v>500</v>
      </c>
      <c r="G18" s="6">
        <v>65000</v>
      </c>
      <c r="H18" s="2">
        <v>290.58</v>
      </c>
      <c r="I18" s="6">
        <v>33359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114.8</v>
      </c>
    </row>
    <row r="19" spans="1:18">
      <c r="B19" s="47" t="s">
        <v>60</v>
      </c>
      <c r="C19" t="s">
        <v>82</v>
      </c>
      <c r="D19" s="3" t="s">
        <v>83</v>
      </c>
      <c r="E19" s="5">
        <v>1</v>
      </c>
      <c r="F19" s="2">
        <v>320</v>
      </c>
      <c r="G19" s="6">
        <v>41600</v>
      </c>
      <c r="H19" s="2">
        <v>286</v>
      </c>
      <c r="I19" s="6">
        <v>32833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114.8</v>
      </c>
    </row>
    <row r="20" spans="1:18">
      <c r="B20" s="47" t="s">
        <v>60</v>
      </c>
      <c r="C20" t="s">
        <v>82</v>
      </c>
      <c r="D20" s="3" t="s">
        <v>84</v>
      </c>
      <c r="E20" s="5">
        <v>1</v>
      </c>
      <c r="F20" s="2">
        <v>390</v>
      </c>
      <c r="G20" s="6">
        <v>50700</v>
      </c>
      <c r="H20" s="2">
        <v>313.5</v>
      </c>
      <c r="I20" s="6">
        <v>35990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8">
        <v>114.8</v>
      </c>
    </row>
    <row r="21" spans="1:18">
      <c r="B21" s="47" t="s">
        <v>60</v>
      </c>
      <c r="C21" t="s">
        <v>82</v>
      </c>
      <c r="D21" s="3" t="s">
        <v>85</v>
      </c>
      <c r="E21" s="5">
        <v>1</v>
      </c>
      <c r="F21" s="2">
        <v>60</v>
      </c>
      <c r="G21" s="6">
        <v>7800</v>
      </c>
      <c r="H21" s="2">
        <v>16.5</v>
      </c>
      <c r="I21" s="6">
        <v>1894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8">
        <v>114.8</v>
      </c>
    </row>
    <row r="22" spans="1:18">
      <c r="B22" s="47" t="s">
        <v>60</v>
      </c>
      <c r="C22" t="s">
        <v>82</v>
      </c>
      <c r="D22" s="3" t="s">
        <v>86</v>
      </c>
      <c r="E22" s="5">
        <v>4</v>
      </c>
      <c r="F22" s="2">
        <v>100</v>
      </c>
      <c r="G22" s="6">
        <v>13000</v>
      </c>
      <c r="H22" s="2">
        <v>57.2</v>
      </c>
      <c r="I22" s="6">
        <v>6568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8">
        <v>114.8</v>
      </c>
    </row>
    <row r="23" spans="1:18">
      <c r="B23" s="47" t="s">
        <v>60</v>
      </c>
      <c r="C23" t="s">
        <v>82</v>
      </c>
      <c r="D23" s="3" t="s">
        <v>87</v>
      </c>
      <c r="E23" s="5">
        <v>1</v>
      </c>
      <c r="F23" s="2">
        <v>250</v>
      </c>
      <c r="G23" s="6">
        <v>32500</v>
      </c>
      <c r="H23" s="2">
        <v>110</v>
      </c>
      <c r="I23" s="6">
        <v>12628</v>
      </c>
      <c r="J23" s="6" t="str">
        <f>G23 - I23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8">
        <v>114.8</v>
      </c>
    </row>
    <row r="24" spans="1:18">
      <c r="B24" s="47" t="s">
        <v>88</v>
      </c>
      <c r="C24" t="s">
        <v>89</v>
      </c>
      <c r="D24" s="3" t="s">
        <v>90</v>
      </c>
      <c r="E24" s="5">
        <v>25</v>
      </c>
      <c r="F24" s="2">
        <v>3450</v>
      </c>
      <c r="G24" s="6">
        <v>448500</v>
      </c>
      <c r="H24" s="2">
        <v>0</v>
      </c>
      <c r="I24" s="6">
        <v>0</v>
      </c>
      <c r="J24" s="6" t="str">
        <f>G24 - 341525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0.2</v>
      </c>
      <c r="P24" s="4">
        <v>0.8</v>
      </c>
      <c r="Q24" s="2">
        <v>130</v>
      </c>
      <c r="R24" s="48">
        <v>114.8</v>
      </c>
    </row>
    <row r="25" spans="1:18">
      <c r="B25" s="47" t="s">
        <v>88</v>
      </c>
      <c r="C25" t="s">
        <v>89</v>
      </c>
      <c r="D25" s="3" t="s">
        <v>91</v>
      </c>
      <c r="E25" s="5">
        <v>1</v>
      </c>
      <c r="F25" s="2">
        <v>6</v>
      </c>
      <c r="G25" s="6">
        <v>780</v>
      </c>
      <c r="H25" s="2">
        <v>0</v>
      </c>
      <c r="I25" s="6">
        <v>0</v>
      </c>
      <c r="J25" s="6" t="str">
        <f>G25 - 574</f>
        <v>0</v>
      </c>
      <c r="K25" s="4" t="str">
        <f>IF(G25=0,0,J25 / G25)</f>
        <v>0</v>
      </c>
      <c r="L25" s="6" t="str">
        <f>J25 * O25</f>
        <v>0</v>
      </c>
      <c r="M25" s="2" t="str">
        <f>L25 / R2</f>
        <v>0</v>
      </c>
      <c r="N25" s="6" t="str">
        <f>J25 * P25</f>
        <v>0</v>
      </c>
      <c r="O25" s="4">
        <v>0.2</v>
      </c>
      <c r="P25" s="4">
        <v>0.8</v>
      </c>
      <c r="Q25" s="2">
        <v>130</v>
      </c>
      <c r="R25" s="48">
        <v>114.8</v>
      </c>
    </row>
    <row r="26" spans="1:18">
      <c r="B26" s="47" t="s">
        <v>88</v>
      </c>
      <c r="C26" t="s">
        <v>89</v>
      </c>
      <c r="D26" s="3" t="s">
        <v>92</v>
      </c>
      <c r="E26" s="5">
        <v>1</v>
      </c>
      <c r="F26" s="2">
        <v>120</v>
      </c>
      <c r="G26" s="6">
        <v>15600</v>
      </c>
      <c r="H26" s="2">
        <v>0</v>
      </c>
      <c r="I26" s="6">
        <v>0</v>
      </c>
      <c r="J26" s="6" t="str">
        <f>G26 - 11480</f>
        <v>0</v>
      </c>
      <c r="K26" s="4" t="str">
        <f>IF(G26=0,0,J26 / G26)</f>
        <v>0</v>
      </c>
      <c r="L26" s="6" t="str">
        <f>J26 * O26</f>
        <v>0</v>
      </c>
      <c r="M26" s="2" t="str">
        <f>L26 / R2</f>
        <v>0</v>
      </c>
      <c r="N26" s="6" t="str">
        <f>J26 * P26</f>
        <v>0</v>
      </c>
      <c r="O26" s="4">
        <v>0.2</v>
      </c>
      <c r="P26" s="4">
        <v>0.8</v>
      </c>
      <c r="Q26" s="2">
        <v>130</v>
      </c>
      <c r="R26" s="48">
        <v>114.8</v>
      </c>
    </row>
    <row r="27" spans="1:18">
      <c r="B27" s="47" t="s">
        <v>60</v>
      </c>
      <c r="C27" t="s">
        <v>82</v>
      </c>
      <c r="D27" s="3" t="s">
        <v>93</v>
      </c>
      <c r="E27" s="5">
        <v>1</v>
      </c>
      <c r="F27" s="2">
        <v>1500</v>
      </c>
      <c r="G27" s="6">
        <v>195000</v>
      </c>
      <c r="H27" s="2">
        <v>1430</v>
      </c>
      <c r="I27" s="6">
        <v>164164</v>
      </c>
      <c r="J27" s="6" t="str">
        <f>G27 - I27</f>
        <v>0</v>
      </c>
      <c r="K27" s="4" t="str">
        <f>IF(G27=0,0,J27 / G27)</f>
        <v>0</v>
      </c>
      <c r="L27" s="6" t="str">
        <f>J27 * O27</f>
        <v>0</v>
      </c>
      <c r="M27" s="2" t="str">
        <f>L27 / R2</f>
        <v>0</v>
      </c>
      <c r="N27" s="6" t="str">
        <f>J27 * P27</f>
        <v>0</v>
      </c>
      <c r="O27" s="4">
        <v>0.2</v>
      </c>
      <c r="P27" s="4">
        <v>0.8</v>
      </c>
      <c r="Q27" s="2">
        <v>130</v>
      </c>
      <c r="R27" s="48">
        <v>114.8</v>
      </c>
    </row>
    <row r="28" spans="1:18">
      <c r="B28" s="47" t="s">
        <v>60</v>
      </c>
      <c r="C28" t="s">
        <v>94</v>
      </c>
      <c r="D28" s="3" t="s">
        <v>95</v>
      </c>
      <c r="E28" s="5">
        <v>1</v>
      </c>
      <c r="F28" s="2">
        <v>400</v>
      </c>
      <c r="G28" s="6">
        <v>52000</v>
      </c>
      <c r="H28" s="2">
        <v>300</v>
      </c>
      <c r="I28" s="6">
        <v>34440</v>
      </c>
      <c r="J28" s="6" t="str">
        <f>G28 - I28</f>
        <v>0</v>
      </c>
      <c r="K28" s="4" t="str">
        <f>IF(G28=0,0,J28 / G28)</f>
        <v>0</v>
      </c>
      <c r="L28" s="6" t="str">
        <f>J28 * O28</f>
        <v>0</v>
      </c>
      <c r="M28" s="2" t="str">
        <f>L28 / R2</f>
        <v>0</v>
      </c>
      <c r="N28" s="6" t="str">
        <f>J28 * P28</f>
        <v>0</v>
      </c>
      <c r="O28" s="4">
        <v>0.2</v>
      </c>
      <c r="P28" s="4">
        <v>0.8</v>
      </c>
      <c r="Q28" s="2">
        <v>130</v>
      </c>
      <c r="R28" s="48">
        <v>114.8</v>
      </c>
    </row>
    <row r="29" spans="1:18">
      <c r="B29" s="47" t="s">
        <v>60</v>
      </c>
      <c r="C29" t="s">
        <v>96</v>
      </c>
      <c r="D29" s="3" t="s">
        <v>97</v>
      </c>
      <c r="E29" s="5">
        <v>1</v>
      </c>
      <c r="F29" s="2">
        <v>180</v>
      </c>
      <c r="G29" s="6">
        <v>23400</v>
      </c>
      <c r="H29" s="2">
        <v>120</v>
      </c>
      <c r="I29" s="6">
        <v>13776</v>
      </c>
      <c r="J29" s="6" t="str">
        <f>G29 - I29</f>
        <v>0</v>
      </c>
      <c r="K29" s="4" t="str">
        <f>IF(G29=0,0,J29 / G29)</f>
        <v>0</v>
      </c>
      <c r="L29" s="6" t="str">
        <f>J29 * O29</f>
        <v>0</v>
      </c>
      <c r="M29" s="2" t="str">
        <f>L29 / R2</f>
        <v>0</v>
      </c>
      <c r="N29" s="6" t="str">
        <f>J29 * P29</f>
        <v>0</v>
      </c>
      <c r="O29" s="4">
        <v>0.2</v>
      </c>
      <c r="P29" s="4">
        <v>0.8</v>
      </c>
      <c r="Q29" s="2">
        <v>130</v>
      </c>
      <c r="R29" s="48">
        <v>114.8</v>
      </c>
    </row>
    <row r="30" spans="1:18">
      <c r="B30" s="47" t="s">
        <v>60</v>
      </c>
      <c r="C30" t="s">
        <v>96</v>
      </c>
      <c r="D30" s="3" t="s">
        <v>97</v>
      </c>
      <c r="E30" s="5">
        <v>1</v>
      </c>
      <c r="F30" s="2">
        <v>0</v>
      </c>
      <c r="G30" s="6">
        <v>0</v>
      </c>
      <c r="H30" s="2">
        <v>120</v>
      </c>
      <c r="I30" s="6">
        <v>13776</v>
      </c>
      <c r="J30" s="6" t="str">
        <f>G30 - I30</f>
        <v>0</v>
      </c>
      <c r="K30" s="4" t="str">
        <f>IF(G30=0,0,J30 / G30)</f>
        <v>0</v>
      </c>
      <c r="L30" s="6" t="str">
        <f>J30 * O30</f>
        <v>0</v>
      </c>
      <c r="M30" s="2" t="str">
        <f>L30 / R2</f>
        <v>0</v>
      </c>
      <c r="N30" s="6" t="str">
        <f>J30 * P30</f>
        <v>0</v>
      </c>
      <c r="O30" s="4">
        <v>0.2</v>
      </c>
      <c r="P30" s="4">
        <v>0.8</v>
      </c>
      <c r="Q30" s="2">
        <v>130</v>
      </c>
      <c r="R30" s="48">
        <v>114.8</v>
      </c>
    </row>
    <row r="31" spans="1:18">
      <c r="B31" s="49"/>
      <c r="C31" s="49"/>
      <c r="D31" s="50"/>
      <c r="E31" s="51"/>
      <c r="F31" s="52"/>
      <c r="G31" s="53"/>
      <c r="H31" s="52"/>
      <c r="I31" s="53"/>
      <c r="J31" s="53"/>
      <c r="K31" s="54"/>
      <c r="L31" s="53"/>
      <c r="M31" s="52"/>
      <c r="N31" s="53"/>
      <c r="O31" s="54"/>
      <c r="P31" s="54"/>
      <c r="Q31" s="52"/>
      <c r="R31" s="52"/>
    </row>
    <row r="32" spans="1:18">
      <c r="D32" s="8" t="s">
        <v>98</v>
      </c>
      <c r="F32" s="2" t="str">
        <f>SUM(F5:F31)</f>
        <v>0</v>
      </c>
      <c r="G32" s="6" t="str">
        <f>SUM(G5:G31)</f>
        <v>0</v>
      </c>
      <c r="H32" s="2" t="str">
        <f>SUM(H5:H31)</f>
        <v>0</v>
      </c>
      <c r="I32" s="6" t="str">
        <f>SUM(I5:I31)</f>
        <v>0</v>
      </c>
      <c r="J32" s="6" t="str">
        <f>SUM(J5:J31)</f>
        <v>0</v>
      </c>
      <c r="K32" s="4" t="str">
        <f>IF(G32=0,0,J32 / G32)</f>
        <v>0</v>
      </c>
      <c r="L32" s="6" t="str">
        <f>SUM(L5:L31)</f>
        <v>0</v>
      </c>
      <c r="M32" s="2" t="str">
        <f>SUM(M5:M31)</f>
        <v>0</v>
      </c>
      <c r="N32" s="6" t="str">
        <f>SUM(N5:N31)</f>
        <v>0</v>
      </c>
    </row>
    <row r="33" spans="1:18">
      <c r="D33" s="8" t="s">
        <v>99</v>
      </c>
      <c r="E33" s="9">
        <v>0.04712</v>
      </c>
      <c r="F33" s="2" t="str">
        <f>E33 * (F32 - 0)</f>
        <v>0</v>
      </c>
      <c r="G33" s="6" t="str">
        <f>E33 * (G32 - 0)</f>
        <v>0</v>
      </c>
    </row>
    <row r="34" spans="1:18">
      <c r="D34" s="8" t="s">
        <v>100</v>
      </c>
      <c r="E34" s="7">
        <v>0.1</v>
      </c>
      <c r="F34" s="2" t="str">
        <f>F32*E34</f>
        <v>0</v>
      </c>
      <c r="G34" s="6" t="str">
        <f>G32*E34</f>
        <v>0</v>
      </c>
      <c r="N34" s="6" t="str">
        <f>G34</f>
        <v>0</v>
      </c>
    </row>
    <row r="35" spans="1:18">
      <c r="D35" s="8" t="s">
        <v>98</v>
      </c>
      <c r="F35" s="2" t="str">
        <f>F32 + F33 + F34</f>
        <v>0</v>
      </c>
      <c r="G35" s="6" t="str">
        <f>G32 + G33 + G34</f>
        <v>0</v>
      </c>
      <c r="H35" s="2" t="str">
        <f>H32</f>
        <v>0</v>
      </c>
      <c r="I35" s="6" t="str">
        <f>I32</f>
        <v>0</v>
      </c>
      <c r="J35" s="6" t="str">
        <f>G35 - I35</f>
        <v>0</v>
      </c>
      <c r="K35" s="4" t="str">
        <f>IF(G35=0,0,J35 / G35)</f>
        <v>0</v>
      </c>
      <c r="L35" s="6" t="str">
        <f>L32</f>
        <v>0</v>
      </c>
      <c r="M35" s="2" t="str">
        <f>M32</f>
        <v>0</v>
      </c>
      <c r="N35" s="6" t="str">
        <f>N32 + N34</f>
        <v>0</v>
      </c>
    </row>
    <row r="36" spans="1:18">
      <c r="D36" s="8" t="s">
        <v>101</v>
      </c>
      <c r="E36" s="7">
        <v>0</v>
      </c>
      <c r="F36" s="2" t="str">
        <f>F35*E36</f>
        <v>0</v>
      </c>
      <c r="G36" s="6" t="str">
        <f>G35*E36</f>
        <v>0</v>
      </c>
      <c r="L36" s="6" t="str">
        <f>G36*O36</f>
        <v>0</v>
      </c>
      <c r="M36" s="2" t="str">
        <f>F36*O36</f>
        <v>0</v>
      </c>
      <c r="N36" s="6" t="str">
        <f>G36*P36</f>
        <v>0</v>
      </c>
      <c r="O36" s="4">
        <v>0.2</v>
      </c>
      <c r="P36" s="4">
        <v>0.8</v>
      </c>
    </row>
    <row r="37" spans="1:18">
      <c r="D37" s="8" t="s">
        <v>102</v>
      </c>
      <c r="E37" s="5">
        <v>0</v>
      </c>
      <c r="F37" s="2" t="str">
        <f>IF(R37=0,0,G37/R37)</f>
        <v>0</v>
      </c>
      <c r="G37" s="6" t="str">
        <f>E37</f>
        <v>0</v>
      </c>
      <c r="L37" s="6" t="str">
        <f>G37*O37</f>
        <v>0</v>
      </c>
      <c r="M37" s="2" t="str">
        <f>F37*O37</f>
        <v>0</v>
      </c>
      <c r="N37" s="6" t="str">
        <f>G37*P37</f>
        <v>0</v>
      </c>
      <c r="O37" s="4">
        <v>0.2</v>
      </c>
      <c r="P37" s="4">
        <v>0.8</v>
      </c>
      <c r="Q37" s="2" t="s">
        <v>103</v>
      </c>
      <c r="R37" s="2">
        <v>100</v>
      </c>
    </row>
    <row r="38" spans="1:18">
      <c r="D38" s="8" t="s">
        <v>104</v>
      </c>
      <c r="F38" s="2" t="str">
        <f>F35 - F36 - F37</f>
        <v>0</v>
      </c>
      <c r="G38" s="6" t="str">
        <f>G35 - G36 - G37</f>
        <v>0</v>
      </c>
      <c r="H38" s="2" t="str">
        <f>H35</f>
        <v>0</v>
      </c>
      <c r="I38" s="6" t="str">
        <f>I35</f>
        <v>0</v>
      </c>
      <c r="J38" s="6" t="str">
        <f>G38 - I38</f>
        <v>0</v>
      </c>
      <c r="K38" s="4" t="str">
        <f>IF(G38=0,0,J38 / G38)</f>
        <v>0</v>
      </c>
      <c r="L38" s="6" t="str">
        <f>L35 - L36 - L37</f>
        <v>0</v>
      </c>
      <c r="M38" s="2" t="str">
        <f>M35 - M36 - M37</f>
        <v>0</v>
      </c>
      <c r="N38" s="6" t="str">
        <f>N35 - N36 - N37</f>
        <v>0</v>
      </c>
    </row>
    <row r="39" spans="1:18">
      <c r="D39" s="8"/>
    </row>
    <row r="40" spans="1:18">
      <c r="D40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40" s="2" t="str">
        <f>M38</f>
        <v>0</v>
      </c>
    </row>
    <row r="41" spans="1:18">
      <c r="D41" s="8" t="s">
        <v>7</v>
      </c>
      <c r="F41" s="2" t="str">
        <f>(F40 + F42) * E33</f>
        <v>0</v>
      </c>
    </row>
    <row r="42" spans="1:18">
      <c r="D42" s="8" t="s">
        <v>105</v>
      </c>
      <c r="F42" s="2" t="str">
        <f>H38</f>
        <v>0</v>
      </c>
    </row>
    <row r="43" spans="1:18">
      <c r="D43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43" s="2" t="str">
        <f>SUM(F40:F42)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7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107</v>
      </c>
      <c r="Q2" s="2" t="s">
        <v>42</v>
      </c>
      <c r="R2" s="2">
        <v>130</v>
      </c>
    </row>
    <row r="4" spans="1:18" s="1" customFormat="1">
      <c r="B4" s="15" t="s">
        <v>43</v>
      </c>
      <c r="C4" s="16" t="s">
        <v>44</v>
      </c>
      <c r="D4" s="17" t="s">
        <v>45</v>
      </c>
      <c r="E4" s="18" t="s">
        <v>46</v>
      </c>
      <c r="F4" s="19" t="s">
        <v>47</v>
      </c>
      <c r="G4" s="18" t="s">
        <v>48</v>
      </c>
      <c r="H4" s="19" t="s">
        <v>49</v>
      </c>
      <c r="I4" s="18" t="s">
        <v>50</v>
      </c>
      <c r="J4" s="18" t="s">
        <v>51</v>
      </c>
      <c r="K4" s="20" t="s">
        <v>52</v>
      </c>
      <c r="L4" s="21" t="s">
        <v>53</v>
      </c>
      <c r="M4" s="22" t="s">
        <v>54</v>
      </c>
      <c r="N4" s="21" t="s">
        <v>55</v>
      </c>
      <c r="O4" s="23" t="s">
        <v>56</v>
      </c>
      <c r="P4" s="23" t="s">
        <v>57</v>
      </c>
      <c r="Q4" s="19" t="s">
        <v>58</v>
      </c>
      <c r="R4" s="24" t="s">
        <v>59</v>
      </c>
    </row>
    <row r="5" spans="1:18">
      <c r="B5" s="47" t="s">
        <v>60</v>
      </c>
      <c r="C5" t="s">
        <v>108</v>
      </c>
      <c r="D5" s="3" t="s">
        <v>109</v>
      </c>
      <c r="E5" s="5">
        <v>1</v>
      </c>
      <c r="F5" s="2">
        <v>450</v>
      </c>
      <c r="G5" s="6">
        <v>58500</v>
      </c>
      <c r="H5" s="2">
        <v>785.63</v>
      </c>
      <c r="I5" s="6">
        <v>90190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114.8</v>
      </c>
    </row>
    <row r="6" spans="1:18">
      <c r="B6" s="47" t="s">
        <v>60</v>
      </c>
      <c r="C6" t="s">
        <v>110</v>
      </c>
      <c r="D6" s="3" t="s">
        <v>111</v>
      </c>
      <c r="E6" s="5">
        <v>1</v>
      </c>
      <c r="F6" s="2">
        <v>1470</v>
      </c>
      <c r="G6" s="6">
        <v>191100</v>
      </c>
      <c r="H6" s="2">
        <v>1050</v>
      </c>
      <c r="I6" s="6">
        <v>120540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114.8</v>
      </c>
    </row>
    <row r="7" spans="1:18">
      <c r="B7" s="47" t="s">
        <v>60</v>
      </c>
      <c r="C7" t="s">
        <v>112</v>
      </c>
      <c r="D7" s="3" t="s">
        <v>113</v>
      </c>
      <c r="E7" s="5">
        <v>1</v>
      </c>
      <c r="F7" s="2">
        <v>1100</v>
      </c>
      <c r="G7" s="6">
        <v>143000</v>
      </c>
      <c r="H7" s="2">
        <v>572.85</v>
      </c>
      <c r="I7" s="6">
        <v>65763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114.8</v>
      </c>
    </row>
    <row r="8" spans="1:18">
      <c r="B8" s="47" t="s">
        <v>60</v>
      </c>
      <c r="C8" t="s">
        <v>112</v>
      </c>
      <c r="D8" s="3" t="s">
        <v>114</v>
      </c>
      <c r="E8" s="5">
        <v>1</v>
      </c>
      <c r="F8" s="2">
        <v>350</v>
      </c>
      <c r="G8" s="6">
        <v>45500</v>
      </c>
      <c r="H8" s="2">
        <v>201</v>
      </c>
      <c r="I8" s="6">
        <v>23075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114.8</v>
      </c>
    </row>
    <row r="9" spans="1:18">
      <c r="B9" s="47" t="s">
        <v>60</v>
      </c>
      <c r="C9" t="s">
        <v>112</v>
      </c>
      <c r="D9" s="3" t="s">
        <v>115</v>
      </c>
      <c r="E9" s="5">
        <v>1</v>
      </c>
      <c r="F9" s="2">
        <v>50</v>
      </c>
      <c r="G9" s="6">
        <v>6500</v>
      </c>
      <c r="H9" s="2">
        <v>30</v>
      </c>
      <c r="I9" s="6">
        <v>3444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114.8</v>
      </c>
    </row>
    <row r="10" spans="1:18">
      <c r="B10" s="47" t="s">
        <v>60</v>
      </c>
      <c r="C10" t="s">
        <v>68</v>
      </c>
      <c r="D10" s="3" t="s">
        <v>116</v>
      </c>
      <c r="E10" s="5">
        <v>1</v>
      </c>
      <c r="F10" s="2">
        <v>220</v>
      </c>
      <c r="G10" s="6">
        <v>28600</v>
      </c>
      <c r="H10" s="2">
        <v>200</v>
      </c>
      <c r="I10" s="6">
        <v>22960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114.8</v>
      </c>
    </row>
    <row r="11" spans="1:18">
      <c r="B11" s="47" t="s">
        <v>60</v>
      </c>
      <c r="C11" t="s">
        <v>117</v>
      </c>
      <c r="D11" s="3" t="s">
        <v>118</v>
      </c>
      <c r="E11" s="5">
        <v>1</v>
      </c>
      <c r="F11" s="2">
        <v>350</v>
      </c>
      <c r="G11" s="6">
        <v>45500</v>
      </c>
      <c r="H11" s="2">
        <v>238.22</v>
      </c>
      <c r="I11" s="6">
        <v>27348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114.8</v>
      </c>
    </row>
    <row r="12" spans="1:18">
      <c r="B12" s="47" t="s">
        <v>60</v>
      </c>
      <c r="C12" t="s">
        <v>82</v>
      </c>
      <c r="D12" s="3" t="s">
        <v>119</v>
      </c>
      <c r="E12" s="5">
        <v>1</v>
      </c>
      <c r="F12" s="2">
        <v>0</v>
      </c>
      <c r="G12" s="6">
        <v>0</v>
      </c>
      <c r="H12" s="2">
        <v>210</v>
      </c>
      <c r="I12" s="6">
        <v>24108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114.8</v>
      </c>
    </row>
    <row r="13" spans="1:18">
      <c r="B13" s="47" t="s">
        <v>60</v>
      </c>
      <c r="C13" t="s">
        <v>82</v>
      </c>
      <c r="D13" s="3" t="s">
        <v>120</v>
      </c>
      <c r="E13" s="5">
        <v>4</v>
      </c>
      <c r="F13" s="2">
        <v>80</v>
      </c>
      <c r="G13" s="6">
        <v>10400</v>
      </c>
      <c r="H13" s="2">
        <v>64</v>
      </c>
      <c r="I13" s="6">
        <v>7348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114.8</v>
      </c>
    </row>
    <row r="14" spans="1:18">
      <c r="B14" s="47" t="s">
        <v>60</v>
      </c>
      <c r="C14" t="s">
        <v>82</v>
      </c>
      <c r="D14" s="3" t="s">
        <v>121</v>
      </c>
      <c r="E14" s="5">
        <v>1</v>
      </c>
      <c r="F14" s="2">
        <v>150</v>
      </c>
      <c r="G14" s="6">
        <v>19500</v>
      </c>
      <c r="H14" s="2">
        <v>100</v>
      </c>
      <c r="I14" s="6">
        <v>11480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114.8</v>
      </c>
    </row>
    <row r="15" spans="1:18">
      <c r="B15" s="49"/>
      <c r="C15" s="49"/>
      <c r="D15" s="50"/>
      <c r="E15" s="51"/>
      <c r="F15" s="52"/>
      <c r="G15" s="53"/>
      <c r="H15" s="52"/>
      <c r="I15" s="53"/>
      <c r="J15" s="53"/>
      <c r="K15" s="54"/>
      <c r="L15" s="53"/>
      <c r="M15" s="52"/>
      <c r="N15" s="53"/>
      <c r="O15" s="54"/>
      <c r="P15" s="54"/>
      <c r="Q15" s="52"/>
      <c r="R15" s="52"/>
    </row>
    <row r="16" spans="1:18">
      <c r="D16" s="8" t="s">
        <v>98</v>
      </c>
      <c r="F16" s="2" t="str">
        <f>SUM(F5:F15)</f>
        <v>0</v>
      </c>
      <c r="G16" s="6" t="str">
        <f>SUM(G5:G15)</f>
        <v>0</v>
      </c>
      <c r="H16" s="2" t="str">
        <f>SUM(H5:H15)</f>
        <v>0</v>
      </c>
      <c r="I16" s="6" t="str">
        <f>SUM(I5:I15)</f>
        <v>0</v>
      </c>
      <c r="J16" s="6" t="str">
        <f>SUM(J5:J15)</f>
        <v>0</v>
      </c>
      <c r="K16" s="4" t="str">
        <f>IF(G16=0,0,J16 / G16)</f>
        <v>0</v>
      </c>
      <c r="L16" s="6" t="str">
        <f>SUM(L5:L15)</f>
        <v>0</v>
      </c>
      <c r="M16" s="2" t="str">
        <f>SUM(M5:M15)</f>
        <v>0</v>
      </c>
      <c r="N16" s="6" t="str">
        <f>SUM(N5:N15)</f>
        <v>0</v>
      </c>
    </row>
    <row r="17" spans="1:18">
      <c r="D17" s="8" t="s">
        <v>99</v>
      </c>
      <c r="E17" s="9">
        <v>0.04712</v>
      </c>
      <c r="F17" s="2" t="str">
        <f>E17 * (F16 - 0)</f>
        <v>0</v>
      </c>
      <c r="G17" s="6" t="str">
        <f>E17 * (G16 - 0)</f>
        <v>0</v>
      </c>
    </row>
    <row r="18" spans="1:18">
      <c r="D18" s="8" t="s">
        <v>100</v>
      </c>
      <c r="E18" s="7">
        <v>0.1</v>
      </c>
      <c r="F18" s="2" t="str">
        <f>F16*E18</f>
        <v>0</v>
      </c>
      <c r="G18" s="6" t="str">
        <f>G16*E18</f>
        <v>0</v>
      </c>
      <c r="N18" s="6" t="str">
        <f>G18</f>
        <v>0</v>
      </c>
    </row>
    <row r="19" spans="1:18">
      <c r="D19" s="8" t="s">
        <v>98</v>
      </c>
      <c r="F19" s="2" t="str">
        <f>F16 + F17 + F18</f>
        <v>0</v>
      </c>
      <c r="G19" s="6" t="str">
        <f>G16 + G17 + G18</f>
        <v>0</v>
      </c>
      <c r="H19" s="2" t="str">
        <f>H16</f>
        <v>0</v>
      </c>
      <c r="I19" s="6" t="str">
        <f>I16</f>
        <v>0</v>
      </c>
      <c r="J19" s="6" t="str">
        <f>G19 - I19</f>
        <v>0</v>
      </c>
      <c r="K19" s="4" t="str">
        <f>IF(G19=0,0,J19 / G19)</f>
        <v>0</v>
      </c>
      <c r="L19" s="6" t="str">
        <f>L16</f>
        <v>0</v>
      </c>
      <c r="M19" s="2" t="str">
        <f>M16</f>
        <v>0</v>
      </c>
      <c r="N19" s="6" t="str">
        <f>N16 + N18</f>
        <v>0</v>
      </c>
    </row>
    <row r="20" spans="1:18">
      <c r="D20" s="8" t="s">
        <v>101</v>
      </c>
      <c r="E20" s="7">
        <v>0</v>
      </c>
      <c r="F20" s="2" t="str">
        <f>F19*E20</f>
        <v>0</v>
      </c>
      <c r="G20" s="6" t="str">
        <f>G19*E20</f>
        <v>0</v>
      </c>
      <c r="L20" s="6" t="str">
        <f>G20*O20</f>
        <v>0</v>
      </c>
      <c r="M20" s="2" t="str">
        <f>F20*O20</f>
        <v>0</v>
      </c>
      <c r="N20" s="6" t="str">
        <f>G20*P20</f>
        <v>0</v>
      </c>
      <c r="O20" s="4">
        <v>0.2</v>
      </c>
      <c r="P20" s="4">
        <v>0.8</v>
      </c>
    </row>
    <row r="21" spans="1:18">
      <c r="D21" s="8" t="s">
        <v>102</v>
      </c>
      <c r="E21" s="5">
        <v>0</v>
      </c>
      <c r="F21" s="2" t="str">
        <f>IF(R21=0,0,G21/R21)</f>
        <v>0</v>
      </c>
      <c r="G21" s="6" t="str">
        <f>E21</f>
        <v>0</v>
      </c>
      <c r="L21" s="6" t="str">
        <f>G21*O21</f>
        <v>0</v>
      </c>
      <c r="M21" s="2" t="str">
        <f>F21*O21</f>
        <v>0</v>
      </c>
      <c r="N21" s="6" t="str">
        <f>G21*P21</f>
        <v>0</v>
      </c>
      <c r="O21" s="4">
        <v>0.2</v>
      </c>
      <c r="P21" s="4">
        <v>0.8</v>
      </c>
      <c r="Q21" s="2" t="s">
        <v>103</v>
      </c>
      <c r="R21" s="2">
        <v>100</v>
      </c>
    </row>
    <row r="22" spans="1:18">
      <c r="D22" s="8" t="s">
        <v>104</v>
      </c>
      <c r="F22" s="2" t="str">
        <f>F19 - F20 - F21</f>
        <v>0</v>
      </c>
      <c r="G22" s="6" t="str">
        <f>G19 - G20 - G21</f>
        <v>0</v>
      </c>
      <c r="H22" s="2" t="str">
        <f>H19</f>
        <v>0</v>
      </c>
      <c r="I22" s="6" t="str">
        <f>I19</f>
        <v>0</v>
      </c>
      <c r="J22" s="6" t="str">
        <f>G22 - I22</f>
        <v>0</v>
      </c>
      <c r="K22" s="4" t="str">
        <f>IF(G22=0,0,J22 / G22)</f>
        <v>0</v>
      </c>
      <c r="L22" s="6" t="str">
        <f>L19 - L20 - L21</f>
        <v>0</v>
      </c>
      <c r="M22" s="2" t="str">
        <f>M19 - M20 - M21</f>
        <v>0</v>
      </c>
      <c r="N22" s="6" t="str">
        <f>N19 - N20 - N21</f>
        <v>0</v>
      </c>
    </row>
    <row r="23" spans="1:18">
      <c r="D23" s="8"/>
    </row>
    <row r="24" spans="1:18">
      <c r="D24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4" s="2" t="str">
        <f>M22</f>
        <v>0</v>
      </c>
    </row>
    <row r="25" spans="1:18">
      <c r="D25" s="8" t="s">
        <v>7</v>
      </c>
      <c r="F25" s="2" t="str">
        <f>(F24 + F26) * E17</f>
        <v>0</v>
      </c>
    </row>
    <row r="26" spans="1:18">
      <c r="D26" s="8" t="s">
        <v>105</v>
      </c>
      <c r="F26" s="2" t="str">
        <f>H22</f>
        <v>0</v>
      </c>
    </row>
    <row r="27" spans="1:18">
      <c r="D27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7" s="2" t="str">
        <f>SUM(F24:F26)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40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122</v>
      </c>
      <c r="Q2" s="2" t="s">
        <v>42</v>
      </c>
      <c r="R2" s="2">
        <v>130</v>
      </c>
    </row>
    <row r="4" spans="1:18" s="1" customFormat="1">
      <c r="B4" s="15" t="s">
        <v>43</v>
      </c>
      <c r="C4" s="16" t="s">
        <v>44</v>
      </c>
      <c r="D4" s="17" t="s">
        <v>45</v>
      </c>
      <c r="E4" s="18" t="s">
        <v>46</v>
      </c>
      <c r="F4" s="19" t="s">
        <v>47</v>
      </c>
      <c r="G4" s="18" t="s">
        <v>48</v>
      </c>
      <c r="H4" s="19" t="s">
        <v>49</v>
      </c>
      <c r="I4" s="18" t="s">
        <v>50</v>
      </c>
      <c r="J4" s="18" t="s">
        <v>51</v>
      </c>
      <c r="K4" s="20" t="s">
        <v>52</v>
      </c>
      <c r="L4" s="21" t="s">
        <v>53</v>
      </c>
      <c r="M4" s="22" t="s">
        <v>54</v>
      </c>
      <c r="N4" s="21" t="s">
        <v>55</v>
      </c>
      <c r="O4" s="23" t="s">
        <v>56</v>
      </c>
      <c r="P4" s="23" t="s">
        <v>57</v>
      </c>
      <c r="Q4" s="19" t="s">
        <v>58</v>
      </c>
      <c r="R4" s="24" t="s">
        <v>59</v>
      </c>
    </row>
    <row r="5" spans="1:18">
      <c r="B5" s="47" t="s">
        <v>60</v>
      </c>
      <c r="C5" t="s">
        <v>61</v>
      </c>
      <c r="D5" s="3" t="s">
        <v>123</v>
      </c>
      <c r="E5" s="5">
        <v>1</v>
      </c>
      <c r="F5" s="2">
        <v>1700</v>
      </c>
      <c r="G5" s="6">
        <v>221000</v>
      </c>
      <c r="H5" s="2">
        <v>1489.53</v>
      </c>
      <c r="I5" s="6">
        <v>170998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114.8</v>
      </c>
    </row>
    <row r="6" spans="1:18">
      <c r="B6" s="47" t="s">
        <v>60</v>
      </c>
      <c r="C6" t="s">
        <v>124</v>
      </c>
      <c r="D6" s="3" t="s">
        <v>125</v>
      </c>
      <c r="E6" s="5">
        <v>1</v>
      </c>
      <c r="F6" s="2">
        <v>900</v>
      </c>
      <c r="G6" s="6">
        <v>117000</v>
      </c>
      <c r="H6" s="2">
        <v>550</v>
      </c>
      <c r="I6" s="6">
        <v>63140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114.8</v>
      </c>
    </row>
    <row r="7" spans="1:18">
      <c r="B7" s="47" t="s">
        <v>60</v>
      </c>
      <c r="C7" t="s">
        <v>124</v>
      </c>
      <c r="D7" s="3" t="s">
        <v>66</v>
      </c>
      <c r="E7" s="5">
        <v>1</v>
      </c>
      <c r="F7" s="2">
        <v>150</v>
      </c>
      <c r="G7" s="6">
        <v>19500</v>
      </c>
      <c r="H7" s="2">
        <v>50</v>
      </c>
      <c r="I7" s="6">
        <v>5740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114.8</v>
      </c>
    </row>
    <row r="8" spans="1:18">
      <c r="B8" s="47" t="s">
        <v>60</v>
      </c>
      <c r="C8" t="s">
        <v>124</v>
      </c>
      <c r="D8" s="3" t="s">
        <v>67</v>
      </c>
      <c r="E8" s="5">
        <v>1</v>
      </c>
      <c r="F8" s="2">
        <v>80</v>
      </c>
      <c r="G8" s="6">
        <v>10400</v>
      </c>
      <c r="H8" s="2">
        <v>50</v>
      </c>
      <c r="I8" s="6">
        <v>5740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114.8</v>
      </c>
    </row>
    <row r="9" spans="1:18">
      <c r="B9" s="47" t="s">
        <v>60</v>
      </c>
      <c r="C9" t="s">
        <v>126</v>
      </c>
      <c r="D9" s="3" t="s">
        <v>127</v>
      </c>
      <c r="E9" s="5">
        <v>2</v>
      </c>
      <c r="F9" s="2">
        <v>160</v>
      </c>
      <c r="G9" s="6">
        <v>20800</v>
      </c>
      <c r="H9" s="2">
        <v>160</v>
      </c>
      <c r="I9" s="6">
        <v>18368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114.8</v>
      </c>
    </row>
    <row r="10" spans="1:18">
      <c r="B10" s="47" t="s">
        <v>60</v>
      </c>
      <c r="C10" t="s">
        <v>68</v>
      </c>
      <c r="D10" s="3" t="s">
        <v>128</v>
      </c>
      <c r="E10" s="5">
        <v>1</v>
      </c>
      <c r="F10" s="2">
        <v>500</v>
      </c>
      <c r="G10" s="6">
        <v>65000</v>
      </c>
      <c r="H10" s="2">
        <v>240</v>
      </c>
      <c r="I10" s="6">
        <v>27552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114.8</v>
      </c>
    </row>
    <row r="11" spans="1:18">
      <c r="B11" s="47" t="s">
        <v>60</v>
      </c>
      <c r="C11" t="s">
        <v>70</v>
      </c>
      <c r="D11" s="3" t="s">
        <v>71</v>
      </c>
      <c r="E11" s="5">
        <v>1</v>
      </c>
      <c r="F11" s="2">
        <v>1700</v>
      </c>
      <c r="G11" s="6">
        <v>221000</v>
      </c>
      <c r="H11" s="2">
        <v>874.35</v>
      </c>
      <c r="I11" s="6">
        <v>100375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114.8</v>
      </c>
    </row>
    <row r="12" spans="1:18">
      <c r="B12" s="47" t="s">
        <v>60</v>
      </c>
      <c r="C12" t="s">
        <v>70</v>
      </c>
      <c r="D12" s="3" t="s">
        <v>72</v>
      </c>
      <c r="E12" s="5">
        <v>1</v>
      </c>
      <c r="F12" s="2">
        <v>350</v>
      </c>
      <c r="G12" s="6">
        <v>45500</v>
      </c>
      <c r="H12" s="2">
        <v>201</v>
      </c>
      <c r="I12" s="6">
        <v>23075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114.8</v>
      </c>
    </row>
    <row r="13" spans="1:18">
      <c r="B13" s="47" t="s">
        <v>60</v>
      </c>
      <c r="C13" t="s">
        <v>70</v>
      </c>
      <c r="D13" s="3" t="s">
        <v>74</v>
      </c>
      <c r="E13" s="5">
        <v>1</v>
      </c>
      <c r="F13" s="2">
        <v>50</v>
      </c>
      <c r="G13" s="6">
        <v>6500</v>
      </c>
      <c r="H13" s="2">
        <v>30</v>
      </c>
      <c r="I13" s="6">
        <v>3444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114.8</v>
      </c>
    </row>
    <row r="14" spans="1:18">
      <c r="B14" s="47" t="s">
        <v>60</v>
      </c>
      <c r="C14" t="s">
        <v>129</v>
      </c>
      <c r="D14" s="3" t="s">
        <v>130</v>
      </c>
      <c r="E14" s="5">
        <v>1</v>
      </c>
      <c r="F14" s="2">
        <v>653.85</v>
      </c>
      <c r="G14" s="6">
        <v>85000</v>
      </c>
      <c r="H14" s="2">
        <v>443.1</v>
      </c>
      <c r="I14" s="6">
        <v>50868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114.8</v>
      </c>
    </row>
    <row r="15" spans="1:18">
      <c r="B15" s="47" t="s">
        <v>60</v>
      </c>
      <c r="C15" t="s">
        <v>77</v>
      </c>
      <c r="D15" s="3" t="s">
        <v>131</v>
      </c>
      <c r="E15" s="5">
        <v>2</v>
      </c>
      <c r="F15" s="2">
        <v>300</v>
      </c>
      <c r="G15" s="6">
        <v>39000</v>
      </c>
      <c r="H15" s="2">
        <v>157.06</v>
      </c>
      <c r="I15" s="6">
        <v>18030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114.8</v>
      </c>
    </row>
    <row r="16" spans="1:18">
      <c r="B16" s="47" t="s">
        <v>60</v>
      </c>
      <c r="C16" t="s">
        <v>80</v>
      </c>
      <c r="D16" s="3" t="s">
        <v>81</v>
      </c>
      <c r="E16" s="5">
        <v>1</v>
      </c>
      <c r="F16" s="2">
        <v>500</v>
      </c>
      <c r="G16" s="6">
        <v>65000</v>
      </c>
      <c r="H16" s="2">
        <v>290.58</v>
      </c>
      <c r="I16" s="6">
        <v>33359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114.8</v>
      </c>
    </row>
    <row r="17" spans="1:18">
      <c r="B17" s="47" t="s">
        <v>60</v>
      </c>
      <c r="C17" t="s">
        <v>82</v>
      </c>
      <c r="D17" s="3" t="s">
        <v>132</v>
      </c>
      <c r="E17" s="5">
        <v>1</v>
      </c>
      <c r="F17" s="2">
        <v>0</v>
      </c>
      <c r="G17" s="6">
        <v>0</v>
      </c>
      <c r="H17" s="2">
        <v>300</v>
      </c>
      <c r="I17" s="6">
        <v>34440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114.8</v>
      </c>
    </row>
    <row r="18" spans="1:18">
      <c r="B18" s="47" t="s">
        <v>60</v>
      </c>
      <c r="C18" t="s">
        <v>82</v>
      </c>
      <c r="D18" s="3" t="s">
        <v>133</v>
      </c>
      <c r="E18" s="5">
        <v>1</v>
      </c>
      <c r="F18" s="2">
        <v>180</v>
      </c>
      <c r="G18" s="6">
        <v>23400</v>
      </c>
      <c r="H18" s="2">
        <v>150</v>
      </c>
      <c r="I18" s="6">
        <v>17220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114.8</v>
      </c>
    </row>
    <row r="19" spans="1:18">
      <c r="B19" s="47" t="s">
        <v>60</v>
      </c>
      <c r="C19" t="s">
        <v>82</v>
      </c>
      <c r="D19" s="3" t="s">
        <v>121</v>
      </c>
      <c r="E19" s="5">
        <v>1</v>
      </c>
      <c r="F19" s="2">
        <v>150</v>
      </c>
      <c r="G19" s="6">
        <v>19500</v>
      </c>
      <c r="H19" s="2">
        <v>30</v>
      </c>
      <c r="I19" s="6">
        <v>3444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114.8</v>
      </c>
    </row>
    <row r="20" spans="1:18">
      <c r="B20" s="47" t="s">
        <v>60</v>
      </c>
      <c r="C20" t="s">
        <v>82</v>
      </c>
      <c r="D20" s="3" t="s">
        <v>134</v>
      </c>
      <c r="E20" s="5">
        <v>2</v>
      </c>
      <c r="F20" s="2">
        <v>54</v>
      </c>
      <c r="G20" s="6">
        <v>7020</v>
      </c>
      <c r="H20" s="2">
        <v>54</v>
      </c>
      <c r="I20" s="6">
        <v>6200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8">
        <v>114.8</v>
      </c>
    </row>
    <row r="21" spans="1:18">
      <c r="B21" s="47" t="s">
        <v>60</v>
      </c>
      <c r="C21" t="s">
        <v>82</v>
      </c>
      <c r="D21" s="3" t="s">
        <v>135</v>
      </c>
      <c r="E21" s="5">
        <v>2</v>
      </c>
      <c r="F21" s="2">
        <v>52</v>
      </c>
      <c r="G21" s="6">
        <v>6760</v>
      </c>
      <c r="H21" s="2">
        <v>40</v>
      </c>
      <c r="I21" s="6">
        <v>4592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8">
        <v>114.8</v>
      </c>
    </row>
    <row r="22" spans="1:18">
      <c r="B22" s="47" t="s">
        <v>60</v>
      </c>
      <c r="C22" t="s">
        <v>82</v>
      </c>
      <c r="D22" s="3" t="s">
        <v>136</v>
      </c>
      <c r="E22" s="5">
        <v>2</v>
      </c>
      <c r="F22" s="2">
        <v>52</v>
      </c>
      <c r="G22" s="6">
        <v>6760</v>
      </c>
      <c r="H22" s="2">
        <v>40</v>
      </c>
      <c r="I22" s="6">
        <v>4592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8">
        <v>114.8</v>
      </c>
    </row>
    <row r="23" spans="1:18">
      <c r="B23" s="47" t="s">
        <v>60</v>
      </c>
      <c r="C23" t="s">
        <v>82</v>
      </c>
      <c r="D23" s="3" t="s">
        <v>137</v>
      </c>
      <c r="E23" s="5">
        <v>1</v>
      </c>
      <c r="F23" s="2">
        <v>27</v>
      </c>
      <c r="G23" s="6">
        <v>3510</v>
      </c>
      <c r="H23" s="2">
        <v>20</v>
      </c>
      <c r="I23" s="6">
        <v>2296</v>
      </c>
      <c r="J23" s="6" t="str">
        <f>G23 - I23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8">
        <v>114.8</v>
      </c>
    </row>
    <row r="24" spans="1:18">
      <c r="B24" s="47" t="s">
        <v>88</v>
      </c>
      <c r="C24" t="s">
        <v>138</v>
      </c>
      <c r="D24" s="3" t="s">
        <v>139</v>
      </c>
      <c r="E24" s="5">
        <v>13</v>
      </c>
      <c r="F24" s="2">
        <v>1495</v>
      </c>
      <c r="G24" s="6">
        <v>194350</v>
      </c>
      <c r="H24" s="2">
        <v>0</v>
      </c>
      <c r="I24" s="6">
        <v>0</v>
      </c>
      <c r="J24" s="6" t="str">
        <f>G24 - 141778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0.2</v>
      </c>
      <c r="P24" s="4">
        <v>0.8</v>
      </c>
      <c r="Q24" s="2">
        <v>130</v>
      </c>
      <c r="R24" s="48">
        <v>114.8</v>
      </c>
    </row>
    <row r="25" spans="1:18">
      <c r="B25" s="47" t="s">
        <v>88</v>
      </c>
      <c r="C25" t="s">
        <v>138</v>
      </c>
      <c r="D25" s="3" t="s">
        <v>140</v>
      </c>
      <c r="E25" s="5">
        <v>3</v>
      </c>
      <c r="F25" s="2">
        <v>120</v>
      </c>
      <c r="G25" s="6">
        <v>15600</v>
      </c>
      <c r="H25" s="2">
        <v>0</v>
      </c>
      <c r="I25" s="6">
        <v>0</v>
      </c>
      <c r="J25" s="6" t="str">
        <f>G25 - 10332</f>
        <v>0</v>
      </c>
      <c r="K25" s="4" t="str">
        <f>IF(G25=0,0,J25 / G25)</f>
        <v>0</v>
      </c>
      <c r="L25" s="6" t="str">
        <f>J25 * O25</f>
        <v>0</v>
      </c>
      <c r="M25" s="2" t="str">
        <f>L25 / R2</f>
        <v>0</v>
      </c>
      <c r="N25" s="6" t="str">
        <f>J25 * P25</f>
        <v>0</v>
      </c>
      <c r="O25" s="4">
        <v>0.2</v>
      </c>
      <c r="P25" s="4">
        <v>0.8</v>
      </c>
      <c r="Q25" s="2">
        <v>130</v>
      </c>
      <c r="R25" s="48">
        <v>114.8</v>
      </c>
    </row>
    <row r="26" spans="1:18">
      <c r="B26" s="47" t="s">
        <v>88</v>
      </c>
      <c r="C26" t="s">
        <v>138</v>
      </c>
      <c r="D26" s="3" t="s">
        <v>141</v>
      </c>
      <c r="E26" s="5">
        <v>1</v>
      </c>
      <c r="F26" s="2">
        <v>270</v>
      </c>
      <c r="G26" s="6">
        <v>35100</v>
      </c>
      <c r="H26" s="2">
        <v>0</v>
      </c>
      <c r="I26" s="6">
        <v>0</v>
      </c>
      <c r="J26" s="6" t="str">
        <f>G26 - 23534</f>
        <v>0</v>
      </c>
      <c r="K26" s="4" t="str">
        <f>IF(G26=0,0,J26 / G26)</f>
        <v>0</v>
      </c>
      <c r="L26" s="6" t="str">
        <f>J26 * O26</f>
        <v>0</v>
      </c>
      <c r="M26" s="2" t="str">
        <f>L26 / R2</f>
        <v>0</v>
      </c>
      <c r="N26" s="6" t="str">
        <f>J26 * P26</f>
        <v>0</v>
      </c>
      <c r="O26" s="4">
        <v>0.2</v>
      </c>
      <c r="P26" s="4">
        <v>0.8</v>
      </c>
      <c r="Q26" s="2">
        <v>130</v>
      </c>
      <c r="R26" s="48">
        <v>114.8</v>
      </c>
    </row>
    <row r="27" spans="1:18">
      <c r="B27" s="55" t="s">
        <v>142</v>
      </c>
      <c r="C27" s="41" t="s">
        <v>143</v>
      </c>
      <c r="D27" s="42" t="s">
        <v>144</v>
      </c>
      <c r="E27" s="43">
        <v>1</v>
      </c>
      <c r="F27" s="44">
        <v>384.62</v>
      </c>
      <c r="G27" s="45">
        <v>50000</v>
      </c>
      <c r="H27" s="44">
        <v>0</v>
      </c>
      <c r="I27" s="45">
        <v>30800</v>
      </c>
      <c r="J27" s="45" t="str">
        <f>G27 - I27</f>
        <v>0</v>
      </c>
      <c r="K27" s="46" t="str">
        <f>IF(G27=0,0,J27 / G27)</f>
        <v>0</v>
      </c>
      <c r="L27" s="45">
        <v>0</v>
      </c>
      <c r="M27" s="44">
        <v>0</v>
      </c>
      <c r="N27" s="45" t="str">
        <f>J27 * P27</f>
        <v>0</v>
      </c>
      <c r="O27" s="46">
        <v>0.2</v>
      </c>
      <c r="P27" s="46">
        <v>0.8</v>
      </c>
      <c r="Q27" s="44">
        <v>130</v>
      </c>
      <c r="R27" s="56">
        <v>114.8</v>
      </c>
    </row>
    <row r="28" spans="1:18">
      <c r="B28" s="49"/>
      <c r="C28" s="49"/>
      <c r="D28" s="50"/>
      <c r="E28" s="51"/>
      <c r="F28" s="52"/>
      <c r="G28" s="53"/>
      <c r="H28" s="52"/>
      <c r="I28" s="53"/>
      <c r="J28" s="53"/>
      <c r="K28" s="54"/>
      <c r="L28" s="53"/>
      <c r="M28" s="52"/>
      <c r="N28" s="53"/>
      <c r="O28" s="54"/>
      <c r="P28" s="54"/>
      <c r="Q28" s="52"/>
      <c r="R28" s="52"/>
    </row>
    <row r="29" spans="1:18">
      <c r="D29" s="8" t="s">
        <v>98</v>
      </c>
      <c r="F29" s="2" t="str">
        <f>SUM(F5:F28)</f>
        <v>0</v>
      </c>
      <c r="G29" s="6" t="str">
        <f>SUM(G5:G28)</f>
        <v>0</v>
      </c>
      <c r="H29" s="2" t="str">
        <f>SUM(H5:H28)</f>
        <v>0</v>
      </c>
      <c r="I29" s="6" t="str">
        <f>SUM(I5:I28)</f>
        <v>0</v>
      </c>
      <c r="J29" s="6" t="str">
        <f>SUM(J5:J28)</f>
        <v>0</v>
      </c>
      <c r="K29" s="4" t="str">
        <f>IF(G29=0,0,J29 / G29)</f>
        <v>0</v>
      </c>
      <c r="L29" s="6" t="str">
        <f>SUM(L5:L28)</f>
        <v>0</v>
      </c>
      <c r="M29" s="2" t="str">
        <f>SUM(M5:M28)</f>
        <v>0</v>
      </c>
      <c r="N29" s="6" t="str">
        <f>SUM(N5:N28)</f>
        <v>0</v>
      </c>
    </row>
    <row r="30" spans="1:18">
      <c r="D30" s="8" t="s">
        <v>99</v>
      </c>
      <c r="E30" s="9">
        <v>0.04712</v>
      </c>
      <c r="F30" s="2" t="str">
        <f>E30 * (F29 - 384)</f>
        <v>0</v>
      </c>
      <c r="G30" s="6" t="str">
        <f>E30 * (G29 - 50000)</f>
        <v>0</v>
      </c>
    </row>
    <row r="31" spans="1:18">
      <c r="D31" s="8" t="s">
        <v>100</v>
      </c>
      <c r="E31" s="7">
        <v>0.1</v>
      </c>
      <c r="F31" s="2" t="str">
        <f>F29*E31</f>
        <v>0</v>
      </c>
      <c r="G31" s="6" t="str">
        <f>G29*E31</f>
        <v>0</v>
      </c>
      <c r="N31" s="6" t="str">
        <f>G31</f>
        <v>0</v>
      </c>
    </row>
    <row r="32" spans="1:18">
      <c r="D32" s="8" t="s">
        <v>98</v>
      </c>
      <c r="F32" s="2" t="str">
        <f>F29 + F30 + F31</f>
        <v>0</v>
      </c>
      <c r="G32" s="6" t="str">
        <f>G29 + G30 + G31</f>
        <v>0</v>
      </c>
      <c r="H32" s="2" t="str">
        <f>H29</f>
        <v>0</v>
      </c>
      <c r="I32" s="6" t="str">
        <f>I29</f>
        <v>0</v>
      </c>
      <c r="J32" s="6" t="str">
        <f>G32 - I32</f>
        <v>0</v>
      </c>
      <c r="K32" s="4" t="str">
        <f>IF(G32=0,0,J32 / G32)</f>
        <v>0</v>
      </c>
      <c r="L32" s="6" t="str">
        <f>L29</f>
        <v>0</v>
      </c>
      <c r="M32" s="2" t="str">
        <f>M29</f>
        <v>0</v>
      </c>
      <c r="N32" s="6" t="str">
        <f>N29 + N31</f>
        <v>0</v>
      </c>
    </row>
    <row r="33" spans="1:18">
      <c r="D33" s="8" t="s">
        <v>101</v>
      </c>
      <c r="E33" s="7">
        <v>0</v>
      </c>
      <c r="F33" s="2" t="str">
        <f>F32*E33</f>
        <v>0</v>
      </c>
      <c r="G33" s="6" t="str">
        <f>G32*E33</f>
        <v>0</v>
      </c>
      <c r="L33" s="6" t="str">
        <f>G33*O33</f>
        <v>0</v>
      </c>
      <c r="M33" s="2" t="str">
        <f>F33*O33</f>
        <v>0</v>
      </c>
      <c r="N33" s="6" t="str">
        <f>G33*P33</f>
        <v>0</v>
      </c>
      <c r="O33" s="4">
        <v>0.2</v>
      </c>
      <c r="P33" s="4">
        <v>0.8</v>
      </c>
    </row>
    <row r="34" spans="1:18">
      <c r="D34" s="8" t="s">
        <v>102</v>
      </c>
      <c r="E34" s="5">
        <v>0</v>
      </c>
      <c r="F34" s="2" t="str">
        <f>IF(R34=0,0,G34/R34)</f>
        <v>0</v>
      </c>
      <c r="G34" s="6" t="str">
        <f>E34</f>
        <v>0</v>
      </c>
      <c r="L34" s="6" t="str">
        <f>G34*O34</f>
        <v>0</v>
      </c>
      <c r="M34" s="2" t="str">
        <f>F34*O34</f>
        <v>0</v>
      </c>
      <c r="N34" s="6" t="str">
        <f>G34*P34</f>
        <v>0</v>
      </c>
      <c r="O34" s="4">
        <v>0.2</v>
      </c>
      <c r="P34" s="4">
        <v>0.8</v>
      </c>
      <c r="Q34" s="2" t="s">
        <v>103</v>
      </c>
      <c r="R34" s="2">
        <v>100</v>
      </c>
    </row>
    <row r="35" spans="1:18">
      <c r="D35" s="8" t="s">
        <v>104</v>
      </c>
      <c r="F35" s="2" t="str">
        <f>F32 - F33 - F34</f>
        <v>0</v>
      </c>
      <c r="G35" s="6" t="str">
        <f>G32 - G33 - G34</f>
        <v>0</v>
      </c>
      <c r="H35" s="2" t="str">
        <f>H32</f>
        <v>0</v>
      </c>
      <c r="I35" s="6" t="str">
        <f>I32</f>
        <v>0</v>
      </c>
      <c r="J35" s="6" t="str">
        <f>G35 - I35</f>
        <v>0</v>
      </c>
      <c r="K35" s="4" t="str">
        <f>IF(G35=0,0,J35 / G35)</f>
        <v>0</v>
      </c>
      <c r="L35" s="6" t="str">
        <f>L32 - L33 - L34</f>
        <v>0</v>
      </c>
      <c r="M35" s="2" t="str">
        <f>M32 - M33 - M34</f>
        <v>0</v>
      </c>
      <c r="N35" s="6" t="str">
        <f>N32 - N33 - N34</f>
        <v>0</v>
      </c>
    </row>
    <row r="36" spans="1:18">
      <c r="D36" s="8"/>
    </row>
    <row r="37" spans="1:18">
      <c r="D37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7" s="2" t="str">
        <f>M35</f>
        <v>0</v>
      </c>
    </row>
    <row r="38" spans="1:18">
      <c r="D38" s="8" t="s">
        <v>7</v>
      </c>
      <c r="F38" s="2" t="str">
        <f>(F37 + F39) * E30</f>
        <v>0</v>
      </c>
    </row>
    <row r="39" spans="1:18">
      <c r="D39" s="8" t="s">
        <v>105</v>
      </c>
      <c r="F39" s="2" t="str">
        <f>H35</f>
        <v>0</v>
      </c>
    </row>
    <row r="40" spans="1:18">
      <c r="D40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40" s="2" t="str">
        <f>SUM(F37:F39)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6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145</v>
      </c>
      <c r="Q2" s="2" t="s">
        <v>42</v>
      </c>
      <c r="R2" s="2">
        <v>130</v>
      </c>
    </row>
    <row r="4" spans="1:18" s="1" customFormat="1">
      <c r="B4" s="15" t="s">
        <v>43</v>
      </c>
      <c r="C4" s="16" t="s">
        <v>44</v>
      </c>
      <c r="D4" s="17" t="s">
        <v>45</v>
      </c>
      <c r="E4" s="18" t="s">
        <v>46</v>
      </c>
      <c r="F4" s="19" t="s">
        <v>47</v>
      </c>
      <c r="G4" s="18" t="s">
        <v>48</v>
      </c>
      <c r="H4" s="19" t="s">
        <v>49</v>
      </c>
      <c r="I4" s="18" t="s">
        <v>50</v>
      </c>
      <c r="J4" s="18" t="s">
        <v>51</v>
      </c>
      <c r="K4" s="20" t="s">
        <v>52</v>
      </c>
      <c r="L4" s="21" t="s">
        <v>53</v>
      </c>
      <c r="M4" s="22" t="s">
        <v>54</v>
      </c>
      <c r="N4" s="21" t="s">
        <v>55</v>
      </c>
      <c r="O4" s="23" t="s">
        <v>56</v>
      </c>
      <c r="P4" s="23" t="s">
        <v>57</v>
      </c>
      <c r="Q4" s="19" t="s">
        <v>58</v>
      </c>
      <c r="R4" s="24" t="s">
        <v>59</v>
      </c>
    </row>
    <row r="5" spans="1:18">
      <c r="B5" s="47" t="s">
        <v>60</v>
      </c>
      <c r="C5" t="s">
        <v>146</v>
      </c>
      <c r="D5" s="3" t="s">
        <v>147</v>
      </c>
      <c r="E5" s="5">
        <v>1</v>
      </c>
      <c r="F5" s="2">
        <v>725</v>
      </c>
      <c r="G5" s="6">
        <v>94250</v>
      </c>
      <c r="H5" s="2">
        <v>1225.63</v>
      </c>
      <c r="I5" s="6">
        <v>140702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114.8</v>
      </c>
    </row>
    <row r="6" spans="1:18">
      <c r="B6" s="47" t="s">
        <v>60</v>
      </c>
      <c r="C6" t="s">
        <v>63</v>
      </c>
      <c r="D6" s="3" t="s">
        <v>65</v>
      </c>
      <c r="E6" s="5">
        <v>1</v>
      </c>
      <c r="F6" s="2">
        <v>900</v>
      </c>
      <c r="G6" s="6">
        <v>117000</v>
      </c>
      <c r="H6" s="2">
        <v>600</v>
      </c>
      <c r="I6" s="6">
        <v>68880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114.8</v>
      </c>
    </row>
    <row r="7" spans="1:18">
      <c r="B7" s="47" t="s">
        <v>60</v>
      </c>
      <c r="C7" t="s">
        <v>63</v>
      </c>
      <c r="D7" s="3" t="s">
        <v>66</v>
      </c>
      <c r="E7" s="5">
        <v>1</v>
      </c>
      <c r="F7" s="2">
        <v>150</v>
      </c>
      <c r="G7" s="6">
        <v>19500</v>
      </c>
      <c r="H7" s="2">
        <v>50</v>
      </c>
      <c r="I7" s="6">
        <v>5740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114.8</v>
      </c>
    </row>
    <row r="8" spans="1:18">
      <c r="B8" s="47" t="s">
        <v>60</v>
      </c>
      <c r="C8" t="s">
        <v>63</v>
      </c>
      <c r="D8" s="3" t="s">
        <v>148</v>
      </c>
      <c r="E8" s="5">
        <v>1</v>
      </c>
      <c r="F8" s="2">
        <v>250</v>
      </c>
      <c r="G8" s="6">
        <v>32500</v>
      </c>
      <c r="H8" s="2">
        <v>150</v>
      </c>
      <c r="I8" s="6">
        <v>17220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114.8</v>
      </c>
    </row>
    <row r="9" spans="1:18">
      <c r="B9" s="47" t="s">
        <v>60</v>
      </c>
      <c r="C9" t="s">
        <v>126</v>
      </c>
      <c r="D9" s="3" t="s">
        <v>149</v>
      </c>
      <c r="E9" s="5">
        <v>1</v>
      </c>
      <c r="F9" s="2">
        <v>80</v>
      </c>
      <c r="G9" s="6">
        <v>10400</v>
      </c>
      <c r="H9" s="2">
        <v>50</v>
      </c>
      <c r="I9" s="6">
        <v>5740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114.8</v>
      </c>
    </row>
    <row r="10" spans="1:18">
      <c r="B10" s="47" t="s">
        <v>60</v>
      </c>
      <c r="C10" t="s">
        <v>150</v>
      </c>
      <c r="D10" s="3" t="s">
        <v>151</v>
      </c>
      <c r="E10" s="5">
        <v>1</v>
      </c>
      <c r="F10" s="2">
        <v>1375</v>
      </c>
      <c r="G10" s="6">
        <v>178750</v>
      </c>
      <c r="H10" s="2">
        <v>1099.48</v>
      </c>
      <c r="I10" s="6">
        <v>126220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114.8</v>
      </c>
    </row>
    <row r="11" spans="1:18">
      <c r="B11" s="55" t="s">
        <v>142</v>
      </c>
      <c r="C11" s="41" t="s">
        <v>129</v>
      </c>
      <c r="D11" s="42" t="s">
        <v>130</v>
      </c>
      <c r="E11" s="43">
        <v>1</v>
      </c>
      <c r="F11" s="44">
        <v>653.85</v>
      </c>
      <c r="G11" s="45">
        <v>85000</v>
      </c>
      <c r="H11" s="44">
        <v>0</v>
      </c>
      <c r="I11" s="45">
        <v>50868</v>
      </c>
      <c r="J11" s="45" t="str">
        <f>G11 - I11</f>
        <v>0</v>
      </c>
      <c r="K11" s="46" t="str">
        <f>IF(G11=0,0,J11 / G11)</f>
        <v>0</v>
      </c>
      <c r="L11" s="45">
        <v>0</v>
      </c>
      <c r="M11" s="44">
        <v>0</v>
      </c>
      <c r="N11" s="45" t="str">
        <f>J11 * P11</f>
        <v>0</v>
      </c>
      <c r="O11" s="46">
        <v>0</v>
      </c>
      <c r="P11" s="46">
        <v>1</v>
      </c>
      <c r="Q11" s="44">
        <v>130</v>
      </c>
      <c r="R11" s="56">
        <v>114.8</v>
      </c>
    </row>
    <row r="12" spans="1:18">
      <c r="B12" s="47" t="s">
        <v>60</v>
      </c>
      <c r="C12" t="s">
        <v>152</v>
      </c>
      <c r="D12" s="3" t="s">
        <v>153</v>
      </c>
      <c r="E12" s="5">
        <v>1</v>
      </c>
      <c r="F12" s="2">
        <v>750</v>
      </c>
      <c r="G12" s="6">
        <v>97500</v>
      </c>
      <c r="H12" s="2">
        <v>550</v>
      </c>
      <c r="I12" s="6">
        <v>63140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114.8</v>
      </c>
    </row>
    <row r="13" spans="1:18">
      <c r="B13" s="47" t="s">
        <v>60</v>
      </c>
      <c r="C13" t="s">
        <v>68</v>
      </c>
      <c r="D13" s="3" t="s">
        <v>128</v>
      </c>
      <c r="E13" s="5">
        <v>1</v>
      </c>
      <c r="F13" s="2">
        <v>550</v>
      </c>
      <c r="G13" s="6">
        <v>71500</v>
      </c>
      <c r="H13" s="2">
        <v>360</v>
      </c>
      <c r="I13" s="6">
        <v>41328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114.8</v>
      </c>
    </row>
    <row r="14" spans="1:18">
      <c r="B14" s="47" t="s">
        <v>60</v>
      </c>
      <c r="C14" t="s">
        <v>77</v>
      </c>
      <c r="D14" s="3" t="s">
        <v>131</v>
      </c>
      <c r="E14" s="5">
        <v>2</v>
      </c>
      <c r="F14" s="2">
        <v>300</v>
      </c>
      <c r="G14" s="6">
        <v>39000</v>
      </c>
      <c r="H14" s="2">
        <v>157.06</v>
      </c>
      <c r="I14" s="6">
        <v>18030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114.8</v>
      </c>
    </row>
    <row r="15" spans="1:18">
      <c r="B15" s="47" t="s">
        <v>60</v>
      </c>
      <c r="C15" t="s">
        <v>154</v>
      </c>
      <c r="D15" s="3" t="s">
        <v>81</v>
      </c>
      <c r="E15" s="5">
        <v>1</v>
      </c>
      <c r="F15" s="2">
        <v>270</v>
      </c>
      <c r="G15" s="6">
        <v>35100</v>
      </c>
      <c r="H15" s="2">
        <v>180.63</v>
      </c>
      <c r="I15" s="6">
        <v>20736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114.8</v>
      </c>
    </row>
    <row r="16" spans="1:18">
      <c r="B16" s="47" t="s">
        <v>60</v>
      </c>
      <c r="C16" t="s">
        <v>82</v>
      </c>
      <c r="D16" s="3" t="s">
        <v>155</v>
      </c>
      <c r="E16" s="5">
        <v>1</v>
      </c>
      <c r="F16" s="2">
        <v>383</v>
      </c>
      <c r="G16" s="6">
        <v>49790</v>
      </c>
      <c r="H16" s="2">
        <v>270</v>
      </c>
      <c r="I16" s="6">
        <v>30996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114.8</v>
      </c>
    </row>
    <row r="17" spans="1:18">
      <c r="B17" s="47" t="s">
        <v>60</v>
      </c>
      <c r="C17" t="s">
        <v>82</v>
      </c>
      <c r="D17" s="3" t="s">
        <v>156</v>
      </c>
      <c r="E17" s="5">
        <v>1</v>
      </c>
      <c r="F17" s="2">
        <v>50</v>
      </c>
      <c r="G17" s="6">
        <v>6500</v>
      </c>
      <c r="H17" s="2">
        <v>35</v>
      </c>
      <c r="I17" s="6">
        <v>4018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114.8</v>
      </c>
    </row>
    <row r="18" spans="1:18">
      <c r="B18" s="47" t="s">
        <v>60</v>
      </c>
      <c r="C18" t="s">
        <v>82</v>
      </c>
      <c r="D18" s="3" t="s">
        <v>121</v>
      </c>
      <c r="E18" s="5">
        <v>1</v>
      </c>
      <c r="F18" s="2">
        <v>150</v>
      </c>
      <c r="G18" s="6">
        <v>19500</v>
      </c>
      <c r="H18" s="2">
        <v>30</v>
      </c>
      <c r="I18" s="6">
        <v>3444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114.8</v>
      </c>
    </row>
    <row r="19" spans="1:18">
      <c r="B19" s="47" t="s">
        <v>60</v>
      </c>
      <c r="C19" t="s">
        <v>82</v>
      </c>
      <c r="D19" s="3" t="s">
        <v>157</v>
      </c>
      <c r="E19" s="5">
        <v>1</v>
      </c>
      <c r="F19" s="2">
        <v>60</v>
      </c>
      <c r="G19" s="6">
        <v>7800</v>
      </c>
      <c r="H19" s="2">
        <v>35</v>
      </c>
      <c r="I19" s="6">
        <v>4018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114.8</v>
      </c>
    </row>
    <row r="20" spans="1:18">
      <c r="B20" s="47" t="s">
        <v>60</v>
      </c>
      <c r="C20" t="s">
        <v>82</v>
      </c>
      <c r="D20" s="3" t="s">
        <v>158</v>
      </c>
      <c r="E20" s="5">
        <v>4</v>
      </c>
      <c r="F20" s="2">
        <v>100</v>
      </c>
      <c r="G20" s="6">
        <v>13000</v>
      </c>
      <c r="H20" s="2">
        <v>80</v>
      </c>
      <c r="I20" s="6">
        <v>9184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8">
        <v>114.8</v>
      </c>
    </row>
    <row r="21" spans="1:18">
      <c r="B21" s="47" t="s">
        <v>60</v>
      </c>
      <c r="C21" t="s">
        <v>82</v>
      </c>
      <c r="D21" s="3" t="s">
        <v>159</v>
      </c>
      <c r="E21" s="5">
        <v>3</v>
      </c>
      <c r="F21" s="2">
        <v>60</v>
      </c>
      <c r="G21" s="6">
        <v>7800</v>
      </c>
      <c r="H21" s="2">
        <v>45</v>
      </c>
      <c r="I21" s="6">
        <v>5166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8">
        <v>114.8</v>
      </c>
    </row>
    <row r="22" spans="1:18">
      <c r="B22" s="47" t="s">
        <v>88</v>
      </c>
      <c r="C22" t="s">
        <v>160</v>
      </c>
      <c r="D22" s="3" t="s">
        <v>161</v>
      </c>
      <c r="E22" s="5">
        <v>9</v>
      </c>
      <c r="F22" s="2">
        <v>1305</v>
      </c>
      <c r="G22" s="6">
        <v>169650</v>
      </c>
      <c r="H22" s="2">
        <v>0</v>
      </c>
      <c r="I22" s="6">
        <v>0</v>
      </c>
      <c r="J22" s="6" t="str">
        <f>G22 - 122949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8">
        <v>114.8</v>
      </c>
    </row>
    <row r="23" spans="1:18">
      <c r="B23" s="47" t="s">
        <v>88</v>
      </c>
      <c r="C23" t="s">
        <v>160</v>
      </c>
      <c r="D23" s="3" t="s">
        <v>162</v>
      </c>
      <c r="E23" s="5">
        <v>1</v>
      </c>
      <c r="F23" s="2">
        <v>0</v>
      </c>
      <c r="G23" s="6">
        <v>0</v>
      </c>
      <c r="H23" s="2">
        <v>0</v>
      </c>
      <c r="I23" s="6">
        <v>0</v>
      </c>
      <c r="J23" s="6" t="str">
        <f>G23 - 2709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8">
        <v>114.8</v>
      </c>
    </row>
    <row r="24" spans="1:18">
      <c r="B24" s="49"/>
      <c r="C24" s="49"/>
      <c r="D24" s="50"/>
      <c r="E24" s="51"/>
      <c r="F24" s="52"/>
      <c r="G24" s="53"/>
      <c r="H24" s="52"/>
      <c r="I24" s="53"/>
      <c r="J24" s="53"/>
      <c r="K24" s="54"/>
      <c r="L24" s="53"/>
      <c r="M24" s="52"/>
      <c r="N24" s="53"/>
      <c r="O24" s="54"/>
      <c r="P24" s="54"/>
      <c r="Q24" s="52"/>
      <c r="R24" s="52"/>
    </row>
    <row r="25" spans="1:18">
      <c r="D25" s="8" t="s">
        <v>98</v>
      </c>
      <c r="F25" s="2" t="str">
        <f>SUM(F5:F24)</f>
        <v>0</v>
      </c>
      <c r="G25" s="6" t="str">
        <f>SUM(G5:G24)</f>
        <v>0</v>
      </c>
      <c r="H25" s="2" t="str">
        <f>SUM(H5:H24)</f>
        <v>0</v>
      </c>
      <c r="I25" s="6" t="str">
        <f>SUM(I5:I24)</f>
        <v>0</v>
      </c>
      <c r="J25" s="6" t="str">
        <f>SUM(J5:J24)</f>
        <v>0</v>
      </c>
      <c r="K25" s="4" t="str">
        <f>IF(G25=0,0,J25 / G25)</f>
        <v>0</v>
      </c>
      <c r="L25" s="6" t="str">
        <f>SUM(L5:L24)</f>
        <v>0</v>
      </c>
      <c r="M25" s="2" t="str">
        <f>SUM(M5:M24)</f>
        <v>0</v>
      </c>
      <c r="N25" s="6" t="str">
        <f>SUM(N5:N24)</f>
        <v>0</v>
      </c>
    </row>
    <row r="26" spans="1:18">
      <c r="D26" s="8" t="s">
        <v>99</v>
      </c>
      <c r="E26" s="9">
        <v>0.04712</v>
      </c>
      <c r="F26" s="2" t="str">
        <f>E26 * (F25 - 653)</f>
        <v>0</v>
      </c>
      <c r="G26" s="6" t="str">
        <f>E26 * (G25 - 85000)</f>
        <v>0</v>
      </c>
    </row>
    <row r="27" spans="1:18">
      <c r="D27" s="8" t="s">
        <v>100</v>
      </c>
      <c r="E27" s="7">
        <v>0.1</v>
      </c>
      <c r="F27" s="2" t="str">
        <f>F25*E27</f>
        <v>0</v>
      </c>
      <c r="G27" s="6" t="str">
        <f>G25*E27</f>
        <v>0</v>
      </c>
      <c r="N27" s="6" t="str">
        <f>G27</f>
        <v>0</v>
      </c>
    </row>
    <row r="28" spans="1:18">
      <c r="D28" s="8" t="s">
        <v>98</v>
      </c>
      <c r="F28" s="2" t="str">
        <f>F25 + F26 + F27</f>
        <v>0</v>
      </c>
      <c r="G28" s="6" t="str">
        <f>G25 + G26 + G27</f>
        <v>0</v>
      </c>
      <c r="H28" s="2" t="str">
        <f>H25</f>
        <v>0</v>
      </c>
      <c r="I28" s="6" t="str">
        <f>I25</f>
        <v>0</v>
      </c>
      <c r="J28" s="6" t="str">
        <f>G28 - I28</f>
        <v>0</v>
      </c>
      <c r="K28" s="4" t="str">
        <f>IF(G28=0,0,J28 / G28)</f>
        <v>0</v>
      </c>
      <c r="L28" s="6" t="str">
        <f>L25</f>
        <v>0</v>
      </c>
      <c r="M28" s="2" t="str">
        <f>M25</f>
        <v>0</v>
      </c>
      <c r="N28" s="6" t="str">
        <f>N25 + N27</f>
        <v>0</v>
      </c>
    </row>
    <row r="29" spans="1:18">
      <c r="D29" s="8" t="s">
        <v>101</v>
      </c>
      <c r="E29" s="7">
        <v>0</v>
      </c>
      <c r="F29" s="2" t="str">
        <f>F28*E29</f>
        <v>0</v>
      </c>
      <c r="G29" s="6" t="str">
        <f>G28*E29</f>
        <v>0</v>
      </c>
      <c r="L29" s="6" t="str">
        <f>G29*O29</f>
        <v>0</v>
      </c>
      <c r="M29" s="2" t="str">
        <f>F29*O29</f>
        <v>0</v>
      </c>
      <c r="N29" s="6" t="str">
        <f>G29*P29</f>
        <v>0</v>
      </c>
      <c r="O29" s="4">
        <v>0.2</v>
      </c>
      <c r="P29" s="4">
        <v>0.8</v>
      </c>
    </row>
    <row r="30" spans="1:18">
      <c r="D30" s="8" t="s">
        <v>102</v>
      </c>
      <c r="E30" s="5">
        <v>0</v>
      </c>
      <c r="F30" s="2" t="str">
        <f>IF(R30=0,0,G30/R30)</f>
        <v>0</v>
      </c>
      <c r="G30" s="6" t="str">
        <f>E30</f>
        <v>0</v>
      </c>
      <c r="L30" s="6" t="str">
        <f>G30*O30</f>
        <v>0</v>
      </c>
      <c r="M30" s="2" t="str">
        <f>F30*O30</f>
        <v>0</v>
      </c>
      <c r="N30" s="6" t="str">
        <f>G30*P30</f>
        <v>0</v>
      </c>
      <c r="O30" s="4">
        <v>0.2</v>
      </c>
      <c r="P30" s="4">
        <v>0.8</v>
      </c>
      <c r="Q30" s="2" t="s">
        <v>103</v>
      </c>
      <c r="R30" s="2">
        <v>100</v>
      </c>
    </row>
    <row r="31" spans="1:18">
      <c r="D31" s="8" t="s">
        <v>104</v>
      </c>
      <c r="F31" s="2" t="str">
        <f>F28 - F29 - F30</f>
        <v>0</v>
      </c>
      <c r="G31" s="6" t="str">
        <f>G28 - G29 - G30</f>
        <v>0</v>
      </c>
      <c r="H31" s="2" t="str">
        <f>H28</f>
        <v>0</v>
      </c>
      <c r="I31" s="6" t="str">
        <f>I28</f>
        <v>0</v>
      </c>
      <c r="J31" s="6" t="str">
        <f>G31 - I31</f>
        <v>0</v>
      </c>
      <c r="K31" s="4" t="str">
        <f>IF(G31=0,0,J31 / G31)</f>
        <v>0</v>
      </c>
      <c r="L31" s="6" t="str">
        <f>L28 - L29 - L30</f>
        <v>0</v>
      </c>
      <c r="M31" s="2" t="str">
        <f>M28 - M29 - M30</f>
        <v>0</v>
      </c>
      <c r="N31" s="6" t="str">
        <f>N28 - N29 - N30</f>
        <v>0</v>
      </c>
    </row>
    <row r="32" spans="1:18">
      <c r="D32" s="8"/>
    </row>
    <row r="33" spans="1:18">
      <c r="D33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3" s="2" t="str">
        <f>M31</f>
        <v>0</v>
      </c>
    </row>
    <row r="34" spans="1:18">
      <c r="D34" s="8" t="s">
        <v>7</v>
      </c>
      <c r="F34" s="2" t="str">
        <f>(F33 + F35) * E26</f>
        <v>0</v>
      </c>
    </row>
    <row r="35" spans="1:18">
      <c r="D35" s="8" t="s">
        <v>105</v>
      </c>
      <c r="F35" s="2" t="str">
        <f>H31</f>
        <v>0</v>
      </c>
    </row>
    <row r="36" spans="1:18">
      <c r="D36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6" s="2" t="str">
        <f>SUM(F33:F35)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3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163</v>
      </c>
      <c r="Q2" s="2" t="s">
        <v>42</v>
      </c>
      <c r="R2" s="2">
        <v>130</v>
      </c>
    </row>
    <row r="4" spans="1:18" s="1" customFormat="1">
      <c r="B4" s="15" t="s">
        <v>43</v>
      </c>
      <c r="C4" s="16" t="s">
        <v>44</v>
      </c>
      <c r="D4" s="17" t="s">
        <v>45</v>
      </c>
      <c r="E4" s="18" t="s">
        <v>46</v>
      </c>
      <c r="F4" s="19" t="s">
        <v>47</v>
      </c>
      <c r="G4" s="18" t="s">
        <v>48</v>
      </c>
      <c r="H4" s="19" t="s">
        <v>49</v>
      </c>
      <c r="I4" s="18" t="s">
        <v>50</v>
      </c>
      <c r="J4" s="18" t="s">
        <v>51</v>
      </c>
      <c r="K4" s="20" t="s">
        <v>52</v>
      </c>
      <c r="L4" s="21" t="s">
        <v>53</v>
      </c>
      <c r="M4" s="22" t="s">
        <v>54</v>
      </c>
      <c r="N4" s="21" t="s">
        <v>55</v>
      </c>
      <c r="O4" s="23" t="s">
        <v>56</v>
      </c>
      <c r="P4" s="23" t="s">
        <v>57</v>
      </c>
      <c r="Q4" s="19" t="s">
        <v>58</v>
      </c>
      <c r="R4" s="24" t="s">
        <v>59</v>
      </c>
    </row>
    <row r="5" spans="1:18">
      <c r="B5" s="47" t="s">
        <v>60</v>
      </c>
      <c r="C5" t="s">
        <v>164</v>
      </c>
      <c r="D5" s="3" t="s">
        <v>165</v>
      </c>
      <c r="E5" s="5">
        <v>1</v>
      </c>
      <c r="F5" s="2">
        <v>4700</v>
      </c>
      <c r="G5" s="6">
        <v>611000</v>
      </c>
      <c r="H5" s="2">
        <v>3649.59</v>
      </c>
      <c r="I5" s="6">
        <v>418973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8">
        <v>114.8</v>
      </c>
    </row>
    <row r="6" spans="1:18">
      <c r="B6" s="47" t="s">
        <v>60</v>
      </c>
      <c r="C6" t="s">
        <v>166</v>
      </c>
      <c r="D6" s="3" t="s">
        <v>167</v>
      </c>
      <c r="E6" s="5">
        <v>1</v>
      </c>
      <c r="F6" s="2">
        <v>520</v>
      </c>
      <c r="G6" s="6">
        <v>67600</v>
      </c>
      <c r="H6" s="2">
        <v>364.58</v>
      </c>
      <c r="I6" s="6">
        <v>41854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8">
        <v>114.8</v>
      </c>
    </row>
    <row r="7" spans="1:18">
      <c r="B7" s="47" t="s">
        <v>60</v>
      </c>
      <c r="C7" t="s">
        <v>168</v>
      </c>
      <c r="D7" s="3" t="s">
        <v>169</v>
      </c>
      <c r="E7" s="5">
        <v>1</v>
      </c>
      <c r="F7" s="2">
        <v>150</v>
      </c>
      <c r="G7" s="6">
        <v>19500</v>
      </c>
      <c r="H7" s="2">
        <v>75</v>
      </c>
      <c r="I7" s="6">
        <v>8610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8">
        <v>114.8</v>
      </c>
    </row>
    <row r="8" spans="1:18">
      <c r="B8" s="47" t="s">
        <v>60</v>
      </c>
      <c r="C8" t="s">
        <v>170</v>
      </c>
      <c r="D8" s="3" t="s">
        <v>171</v>
      </c>
      <c r="E8" s="5">
        <v>13</v>
      </c>
      <c r="F8" s="2">
        <v>1950</v>
      </c>
      <c r="G8" s="6">
        <v>253500</v>
      </c>
      <c r="H8" s="2">
        <v>1381.25</v>
      </c>
      <c r="I8" s="6">
        <v>158574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8">
        <v>114.8</v>
      </c>
    </row>
    <row r="9" spans="1:18">
      <c r="B9" s="47" t="s">
        <v>60</v>
      </c>
      <c r="C9" t="s">
        <v>170</v>
      </c>
      <c r="D9" s="3" t="s">
        <v>172</v>
      </c>
      <c r="E9" s="5">
        <v>2</v>
      </c>
      <c r="F9" s="2">
        <v>60</v>
      </c>
      <c r="G9" s="6">
        <v>7800</v>
      </c>
      <c r="H9" s="2">
        <v>40</v>
      </c>
      <c r="I9" s="6">
        <v>4592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</v>
      </c>
      <c r="P9" s="4">
        <v>1</v>
      </c>
      <c r="Q9" s="2">
        <v>130</v>
      </c>
      <c r="R9" s="48">
        <v>114.8</v>
      </c>
    </row>
    <row r="10" spans="1:18">
      <c r="B10" s="47" t="s">
        <v>60</v>
      </c>
      <c r="C10" t="s">
        <v>173</v>
      </c>
      <c r="D10" s="3" t="s">
        <v>174</v>
      </c>
      <c r="E10" s="5">
        <v>1</v>
      </c>
      <c r="F10" s="2">
        <v>314</v>
      </c>
      <c r="G10" s="6">
        <v>40820</v>
      </c>
      <c r="H10" s="2">
        <v>259.47</v>
      </c>
      <c r="I10" s="6">
        <v>29787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</v>
      </c>
      <c r="P10" s="4">
        <v>1</v>
      </c>
      <c r="Q10" s="2">
        <v>130</v>
      </c>
      <c r="R10" s="48">
        <v>114.8</v>
      </c>
    </row>
    <row r="11" spans="1:18">
      <c r="B11" s="49"/>
      <c r="C11" s="49"/>
      <c r="D11" s="50"/>
      <c r="E11" s="51"/>
      <c r="F11" s="52"/>
      <c r="G11" s="53"/>
      <c r="H11" s="52"/>
      <c r="I11" s="53"/>
      <c r="J11" s="53"/>
      <c r="K11" s="54"/>
      <c r="L11" s="53"/>
      <c r="M11" s="52"/>
      <c r="N11" s="53"/>
      <c r="O11" s="54"/>
      <c r="P11" s="54"/>
      <c r="Q11" s="52"/>
      <c r="R11" s="52"/>
    </row>
    <row r="12" spans="1:18">
      <c r="D12" s="8" t="s">
        <v>98</v>
      </c>
      <c r="F12" s="2" t="str">
        <f>SUM(F5:F11)</f>
        <v>0</v>
      </c>
      <c r="G12" s="6" t="str">
        <f>SUM(G5:G11)</f>
        <v>0</v>
      </c>
      <c r="H12" s="2" t="str">
        <f>SUM(H5:H11)</f>
        <v>0</v>
      </c>
      <c r="I12" s="6" t="str">
        <f>SUM(I5:I11)</f>
        <v>0</v>
      </c>
      <c r="J12" s="6" t="str">
        <f>SUM(J5:J11)</f>
        <v>0</v>
      </c>
      <c r="K12" s="4" t="str">
        <f>IF(G12=0,0,J12 / G12)</f>
        <v>0</v>
      </c>
      <c r="L12" s="6" t="str">
        <f>SUM(L5:L11)</f>
        <v>0</v>
      </c>
      <c r="M12" s="2" t="str">
        <f>SUM(M5:M11)</f>
        <v>0</v>
      </c>
      <c r="N12" s="6" t="str">
        <f>SUM(N5:N11)</f>
        <v>0</v>
      </c>
    </row>
    <row r="13" spans="1:18">
      <c r="D13" s="8" t="s">
        <v>99</v>
      </c>
      <c r="E13" s="9">
        <v>0.04712</v>
      </c>
      <c r="F13" s="2" t="str">
        <f>E13 * (F12 - 0)</f>
        <v>0</v>
      </c>
      <c r="G13" s="6" t="str">
        <f>E13 * (G12 - 0)</f>
        <v>0</v>
      </c>
    </row>
    <row r="14" spans="1:18">
      <c r="D14" s="8" t="s">
        <v>100</v>
      </c>
      <c r="E14" s="7">
        <v>0.1</v>
      </c>
      <c r="F14" s="2" t="str">
        <f>F12*E14</f>
        <v>0</v>
      </c>
      <c r="G14" s="6" t="str">
        <f>G12*E14</f>
        <v>0</v>
      </c>
      <c r="N14" s="6" t="str">
        <f>G14</f>
        <v>0</v>
      </c>
    </row>
    <row r="15" spans="1:18">
      <c r="D15" s="8" t="s">
        <v>98</v>
      </c>
      <c r="F15" s="2" t="str">
        <f>F12 + F13 + F14</f>
        <v>0</v>
      </c>
      <c r="G15" s="6" t="str">
        <f>G12 + G13 + G14</f>
        <v>0</v>
      </c>
      <c r="H15" s="2" t="str">
        <f>H12</f>
        <v>0</v>
      </c>
      <c r="I15" s="6" t="str">
        <f>I12</f>
        <v>0</v>
      </c>
      <c r="J15" s="6" t="str">
        <f>G15 - I15</f>
        <v>0</v>
      </c>
      <c r="K15" s="4" t="str">
        <f>IF(G15=0,0,J15 / G15)</f>
        <v>0</v>
      </c>
      <c r="L15" s="6" t="str">
        <f>L12</f>
        <v>0</v>
      </c>
      <c r="M15" s="2" t="str">
        <f>M12</f>
        <v>0</v>
      </c>
      <c r="N15" s="6" t="str">
        <f>N12 + N14</f>
        <v>0</v>
      </c>
    </row>
    <row r="16" spans="1:18">
      <c r="D16" s="8" t="s">
        <v>175</v>
      </c>
      <c r="E16" s="7">
        <v>0.05</v>
      </c>
      <c r="F16" s="2" t="str">
        <f>F15*E16</f>
        <v>0</v>
      </c>
      <c r="G16" s="6" t="str">
        <f>G15*E16</f>
        <v>0</v>
      </c>
      <c r="L16" s="6" t="str">
        <f>G16*O16</f>
        <v>0</v>
      </c>
      <c r="M16" s="2" t="str">
        <f>F16*O16</f>
        <v>0</v>
      </c>
      <c r="N16" s="6" t="str">
        <f>G16*P16</f>
        <v>0</v>
      </c>
      <c r="O16" s="4">
        <v>0</v>
      </c>
      <c r="P16" s="4">
        <v>1</v>
      </c>
    </row>
    <row r="17" spans="1:18">
      <c r="D17" s="8" t="s">
        <v>102</v>
      </c>
      <c r="E17" s="5">
        <v>0</v>
      </c>
      <c r="F17" s="2" t="str">
        <f>IF(R17=0,0,G17/R17)</f>
        <v>0</v>
      </c>
      <c r="G17" s="6" t="str">
        <f>E17</f>
        <v>0</v>
      </c>
      <c r="L17" s="6" t="str">
        <f>G17*O17</f>
        <v>0</v>
      </c>
      <c r="M17" s="2" t="str">
        <f>F17*O17</f>
        <v>0</v>
      </c>
      <c r="N17" s="6" t="str">
        <f>G17*P17</f>
        <v>0</v>
      </c>
      <c r="O17" s="4">
        <v>0</v>
      </c>
      <c r="P17" s="4">
        <v>1</v>
      </c>
      <c r="Q17" s="2" t="s">
        <v>103</v>
      </c>
      <c r="R17" s="2">
        <v>100</v>
      </c>
    </row>
    <row r="18" spans="1:18">
      <c r="D18" s="8" t="s">
        <v>104</v>
      </c>
      <c r="F18" s="2" t="str">
        <f>F15 - F16 - F17</f>
        <v>0</v>
      </c>
      <c r="G18" s="6" t="str">
        <f>G15 - G16 - G17</f>
        <v>0</v>
      </c>
      <c r="H18" s="2" t="str">
        <f>H15</f>
        <v>0</v>
      </c>
      <c r="I18" s="6" t="str">
        <f>I15</f>
        <v>0</v>
      </c>
      <c r="J18" s="6" t="str">
        <f>G18 - I18</f>
        <v>0</v>
      </c>
      <c r="K18" s="4" t="str">
        <f>IF(G18=0,0,J18 / G18)</f>
        <v>0</v>
      </c>
      <c r="L18" s="6" t="str">
        <f>L15 - L16 - L17</f>
        <v>0</v>
      </c>
      <c r="M18" s="2" t="str">
        <f>M15 - M16 - M17</f>
        <v>0</v>
      </c>
      <c r="N18" s="6" t="str">
        <f>N15 - N16 - N17</f>
        <v>0</v>
      </c>
    </row>
    <row r="19" spans="1:18">
      <c r="D19" s="8"/>
    </row>
    <row r="20" spans="1:18">
      <c r="D20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0" s="2" t="str">
        <f>M18</f>
        <v>0</v>
      </c>
    </row>
    <row r="21" spans="1:18">
      <c r="D21" s="8" t="s">
        <v>7</v>
      </c>
      <c r="F21" s="2" t="str">
        <f>(F20 + F22) * E13</f>
        <v>0</v>
      </c>
    </row>
    <row r="22" spans="1:18">
      <c r="D22" s="8" t="s">
        <v>105</v>
      </c>
      <c r="F22" s="2" t="str">
        <f>H18</f>
        <v>0</v>
      </c>
    </row>
    <row r="23" spans="1:18">
      <c r="D23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3" s="2" t="str">
        <f>SUM(F20:F22)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44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176</v>
      </c>
      <c r="Q2" s="2" t="s">
        <v>42</v>
      </c>
      <c r="R2" s="2">
        <v>130</v>
      </c>
    </row>
    <row r="4" spans="1:18" s="1" customFormat="1">
      <c r="B4" s="15" t="s">
        <v>43</v>
      </c>
      <c r="C4" s="16" t="s">
        <v>44</v>
      </c>
      <c r="D4" s="17" t="s">
        <v>45</v>
      </c>
      <c r="E4" s="18" t="s">
        <v>46</v>
      </c>
      <c r="F4" s="19" t="s">
        <v>47</v>
      </c>
      <c r="G4" s="18" t="s">
        <v>48</v>
      </c>
      <c r="H4" s="19" t="s">
        <v>49</v>
      </c>
      <c r="I4" s="18" t="s">
        <v>50</v>
      </c>
      <c r="J4" s="18" t="s">
        <v>51</v>
      </c>
      <c r="K4" s="20" t="s">
        <v>52</v>
      </c>
      <c r="L4" s="21" t="s">
        <v>53</v>
      </c>
      <c r="M4" s="22" t="s">
        <v>54</v>
      </c>
      <c r="N4" s="21" t="s">
        <v>55</v>
      </c>
      <c r="O4" s="23" t="s">
        <v>56</v>
      </c>
      <c r="P4" s="23" t="s">
        <v>57</v>
      </c>
      <c r="Q4" s="19" t="s">
        <v>58</v>
      </c>
      <c r="R4" s="24" t="s">
        <v>59</v>
      </c>
    </row>
    <row r="5" spans="1:18">
      <c r="B5" s="47" t="s">
        <v>60</v>
      </c>
      <c r="C5" t="s">
        <v>61</v>
      </c>
      <c r="D5" s="3" t="s">
        <v>123</v>
      </c>
      <c r="E5" s="5">
        <v>1</v>
      </c>
      <c r="F5" s="2">
        <v>1700</v>
      </c>
      <c r="G5" s="6">
        <v>221000</v>
      </c>
      <c r="H5" s="2">
        <v>1489.53</v>
      </c>
      <c r="I5" s="6">
        <v>170998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114.8</v>
      </c>
    </row>
    <row r="6" spans="1:18">
      <c r="B6" s="47" t="s">
        <v>60</v>
      </c>
      <c r="C6" t="s">
        <v>124</v>
      </c>
      <c r="D6" s="3" t="s">
        <v>177</v>
      </c>
      <c r="E6" s="5">
        <v>1</v>
      </c>
      <c r="F6" s="2">
        <v>250</v>
      </c>
      <c r="G6" s="6">
        <v>32500</v>
      </c>
      <c r="H6" s="2">
        <v>100</v>
      </c>
      <c r="I6" s="6">
        <v>11480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114.8</v>
      </c>
    </row>
    <row r="7" spans="1:18">
      <c r="B7" s="47" t="s">
        <v>60</v>
      </c>
      <c r="C7" t="s">
        <v>124</v>
      </c>
      <c r="D7" s="3" t="s">
        <v>65</v>
      </c>
      <c r="E7" s="5">
        <v>1</v>
      </c>
      <c r="F7" s="2">
        <v>900</v>
      </c>
      <c r="G7" s="6">
        <v>117000</v>
      </c>
      <c r="H7" s="2">
        <v>550</v>
      </c>
      <c r="I7" s="6">
        <v>63140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114.8</v>
      </c>
    </row>
    <row r="8" spans="1:18">
      <c r="B8" s="47" t="s">
        <v>60</v>
      </c>
      <c r="C8" t="s">
        <v>124</v>
      </c>
      <c r="D8" s="3" t="s">
        <v>66</v>
      </c>
      <c r="E8" s="5">
        <v>1</v>
      </c>
      <c r="F8" s="2">
        <v>150</v>
      </c>
      <c r="G8" s="6">
        <v>19500</v>
      </c>
      <c r="H8" s="2">
        <v>50</v>
      </c>
      <c r="I8" s="6">
        <v>5740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114.8</v>
      </c>
    </row>
    <row r="9" spans="1:18">
      <c r="B9" s="47" t="s">
        <v>60</v>
      </c>
      <c r="C9" t="s">
        <v>124</v>
      </c>
      <c r="D9" s="3" t="s">
        <v>67</v>
      </c>
      <c r="E9" s="5">
        <v>1</v>
      </c>
      <c r="F9" s="2">
        <v>80</v>
      </c>
      <c r="G9" s="6">
        <v>10400</v>
      </c>
      <c r="H9" s="2">
        <v>50</v>
      </c>
      <c r="I9" s="6">
        <v>5740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114.8</v>
      </c>
    </row>
    <row r="10" spans="1:18">
      <c r="B10" s="47" t="s">
        <v>60</v>
      </c>
      <c r="C10" t="s">
        <v>70</v>
      </c>
      <c r="D10" s="3" t="s">
        <v>178</v>
      </c>
      <c r="E10" s="5">
        <v>1</v>
      </c>
      <c r="F10" s="2">
        <v>1700</v>
      </c>
      <c r="G10" s="6">
        <v>221000</v>
      </c>
      <c r="H10" s="2">
        <v>874.35</v>
      </c>
      <c r="I10" s="6">
        <v>100375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114.8</v>
      </c>
    </row>
    <row r="11" spans="1:18">
      <c r="B11" s="47" t="s">
        <v>60</v>
      </c>
      <c r="C11" t="s">
        <v>70</v>
      </c>
      <c r="D11" s="3" t="s">
        <v>72</v>
      </c>
      <c r="E11" s="5">
        <v>1</v>
      </c>
      <c r="F11" s="2">
        <v>350</v>
      </c>
      <c r="G11" s="6">
        <v>45500</v>
      </c>
      <c r="H11" s="2">
        <v>201</v>
      </c>
      <c r="I11" s="6">
        <v>23075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114.8</v>
      </c>
    </row>
    <row r="12" spans="1:18">
      <c r="B12" s="47" t="s">
        <v>60</v>
      </c>
      <c r="C12" t="s">
        <v>179</v>
      </c>
      <c r="D12" s="3" t="s">
        <v>180</v>
      </c>
      <c r="E12" s="5">
        <v>1</v>
      </c>
      <c r="F12" s="2">
        <v>820</v>
      </c>
      <c r="G12" s="6">
        <v>106600</v>
      </c>
      <c r="H12" s="2">
        <v>628.27</v>
      </c>
      <c r="I12" s="6">
        <v>72125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114.8</v>
      </c>
    </row>
    <row r="13" spans="1:18">
      <c r="B13" s="47" t="s">
        <v>60</v>
      </c>
      <c r="C13" t="s">
        <v>68</v>
      </c>
      <c r="D13" s="3" t="s">
        <v>181</v>
      </c>
      <c r="E13" s="5">
        <v>1</v>
      </c>
      <c r="F13" s="2">
        <v>450</v>
      </c>
      <c r="G13" s="6">
        <v>58500</v>
      </c>
      <c r="H13" s="2">
        <v>240</v>
      </c>
      <c r="I13" s="6">
        <v>27552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114.8</v>
      </c>
    </row>
    <row r="14" spans="1:18">
      <c r="B14" s="47" t="s">
        <v>60</v>
      </c>
      <c r="C14" t="s">
        <v>68</v>
      </c>
      <c r="D14" s="3" t="s">
        <v>182</v>
      </c>
      <c r="E14" s="5">
        <v>1</v>
      </c>
      <c r="F14" s="2">
        <v>550</v>
      </c>
      <c r="G14" s="6">
        <v>71500</v>
      </c>
      <c r="H14" s="2">
        <v>280</v>
      </c>
      <c r="I14" s="6">
        <v>32144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114.8</v>
      </c>
    </row>
    <row r="15" spans="1:18">
      <c r="B15" s="47" t="s">
        <v>60</v>
      </c>
      <c r="C15" t="s">
        <v>77</v>
      </c>
      <c r="D15" s="3" t="s">
        <v>78</v>
      </c>
      <c r="E15" s="5">
        <v>1</v>
      </c>
      <c r="F15" s="2">
        <v>150</v>
      </c>
      <c r="G15" s="6">
        <v>19500</v>
      </c>
      <c r="H15" s="2">
        <v>78.53</v>
      </c>
      <c r="I15" s="6">
        <v>9015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114.8</v>
      </c>
    </row>
    <row r="16" spans="1:18">
      <c r="B16" s="47" t="s">
        <v>60</v>
      </c>
      <c r="C16" t="s">
        <v>82</v>
      </c>
      <c r="D16" s="3" t="s">
        <v>183</v>
      </c>
      <c r="E16" s="5">
        <v>1</v>
      </c>
      <c r="F16" s="2">
        <v>380</v>
      </c>
      <c r="G16" s="6">
        <v>49400</v>
      </c>
      <c r="H16" s="2">
        <v>275</v>
      </c>
      <c r="I16" s="6">
        <v>31570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114.8</v>
      </c>
    </row>
    <row r="17" spans="1:18">
      <c r="B17" s="47" t="s">
        <v>60</v>
      </c>
      <c r="C17" t="s">
        <v>82</v>
      </c>
      <c r="D17" s="3" t="s">
        <v>184</v>
      </c>
      <c r="E17" s="5">
        <v>1</v>
      </c>
      <c r="F17" s="2">
        <v>130</v>
      </c>
      <c r="G17" s="6">
        <v>16900</v>
      </c>
      <c r="H17" s="2">
        <v>80</v>
      </c>
      <c r="I17" s="6">
        <v>9184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114.8</v>
      </c>
    </row>
    <row r="18" spans="1:18">
      <c r="B18" s="47" t="s">
        <v>60</v>
      </c>
      <c r="C18" t="s">
        <v>82</v>
      </c>
      <c r="D18" s="3" t="s">
        <v>185</v>
      </c>
      <c r="E18" s="5">
        <v>1</v>
      </c>
      <c r="F18" s="2">
        <v>80</v>
      </c>
      <c r="G18" s="6">
        <v>10400</v>
      </c>
      <c r="H18" s="2">
        <v>60</v>
      </c>
      <c r="I18" s="6">
        <v>6888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114.8</v>
      </c>
    </row>
    <row r="19" spans="1:18">
      <c r="B19" s="47" t="s">
        <v>60</v>
      </c>
      <c r="C19" t="s">
        <v>82</v>
      </c>
      <c r="D19" s="3" t="s">
        <v>186</v>
      </c>
      <c r="E19" s="5">
        <v>4</v>
      </c>
      <c r="F19" s="2">
        <v>100</v>
      </c>
      <c r="G19" s="6">
        <v>13000</v>
      </c>
      <c r="H19" s="2">
        <v>62.84</v>
      </c>
      <c r="I19" s="6">
        <v>7216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114.8</v>
      </c>
    </row>
    <row r="20" spans="1:18">
      <c r="B20" s="47" t="s">
        <v>60</v>
      </c>
      <c r="C20" t="s">
        <v>82</v>
      </c>
      <c r="D20" s="3" t="s">
        <v>187</v>
      </c>
      <c r="E20" s="5">
        <v>1</v>
      </c>
      <c r="F20" s="2">
        <v>0</v>
      </c>
      <c r="G20" s="6">
        <v>0</v>
      </c>
      <c r="H20" s="2">
        <v>70</v>
      </c>
      <c r="I20" s="6">
        <v>8036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8">
        <v>114.8</v>
      </c>
    </row>
    <row r="21" spans="1:18">
      <c r="B21" s="47" t="s">
        <v>88</v>
      </c>
      <c r="C21" t="s">
        <v>188</v>
      </c>
      <c r="D21" s="3" t="s">
        <v>189</v>
      </c>
      <c r="E21" s="5">
        <v>1</v>
      </c>
      <c r="F21" s="2">
        <v>1650</v>
      </c>
      <c r="G21" s="6">
        <v>214500</v>
      </c>
      <c r="H21" s="2">
        <v>0</v>
      </c>
      <c r="I21" s="6">
        <v>0</v>
      </c>
      <c r="J21" s="6" t="str">
        <f>G21 - 185976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8">
        <v>114.8</v>
      </c>
    </row>
    <row r="22" spans="1:18">
      <c r="B22" s="47" t="s">
        <v>88</v>
      </c>
      <c r="C22" t="s">
        <v>190</v>
      </c>
      <c r="D22" s="3" t="s">
        <v>191</v>
      </c>
      <c r="E22" s="5">
        <v>34</v>
      </c>
      <c r="F22" s="2">
        <v>5100</v>
      </c>
      <c r="G22" s="6">
        <v>663000</v>
      </c>
      <c r="H22" s="2">
        <v>0</v>
      </c>
      <c r="I22" s="6">
        <v>0</v>
      </c>
      <c r="J22" s="6" t="str">
        <f>G22 - 507416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8">
        <v>114.8</v>
      </c>
    </row>
    <row r="23" spans="1:18">
      <c r="B23" s="47" t="s">
        <v>88</v>
      </c>
      <c r="C23" t="s">
        <v>192</v>
      </c>
      <c r="D23" s="3" t="s">
        <v>193</v>
      </c>
      <c r="E23" s="5">
        <v>1</v>
      </c>
      <c r="F23" s="2">
        <v>38</v>
      </c>
      <c r="G23" s="6">
        <v>4940</v>
      </c>
      <c r="H23" s="2">
        <v>0</v>
      </c>
      <c r="I23" s="6">
        <v>0</v>
      </c>
      <c r="J23" s="6" t="str">
        <f>G23 - 3788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8">
        <v>114.8</v>
      </c>
    </row>
    <row r="24" spans="1:18">
      <c r="B24" s="47" t="s">
        <v>88</v>
      </c>
      <c r="C24" t="s">
        <v>194</v>
      </c>
      <c r="D24" s="3" t="s">
        <v>195</v>
      </c>
      <c r="E24" s="5">
        <v>1</v>
      </c>
      <c r="F24" s="2">
        <v>660</v>
      </c>
      <c r="G24" s="6">
        <v>85800</v>
      </c>
      <c r="H24" s="2">
        <v>0</v>
      </c>
      <c r="I24" s="6">
        <v>0</v>
      </c>
      <c r="J24" s="6" t="str">
        <f>G24 - 61424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0.2</v>
      </c>
      <c r="P24" s="4">
        <v>0.8</v>
      </c>
      <c r="Q24" s="2">
        <v>130</v>
      </c>
      <c r="R24" s="48">
        <v>114.8</v>
      </c>
    </row>
    <row r="25" spans="1:18">
      <c r="B25" s="47" t="s">
        <v>88</v>
      </c>
      <c r="C25" t="s">
        <v>194</v>
      </c>
      <c r="D25" s="3" t="s">
        <v>196</v>
      </c>
      <c r="E25" s="5">
        <v>1</v>
      </c>
      <c r="F25" s="2">
        <v>250</v>
      </c>
      <c r="G25" s="6">
        <v>32500</v>
      </c>
      <c r="H25" s="2">
        <v>0</v>
      </c>
      <c r="I25" s="6">
        <v>0</v>
      </c>
      <c r="J25" s="6" t="str">
        <f>G25 - 28700</f>
        <v>0</v>
      </c>
      <c r="K25" s="4" t="str">
        <f>IF(G25=0,0,J25 / G25)</f>
        <v>0</v>
      </c>
      <c r="L25" s="6" t="str">
        <f>J25 * O25</f>
        <v>0</v>
      </c>
      <c r="M25" s="2" t="str">
        <f>L25 / R2</f>
        <v>0</v>
      </c>
      <c r="N25" s="6" t="str">
        <f>J25 * P25</f>
        <v>0</v>
      </c>
      <c r="O25" s="4">
        <v>0.2</v>
      </c>
      <c r="P25" s="4">
        <v>0.8</v>
      </c>
      <c r="Q25" s="2">
        <v>130</v>
      </c>
      <c r="R25" s="48">
        <v>114.8</v>
      </c>
    </row>
    <row r="26" spans="1:18">
      <c r="B26" s="47" t="s">
        <v>60</v>
      </c>
      <c r="C26" t="s">
        <v>197</v>
      </c>
      <c r="D26" s="3" t="s">
        <v>198</v>
      </c>
      <c r="E26" s="5">
        <v>1</v>
      </c>
      <c r="F26" s="2">
        <v>1500</v>
      </c>
      <c r="G26" s="6">
        <v>195000</v>
      </c>
      <c r="H26" s="2">
        <v>1050</v>
      </c>
      <c r="I26" s="6">
        <v>120540</v>
      </c>
      <c r="J26" s="6" t="str">
        <f>G26 - I26</f>
        <v>0</v>
      </c>
      <c r="K26" s="4" t="str">
        <f>IF(G26=0,0,J26 / G26)</f>
        <v>0</v>
      </c>
      <c r="L26" s="6" t="str">
        <f>J26 * O26</f>
        <v>0</v>
      </c>
      <c r="M26" s="2" t="str">
        <f>L26 / R2</f>
        <v>0</v>
      </c>
      <c r="N26" s="6" t="str">
        <f>J26 * P26</f>
        <v>0</v>
      </c>
      <c r="O26" s="4">
        <v>0.2</v>
      </c>
      <c r="P26" s="4">
        <v>0.8</v>
      </c>
      <c r="Q26" s="2">
        <v>130</v>
      </c>
      <c r="R26" s="48">
        <v>114.8</v>
      </c>
    </row>
    <row r="27" spans="1:18">
      <c r="B27" s="47" t="s">
        <v>60</v>
      </c>
      <c r="C27" t="s">
        <v>82</v>
      </c>
      <c r="D27" s="3" t="s">
        <v>199</v>
      </c>
      <c r="E27" s="5">
        <v>1</v>
      </c>
      <c r="F27" s="2">
        <v>60</v>
      </c>
      <c r="G27" s="6">
        <v>7800</v>
      </c>
      <c r="H27" s="2">
        <v>40</v>
      </c>
      <c r="I27" s="6">
        <v>4592</v>
      </c>
      <c r="J27" s="6" t="str">
        <f>G27 - I27</f>
        <v>0</v>
      </c>
      <c r="K27" s="4" t="str">
        <f>IF(G27=0,0,J27 / G27)</f>
        <v>0</v>
      </c>
      <c r="L27" s="6" t="str">
        <f>J27 * O27</f>
        <v>0</v>
      </c>
      <c r="M27" s="2" t="str">
        <f>L27 / R2</f>
        <v>0</v>
      </c>
      <c r="N27" s="6" t="str">
        <f>J27 * P27</f>
        <v>0</v>
      </c>
      <c r="O27" s="4">
        <v>0.2</v>
      </c>
      <c r="P27" s="4">
        <v>0.8</v>
      </c>
      <c r="Q27" s="2">
        <v>130</v>
      </c>
      <c r="R27" s="48">
        <v>114.8</v>
      </c>
    </row>
    <row r="28" spans="1:18">
      <c r="B28" s="47" t="s">
        <v>60</v>
      </c>
      <c r="C28" t="s">
        <v>200</v>
      </c>
      <c r="D28" s="3" t="s">
        <v>201</v>
      </c>
      <c r="E28" s="5">
        <v>1</v>
      </c>
      <c r="F28" s="2">
        <v>700</v>
      </c>
      <c r="G28" s="6">
        <v>91000</v>
      </c>
      <c r="H28" s="2">
        <v>500</v>
      </c>
      <c r="I28" s="6">
        <v>57400</v>
      </c>
      <c r="J28" s="6" t="str">
        <f>G28 - I28</f>
        <v>0</v>
      </c>
      <c r="K28" s="4" t="str">
        <f>IF(G28=0,0,J28 / G28)</f>
        <v>0</v>
      </c>
      <c r="L28" s="6" t="str">
        <f>J28 * O28</f>
        <v>0</v>
      </c>
      <c r="M28" s="2" t="str">
        <f>L28 / R2</f>
        <v>0</v>
      </c>
      <c r="N28" s="6" t="str">
        <f>J28 * P28</f>
        <v>0</v>
      </c>
      <c r="O28" s="4">
        <v>0.2</v>
      </c>
      <c r="P28" s="4">
        <v>0.8</v>
      </c>
      <c r="Q28" s="2">
        <v>130</v>
      </c>
      <c r="R28" s="48">
        <v>114.8</v>
      </c>
    </row>
    <row r="29" spans="1:18">
      <c r="B29" s="47" t="s">
        <v>88</v>
      </c>
      <c r="C29" t="s">
        <v>202</v>
      </c>
      <c r="D29" s="3" t="s">
        <v>203</v>
      </c>
      <c r="E29" s="5">
        <v>35</v>
      </c>
      <c r="F29" s="2">
        <v>805</v>
      </c>
      <c r="G29" s="6">
        <v>104650</v>
      </c>
      <c r="H29" s="2">
        <v>0</v>
      </c>
      <c r="I29" s="6">
        <v>0</v>
      </c>
      <c r="J29" s="6" t="str">
        <f>G29 - 80360</f>
        <v>0</v>
      </c>
      <c r="K29" s="4" t="str">
        <f>IF(G29=0,0,J29 / G29)</f>
        <v>0</v>
      </c>
      <c r="L29" s="6" t="str">
        <f>J29 * O29</f>
        <v>0</v>
      </c>
      <c r="M29" s="2" t="str">
        <f>L29 / R2</f>
        <v>0</v>
      </c>
      <c r="N29" s="6" t="str">
        <f>J29 * P29</f>
        <v>0</v>
      </c>
      <c r="O29" s="4">
        <v>0.2</v>
      </c>
      <c r="P29" s="4">
        <v>0.8</v>
      </c>
      <c r="Q29" s="2">
        <v>130</v>
      </c>
      <c r="R29" s="48">
        <v>114.8</v>
      </c>
    </row>
    <row r="30" spans="1:18">
      <c r="B30" s="47" t="s">
        <v>60</v>
      </c>
      <c r="C30" t="s">
        <v>204</v>
      </c>
      <c r="D30" s="3" t="s">
        <v>205</v>
      </c>
      <c r="E30" s="5">
        <v>1</v>
      </c>
      <c r="F30" s="2">
        <v>410</v>
      </c>
      <c r="G30" s="6">
        <v>53300</v>
      </c>
      <c r="H30" s="2">
        <v>231.41</v>
      </c>
      <c r="I30" s="6">
        <v>26566</v>
      </c>
      <c r="J30" s="6" t="str">
        <f>G30 - I30</f>
        <v>0</v>
      </c>
      <c r="K30" s="4" t="str">
        <f>IF(G30=0,0,J30 / G30)</f>
        <v>0</v>
      </c>
      <c r="L30" s="6" t="str">
        <f>J30 * O30</f>
        <v>0</v>
      </c>
      <c r="M30" s="2" t="str">
        <f>L30 / R2</f>
        <v>0</v>
      </c>
      <c r="N30" s="6" t="str">
        <f>J30 * P30</f>
        <v>0</v>
      </c>
      <c r="O30" s="4">
        <v>0.2</v>
      </c>
      <c r="P30" s="4">
        <v>0.8</v>
      </c>
      <c r="Q30" s="2">
        <v>130</v>
      </c>
      <c r="R30" s="48">
        <v>114.8</v>
      </c>
    </row>
    <row r="31" spans="1:18">
      <c r="B31" s="47" t="s">
        <v>60</v>
      </c>
      <c r="C31" t="s">
        <v>206</v>
      </c>
      <c r="D31" s="3" t="s">
        <v>207</v>
      </c>
      <c r="E31" s="5">
        <v>1</v>
      </c>
      <c r="F31" s="2">
        <v>650</v>
      </c>
      <c r="G31" s="6">
        <v>84500</v>
      </c>
      <c r="H31" s="2">
        <v>581.95</v>
      </c>
      <c r="I31" s="6">
        <v>66808</v>
      </c>
      <c r="J31" s="6" t="str">
        <f>G31 - I31</f>
        <v>0</v>
      </c>
      <c r="K31" s="4" t="str">
        <f>IF(G31=0,0,J31 / G31)</f>
        <v>0</v>
      </c>
      <c r="L31" s="6" t="str">
        <f>J31 * O31</f>
        <v>0</v>
      </c>
      <c r="M31" s="2" t="str">
        <f>L31 / R2</f>
        <v>0</v>
      </c>
      <c r="N31" s="6" t="str">
        <f>J31 * P31</f>
        <v>0</v>
      </c>
      <c r="O31" s="4">
        <v>0.2</v>
      </c>
      <c r="P31" s="4">
        <v>0.8</v>
      </c>
      <c r="Q31" s="2">
        <v>130</v>
      </c>
      <c r="R31" s="48">
        <v>114.8</v>
      </c>
    </row>
    <row r="32" spans="1:18">
      <c r="B32" s="49"/>
      <c r="C32" s="49"/>
      <c r="D32" s="50"/>
      <c r="E32" s="51"/>
      <c r="F32" s="52"/>
      <c r="G32" s="53"/>
      <c r="H32" s="52"/>
      <c r="I32" s="53"/>
      <c r="J32" s="53"/>
      <c r="K32" s="54"/>
      <c r="L32" s="53"/>
      <c r="M32" s="52"/>
      <c r="N32" s="53"/>
      <c r="O32" s="54"/>
      <c r="P32" s="54"/>
      <c r="Q32" s="52"/>
      <c r="R32" s="52"/>
    </row>
    <row r="33" spans="1:18">
      <c r="D33" s="8" t="s">
        <v>98</v>
      </c>
      <c r="F33" s="2" t="str">
        <f>SUM(F5:F32)</f>
        <v>0</v>
      </c>
      <c r="G33" s="6" t="str">
        <f>SUM(G5:G32)</f>
        <v>0</v>
      </c>
      <c r="H33" s="2" t="str">
        <f>SUM(H5:H32)</f>
        <v>0</v>
      </c>
      <c r="I33" s="6" t="str">
        <f>SUM(I5:I32)</f>
        <v>0</v>
      </c>
      <c r="J33" s="6" t="str">
        <f>SUM(J5:J32)</f>
        <v>0</v>
      </c>
      <c r="K33" s="4" t="str">
        <f>IF(G33=0,0,J33 / G33)</f>
        <v>0</v>
      </c>
      <c r="L33" s="6" t="str">
        <f>SUM(L5:L32)</f>
        <v>0</v>
      </c>
      <c r="M33" s="2" t="str">
        <f>SUM(M5:M32)</f>
        <v>0</v>
      </c>
      <c r="N33" s="6" t="str">
        <f>SUM(N5:N32)</f>
        <v>0</v>
      </c>
    </row>
    <row r="34" spans="1:18">
      <c r="D34" s="8" t="s">
        <v>99</v>
      </c>
      <c r="E34" s="9">
        <v>0.04712</v>
      </c>
      <c r="F34" s="2" t="str">
        <f>E34 * (F33 - 0)</f>
        <v>0</v>
      </c>
      <c r="G34" s="6" t="str">
        <f>E34 * (G33 - 0)</f>
        <v>0</v>
      </c>
    </row>
    <row r="35" spans="1:18">
      <c r="D35" s="8" t="s">
        <v>100</v>
      </c>
      <c r="E35" s="7">
        <v>0.1</v>
      </c>
      <c r="F35" s="2" t="str">
        <f>F33*E35</f>
        <v>0</v>
      </c>
      <c r="G35" s="6" t="str">
        <f>G33*E35</f>
        <v>0</v>
      </c>
      <c r="N35" s="6" t="str">
        <f>G35</f>
        <v>0</v>
      </c>
    </row>
    <row r="36" spans="1:18">
      <c r="D36" s="8" t="s">
        <v>98</v>
      </c>
      <c r="F36" s="2" t="str">
        <f>F33 + F34 + F35</f>
        <v>0</v>
      </c>
      <c r="G36" s="6" t="str">
        <f>G33 + G34 + G35</f>
        <v>0</v>
      </c>
      <c r="H36" s="2" t="str">
        <f>H33</f>
        <v>0</v>
      </c>
      <c r="I36" s="6" t="str">
        <f>I33</f>
        <v>0</v>
      </c>
      <c r="J36" s="6" t="str">
        <f>G36 - I36</f>
        <v>0</v>
      </c>
      <c r="K36" s="4" t="str">
        <f>IF(G36=0,0,J36 / G36)</f>
        <v>0</v>
      </c>
      <c r="L36" s="6" t="str">
        <f>L33</f>
        <v>0</v>
      </c>
      <c r="M36" s="2" t="str">
        <f>M33</f>
        <v>0</v>
      </c>
      <c r="N36" s="6" t="str">
        <f>N33 + N35</f>
        <v>0</v>
      </c>
    </row>
    <row r="37" spans="1:18">
      <c r="D37" s="8" t="s">
        <v>208</v>
      </c>
      <c r="E37" s="7">
        <v>0.05</v>
      </c>
      <c r="F37" s="2" t="str">
        <f>F36*E37</f>
        <v>0</v>
      </c>
      <c r="G37" s="6" t="str">
        <f>G36*E37</f>
        <v>0</v>
      </c>
      <c r="L37" s="6" t="str">
        <f>G37*O37</f>
        <v>0</v>
      </c>
      <c r="M37" s="2" t="str">
        <f>F37*O37</f>
        <v>0</v>
      </c>
      <c r="N37" s="6" t="str">
        <f>G37*P37</f>
        <v>0</v>
      </c>
      <c r="O37" s="4">
        <v>0.2</v>
      </c>
      <c r="P37" s="4">
        <v>0.8</v>
      </c>
    </row>
    <row r="38" spans="1:18">
      <c r="D38" s="8" t="s">
        <v>102</v>
      </c>
      <c r="E38" s="5">
        <v>150000</v>
      </c>
      <c r="F38" s="2" t="str">
        <f>IF(R38=0,0,G38/R38)</f>
        <v>0</v>
      </c>
      <c r="G38" s="6" t="str">
        <f>E38</f>
        <v>0</v>
      </c>
      <c r="L38" s="6" t="str">
        <f>G38*O38</f>
        <v>0</v>
      </c>
      <c r="M38" s="2" t="str">
        <f>F38*O38</f>
        <v>0</v>
      </c>
      <c r="N38" s="6" t="str">
        <f>G38*P38</f>
        <v>0</v>
      </c>
      <c r="O38" s="4">
        <v>0.2</v>
      </c>
      <c r="P38" s="4">
        <v>0.8</v>
      </c>
      <c r="Q38" s="2" t="s">
        <v>103</v>
      </c>
      <c r="R38" s="2">
        <v>100</v>
      </c>
    </row>
    <row r="39" spans="1:18">
      <c r="D39" s="8" t="s">
        <v>104</v>
      </c>
      <c r="F39" s="2" t="str">
        <f>F36 - F37 - F38</f>
        <v>0</v>
      </c>
      <c r="G39" s="6" t="str">
        <f>G36 - G37 - G38</f>
        <v>0</v>
      </c>
      <c r="H39" s="2" t="str">
        <f>H36</f>
        <v>0</v>
      </c>
      <c r="I39" s="6" t="str">
        <f>I36</f>
        <v>0</v>
      </c>
      <c r="J39" s="6" t="str">
        <f>G39 - I39</f>
        <v>0</v>
      </c>
      <c r="K39" s="4" t="str">
        <f>IF(G39=0,0,J39 / G39)</f>
        <v>0</v>
      </c>
      <c r="L39" s="6" t="str">
        <f>L36 - L37 - L38</f>
        <v>0</v>
      </c>
      <c r="M39" s="2" t="str">
        <f>M36 - M37 - M38</f>
        <v>0</v>
      </c>
      <c r="N39" s="6" t="str">
        <f>N36 - N37 - N38</f>
        <v>0</v>
      </c>
    </row>
    <row r="40" spans="1:18">
      <c r="D40" s="8"/>
    </row>
    <row r="41" spans="1:18">
      <c r="D41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41" s="2" t="str">
        <f>M39</f>
        <v>0</v>
      </c>
    </row>
    <row r="42" spans="1:18">
      <c r="D42" s="8" t="s">
        <v>7</v>
      </c>
      <c r="F42" s="2" t="str">
        <f>(F41 + F43) * E34</f>
        <v>0</v>
      </c>
    </row>
    <row r="43" spans="1:18">
      <c r="D43" s="8" t="s">
        <v>105</v>
      </c>
      <c r="F43" s="2" t="str">
        <f>H39</f>
        <v>0</v>
      </c>
    </row>
    <row r="44" spans="1:18">
      <c r="D44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44" s="2" t="str">
        <f>SUM(F41:F43)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2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209</v>
      </c>
      <c r="Q2" s="2" t="s">
        <v>42</v>
      </c>
      <c r="R2" s="2">
        <v>130</v>
      </c>
    </row>
    <row r="4" spans="1:18" s="1" customFormat="1">
      <c r="B4" s="15" t="s">
        <v>43</v>
      </c>
      <c r="C4" s="16" t="s">
        <v>44</v>
      </c>
      <c r="D4" s="17" t="s">
        <v>45</v>
      </c>
      <c r="E4" s="18" t="s">
        <v>46</v>
      </c>
      <c r="F4" s="19" t="s">
        <v>47</v>
      </c>
      <c r="G4" s="18" t="s">
        <v>48</v>
      </c>
      <c r="H4" s="19" t="s">
        <v>49</v>
      </c>
      <c r="I4" s="18" t="s">
        <v>50</v>
      </c>
      <c r="J4" s="18" t="s">
        <v>51</v>
      </c>
      <c r="K4" s="20" t="s">
        <v>52</v>
      </c>
      <c r="L4" s="21" t="s">
        <v>53</v>
      </c>
      <c r="M4" s="22" t="s">
        <v>54</v>
      </c>
      <c r="N4" s="21" t="s">
        <v>55</v>
      </c>
      <c r="O4" s="23" t="s">
        <v>56</v>
      </c>
      <c r="P4" s="23" t="s">
        <v>57</v>
      </c>
      <c r="Q4" s="19" t="s">
        <v>58</v>
      </c>
      <c r="R4" s="24" t="s">
        <v>59</v>
      </c>
    </row>
    <row r="5" spans="1:18">
      <c r="B5" s="47" t="s">
        <v>60</v>
      </c>
      <c r="C5" t="s">
        <v>61</v>
      </c>
      <c r="D5" s="3" t="s">
        <v>123</v>
      </c>
      <c r="E5" s="5">
        <v>1</v>
      </c>
      <c r="F5" s="2">
        <v>1700</v>
      </c>
      <c r="G5" s="6">
        <v>221000</v>
      </c>
      <c r="H5" s="2">
        <v>1680.63</v>
      </c>
      <c r="I5" s="6">
        <v>192936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114.8</v>
      </c>
    </row>
    <row r="6" spans="1:18">
      <c r="B6" s="47" t="s">
        <v>60</v>
      </c>
      <c r="C6" t="s">
        <v>124</v>
      </c>
      <c r="D6" s="3" t="s">
        <v>65</v>
      </c>
      <c r="E6" s="5">
        <v>1</v>
      </c>
      <c r="F6" s="2">
        <v>900</v>
      </c>
      <c r="G6" s="6">
        <v>117000</v>
      </c>
      <c r="H6" s="2">
        <v>550</v>
      </c>
      <c r="I6" s="6">
        <v>63140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114.8</v>
      </c>
    </row>
    <row r="7" spans="1:18">
      <c r="B7" s="47" t="s">
        <v>60</v>
      </c>
      <c r="C7" t="s">
        <v>124</v>
      </c>
      <c r="D7" s="3" t="s">
        <v>210</v>
      </c>
      <c r="E7" s="5">
        <v>1</v>
      </c>
      <c r="F7" s="2">
        <v>0</v>
      </c>
      <c r="G7" s="6">
        <v>0</v>
      </c>
      <c r="H7" s="2">
        <v>100</v>
      </c>
      <c r="I7" s="6">
        <v>11480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114.8</v>
      </c>
    </row>
    <row r="8" spans="1:18">
      <c r="B8" s="47" t="s">
        <v>60</v>
      </c>
      <c r="C8" t="s">
        <v>211</v>
      </c>
      <c r="D8" s="3" t="s">
        <v>212</v>
      </c>
      <c r="E8" s="5">
        <v>1</v>
      </c>
      <c r="F8" s="2">
        <v>1100</v>
      </c>
      <c r="G8" s="6">
        <v>143000</v>
      </c>
      <c r="H8" s="2">
        <v>600</v>
      </c>
      <c r="I8" s="6">
        <v>68880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114.8</v>
      </c>
    </row>
    <row r="9" spans="1:18">
      <c r="B9" s="47" t="s">
        <v>60</v>
      </c>
      <c r="C9" t="s">
        <v>211</v>
      </c>
      <c r="D9" s="3" t="s">
        <v>213</v>
      </c>
      <c r="E9" s="5">
        <v>1</v>
      </c>
      <c r="F9" s="2">
        <v>250</v>
      </c>
      <c r="G9" s="6">
        <v>32500</v>
      </c>
      <c r="H9" s="2">
        <v>100</v>
      </c>
      <c r="I9" s="6">
        <v>11480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114.8</v>
      </c>
    </row>
    <row r="10" spans="1:18">
      <c r="B10" s="47" t="s">
        <v>60</v>
      </c>
      <c r="C10" t="s">
        <v>211</v>
      </c>
      <c r="D10" s="3" t="s">
        <v>115</v>
      </c>
      <c r="E10" s="5">
        <v>1</v>
      </c>
      <c r="F10" s="2">
        <v>50</v>
      </c>
      <c r="G10" s="6">
        <v>6500</v>
      </c>
      <c r="H10" s="2">
        <v>30</v>
      </c>
      <c r="I10" s="6">
        <v>3444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114.8</v>
      </c>
    </row>
    <row r="11" spans="1:18">
      <c r="B11" s="55" t="s">
        <v>142</v>
      </c>
      <c r="C11" s="41" t="s">
        <v>129</v>
      </c>
      <c r="D11" s="42" t="s">
        <v>130</v>
      </c>
      <c r="E11" s="43">
        <v>1</v>
      </c>
      <c r="F11" s="44">
        <v>653.85</v>
      </c>
      <c r="G11" s="45">
        <v>85000</v>
      </c>
      <c r="H11" s="44">
        <v>0</v>
      </c>
      <c r="I11" s="45">
        <v>50868</v>
      </c>
      <c r="J11" s="45" t="str">
        <f>G11 - I11</f>
        <v>0</v>
      </c>
      <c r="K11" s="46" t="str">
        <f>IF(G11=0,0,J11 / G11)</f>
        <v>0</v>
      </c>
      <c r="L11" s="45">
        <v>0</v>
      </c>
      <c r="M11" s="44">
        <v>0</v>
      </c>
      <c r="N11" s="45" t="str">
        <f>J11 * P11</f>
        <v>0</v>
      </c>
      <c r="O11" s="46">
        <v>0</v>
      </c>
      <c r="P11" s="46">
        <v>1</v>
      </c>
      <c r="Q11" s="44">
        <v>130</v>
      </c>
      <c r="R11" s="56">
        <v>114.8</v>
      </c>
    </row>
    <row r="12" spans="1:18">
      <c r="B12" s="47" t="s">
        <v>60</v>
      </c>
      <c r="C12" t="s">
        <v>68</v>
      </c>
      <c r="D12" s="3" t="s">
        <v>214</v>
      </c>
      <c r="E12" s="5">
        <v>1</v>
      </c>
      <c r="F12" s="2">
        <v>450</v>
      </c>
      <c r="G12" s="6">
        <v>58500</v>
      </c>
      <c r="H12" s="2">
        <v>360</v>
      </c>
      <c r="I12" s="6">
        <v>41328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114.8</v>
      </c>
    </row>
    <row r="13" spans="1:18">
      <c r="B13" s="47" t="s">
        <v>60</v>
      </c>
      <c r="C13" t="s">
        <v>77</v>
      </c>
      <c r="D13" s="3" t="s">
        <v>131</v>
      </c>
      <c r="E13" s="5">
        <v>1</v>
      </c>
      <c r="F13" s="2">
        <v>150</v>
      </c>
      <c r="G13" s="6">
        <v>19500</v>
      </c>
      <c r="H13" s="2">
        <v>78.53</v>
      </c>
      <c r="I13" s="6">
        <v>9015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114.8</v>
      </c>
    </row>
    <row r="14" spans="1:18">
      <c r="B14" s="47" t="s">
        <v>60</v>
      </c>
      <c r="C14" t="s">
        <v>80</v>
      </c>
      <c r="D14" s="3" t="s">
        <v>215</v>
      </c>
      <c r="E14" s="5">
        <v>1</v>
      </c>
      <c r="F14" s="2">
        <v>350</v>
      </c>
      <c r="G14" s="6">
        <v>45500</v>
      </c>
      <c r="H14" s="2">
        <v>290.58</v>
      </c>
      <c r="I14" s="6">
        <v>33359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114.8</v>
      </c>
    </row>
    <row r="15" spans="1:18">
      <c r="B15" s="47" t="s">
        <v>60</v>
      </c>
      <c r="C15" t="s">
        <v>82</v>
      </c>
      <c r="D15" s="3" t="s">
        <v>216</v>
      </c>
      <c r="E15" s="5">
        <v>1</v>
      </c>
      <c r="F15" s="2">
        <v>0</v>
      </c>
      <c r="G15" s="6">
        <v>0</v>
      </c>
      <c r="H15" s="2">
        <v>365</v>
      </c>
      <c r="I15" s="6">
        <v>41902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114.8</v>
      </c>
    </row>
    <row r="16" spans="1:18">
      <c r="B16" s="47" t="s">
        <v>60</v>
      </c>
      <c r="C16" t="s">
        <v>82</v>
      </c>
      <c r="D16" s="3" t="s">
        <v>217</v>
      </c>
      <c r="E16" s="5">
        <v>1</v>
      </c>
      <c r="F16" s="2">
        <v>71</v>
      </c>
      <c r="G16" s="6">
        <v>9230</v>
      </c>
      <c r="H16" s="2">
        <v>50</v>
      </c>
      <c r="I16" s="6">
        <v>5740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114.8</v>
      </c>
    </row>
    <row r="17" spans="1:18">
      <c r="B17" s="47" t="s">
        <v>60</v>
      </c>
      <c r="C17" t="s">
        <v>82</v>
      </c>
      <c r="D17" s="3" t="s">
        <v>120</v>
      </c>
      <c r="E17" s="5">
        <v>4</v>
      </c>
      <c r="F17" s="2">
        <v>80</v>
      </c>
      <c r="G17" s="6">
        <v>10400</v>
      </c>
      <c r="H17" s="2">
        <v>60</v>
      </c>
      <c r="I17" s="6">
        <v>6888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114.8</v>
      </c>
    </row>
    <row r="18" spans="1:18">
      <c r="B18" s="47" t="s">
        <v>60</v>
      </c>
      <c r="C18" t="s">
        <v>82</v>
      </c>
      <c r="D18" s="3" t="s">
        <v>218</v>
      </c>
      <c r="E18" s="5">
        <v>1</v>
      </c>
      <c r="F18" s="2">
        <v>0</v>
      </c>
      <c r="G18" s="6">
        <v>0</v>
      </c>
      <c r="H18" s="2">
        <v>50</v>
      </c>
      <c r="I18" s="6">
        <v>5740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114.8</v>
      </c>
    </row>
    <row r="19" spans="1:18">
      <c r="B19" s="47" t="s">
        <v>88</v>
      </c>
      <c r="C19" t="s">
        <v>89</v>
      </c>
      <c r="D19" s="3" t="s">
        <v>219</v>
      </c>
      <c r="E19" s="5">
        <v>17</v>
      </c>
      <c r="F19" s="2">
        <v>2346</v>
      </c>
      <c r="G19" s="6">
        <v>304980</v>
      </c>
      <c r="H19" s="2">
        <v>0</v>
      </c>
      <c r="I19" s="6">
        <v>0</v>
      </c>
      <c r="J19" s="6" t="str">
        <f>G19 - 232237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114.8</v>
      </c>
    </row>
    <row r="20" spans="1:18">
      <c r="B20" s="49"/>
      <c r="C20" s="49"/>
      <c r="D20" s="50"/>
      <c r="E20" s="51"/>
      <c r="F20" s="52"/>
      <c r="G20" s="53"/>
      <c r="H20" s="52"/>
      <c r="I20" s="53"/>
      <c r="J20" s="53"/>
      <c r="K20" s="54"/>
      <c r="L20" s="53"/>
      <c r="M20" s="52"/>
      <c r="N20" s="53"/>
      <c r="O20" s="54"/>
      <c r="P20" s="54"/>
      <c r="Q20" s="52"/>
      <c r="R20" s="52"/>
    </row>
    <row r="21" spans="1:18">
      <c r="D21" s="8" t="s">
        <v>98</v>
      </c>
      <c r="F21" s="2" t="str">
        <f>SUM(F5:F20)</f>
        <v>0</v>
      </c>
      <c r="G21" s="6" t="str">
        <f>SUM(G5:G20)</f>
        <v>0</v>
      </c>
      <c r="H21" s="2" t="str">
        <f>SUM(H5:H20)</f>
        <v>0</v>
      </c>
      <c r="I21" s="6" t="str">
        <f>SUM(I5:I20)</f>
        <v>0</v>
      </c>
      <c r="J21" s="6" t="str">
        <f>SUM(J5:J20)</f>
        <v>0</v>
      </c>
      <c r="K21" s="4" t="str">
        <f>IF(G21=0,0,J21 / G21)</f>
        <v>0</v>
      </c>
      <c r="L21" s="6" t="str">
        <f>SUM(L5:L20)</f>
        <v>0</v>
      </c>
      <c r="M21" s="2" t="str">
        <f>SUM(M5:M20)</f>
        <v>0</v>
      </c>
      <c r="N21" s="6" t="str">
        <f>SUM(N5:N20)</f>
        <v>0</v>
      </c>
    </row>
    <row r="22" spans="1:18">
      <c r="D22" s="8" t="s">
        <v>99</v>
      </c>
      <c r="E22" s="9">
        <v>0.04712</v>
      </c>
      <c r="F22" s="2" t="str">
        <f>E22 * (F21 - 653)</f>
        <v>0</v>
      </c>
      <c r="G22" s="6" t="str">
        <f>E22 * (G21 - 85000)</f>
        <v>0</v>
      </c>
    </row>
    <row r="23" spans="1:18">
      <c r="D23" s="8" t="s">
        <v>100</v>
      </c>
      <c r="E23" s="7">
        <v>0.1</v>
      </c>
      <c r="F23" s="2" t="str">
        <f>F21*E23</f>
        <v>0</v>
      </c>
      <c r="G23" s="6" t="str">
        <f>G21*E23</f>
        <v>0</v>
      </c>
      <c r="N23" s="6" t="str">
        <f>G23</f>
        <v>0</v>
      </c>
    </row>
    <row r="24" spans="1:18">
      <c r="D24" s="8" t="s">
        <v>98</v>
      </c>
      <c r="F24" s="2" t="str">
        <f>F21 + F22 + F23</f>
        <v>0</v>
      </c>
      <c r="G24" s="6" t="str">
        <f>G21 + G22 + G23</f>
        <v>0</v>
      </c>
      <c r="H24" s="2" t="str">
        <f>H21</f>
        <v>0</v>
      </c>
      <c r="I24" s="6" t="str">
        <f>I21</f>
        <v>0</v>
      </c>
      <c r="J24" s="6" t="str">
        <f>G24 - I24</f>
        <v>0</v>
      </c>
      <c r="K24" s="4" t="str">
        <f>IF(G24=0,0,J24 / G24)</f>
        <v>0</v>
      </c>
      <c r="L24" s="6" t="str">
        <f>L21</f>
        <v>0</v>
      </c>
      <c r="M24" s="2" t="str">
        <f>M21</f>
        <v>0</v>
      </c>
      <c r="N24" s="6" t="str">
        <f>N21 + N23</f>
        <v>0</v>
      </c>
    </row>
    <row r="25" spans="1:18">
      <c r="D25" s="8" t="s">
        <v>101</v>
      </c>
      <c r="E25" s="7">
        <v>0</v>
      </c>
      <c r="F25" s="2" t="str">
        <f>F24*E25</f>
        <v>0</v>
      </c>
      <c r="G25" s="6" t="str">
        <f>G24*E25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</row>
    <row r="26" spans="1:18">
      <c r="D26" s="8" t="s">
        <v>102</v>
      </c>
      <c r="E26" s="5">
        <v>0</v>
      </c>
      <c r="F26" s="2" t="str">
        <f>IF(R26=0,0,G26/R26)</f>
        <v>0</v>
      </c>
      <c r="G26" s="6" t="str">
        <f>E26</f>
        <v>0</v>
      </c>
      <c r="L26" s="6" t="str">
        <f>G26*O26</f>
        <v>0</v>
      </c>
      <c r="M26" s="2" t="str">
        <f>F26*O26</f>
        <v>0</v>
      </c>
      <c r="N26" s="6" t="str">
        <f>G26*P26</f>
        <v>0</v>
      </c>
      <c r="O26" s="4">
        <v>0.2</v>
      </c>
      <c r="P26" s="4">
        <v>0.8</v>
      </c>
      <c r="Q26" s="2" t="s">
        <v>103</v>
      </c>
      <c r="R26" s="2">
        <v>100</v>
      </c>
    </row>
    <row r="27" spans="1:18">
      <c r="D27" s="8" t="s">
        <v>104</v>
      </c>
      <c r="F27" s="2" t="str">
        <f>F24 - F25 - F26</f>
        <v>0</v>
      </c>
      <c r="G27" s="6" t="str">
        <f>G24 - G25 - G26</f>
        <v>0</v>
      </c>
      <c r="H27" s="2" t="str">
        <f>H24</f>
        <v>0</v>
      </c>
      <c r="I27" s="6" t="str">
        <f>I24</f>
        <v>0</v>
      </c>
      <c r="J27" s="6" t="str">
        <f>G27 - I27</f>
        <v>0</v>
      </c>
      <c r="K27" s="4" t="str">
        <f>IF(G27=0,0,J27 / G27)</f>
        <v>0</v>
      </c>
      <c r="L27" s="6" t="str">
        <f>L24 - L25 - L26</f>
        <v>0</v>
      </c>
      <c r="M27" s="2" t="str">
        <f>M24 - M25 - M26</f>
        <v>0</v>
      </c>
      <c r="N27" s="6" t="str">
        <f>N24 - N25 - N26</f>
        <v>0</v>
      </c>
    </row>
    <row r="28" spans="1:18">
      <c r="D28" s="8"/>
    </row>
    <row r="29" spans="1:18">
      <c r="D29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9" s="2" t="str">
        <f>M27</f>
        <v>0</v>
      </c>
    </row>
    <row r="30" spans="1:18">
      <c r="D30" s="8" t="s">
        <v>7</v>
      </c>
      <c r="F30" s="2" t="str">
        <f>(F29 + F31) * E22</f>
        <v>0</v>
      </c>
    </row>
    <row r="31" spans="1:18">
      <c r="D31" s="8" t="s">
        <v>105</v>
      </c>
      <c r="F31" s="2" t="str">
        <f>H27</f>
        <v>0</v>
      </c>
    </row>
    <row r="32" spans="1:18">
      <c r="D32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2" s="2" t="str">
        <f>SUM(F29:F31)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220</v>
      </c>
      <c r="Q2" s="2" t="s">
        <v>42</v>
      </c>
      <c r="R2" s="2">
        <v>130</v>
      </c>
    </row>
    <row r="4" spans="1:18" s="1" customFormat="1">
      <c r="B4" s="15" t="s">
        <v>43</v>
      </c>
      <c r="C4" s="16" t="s">
        <v>44</v>
      </c>
      <c r="D4" s="17" t="s">
        <v>45</v>
      </c>
      <c r="E4" s="18" t="s">
        <v>46</v>
      </c>
      <c r="F4" s="19" t="s">
        <v>47</v>
      </c>
      <c r="G4" s="18" t="s">
        <v>48</v>
      </c>
      <c r="H4" s="19" t="s">
        <v>49</v>
      </c>
      <c r="I4" s="18" t="s">
        <v>50</v>
      </c>
      <c r="J4" s="18" t="s">
        <v>51</v>
      </c>
      <c r="K4" s="20" t="s">
        <v>52</v>
      </c>
      <c r="L4" s="21" t="s">
        <v>53</v>
      </c>
      <c r="M4" s="22" t="s">
        <v>54</v>
      </c>
      <c r="N4" s="21" t="s">
        <v>55</v>
      </c>
      <c r="O4" s="23" t="s">
        <v>56</v>
      </c>
      <c r="P4" s="23" t="s">
        <v>57</v>
      </c>
      <c r="Q4" s="19" t="s">
        <v>58</v>
      </c>
      <c r="R4" s="24" t="s">
        <v>59</v>
      </c>
    </row>
    <row r="5" spans="1:18">
      <c r="B5" s="47" t="s">
        <v>60</v>
      </c>
      <c r="C5" t="s">
        <v>146</v>
      </c>
      <c r="D5" s="3" t="s">
        <v>221</v>
      </c>
      <c r="E5" s="5">
        <v>1</v>
      </c>
      <c r="F5" s="2">
        <v>1450</v>
      </c>
      <c r="G5" s="6">
        <v>188500</v>
      </c>
      <c r="H5" s="2">
        <v>1225.63</v>
      </c>
      <c r="I5" s="6">
        <v>140702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114.8</v>
      </c>
    </row>
    <row r="6" spans="1:18">
      <c r="B6" s="47" t="s">
        <v>60</v>
      </c>
      <c r="C6" t="s">
        <v>124</v>
      </c>
      <c r="D6" s="3" t="s">
        <v>65</v>
      </c>
      <c r="E6" s="5">
        <v>1</v>
      </c>
      <c r="F6" s="2">
        <v>900</v>
      </c>
      <c r="G6" s="6">
        <v>117000</v>
      </c>
      <c r="H6" s="2">
        <v>550</v>
      </c>
      <c r="I6" s="6">
        <v>63140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114.8</v>
      </c>
    </row>
    <row r="7" spans="1:18">
      <c r="B7" s="47" t="s">
        <v>60</v>
      </c>
      <c r="C7" t="s">
        <v>124</v>
      </c>
      <c r="D7" s="3" t="s">
        <v>66</v>
      </c>
      <c r="E7" s="5">
        <v>1</v>
      </c>
      <c r="F7" s="2">
        <v>150</v>
      </c>
      <c r="G7" s="6">
        <v>19500</v>
      </c>
      <c r="H7" s="2">
        <v>50</v>
      </c>
      <c r="I7" s="6">
        <v>5740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114.8</v>
      </c>
    </row>
    <row r="8" spans="1:18">
      <c r="B8" s="47" t="s">
        <v>60</v>
      </c>
      <c r="C8" t="s">
        <v>124</v>
      </c>
      <c r="D8" s="3" t="s">
        <v>67</v>
      </c>
      <c r="E8" s="5">
        <v>1</v>
      </c>
      <c r="F8" s="2">
        <v>80</v>
      </c>
      <c r="G8" s="6">
        <v>10400</v>
      </c>
      <c r="H8" s="2">
        <v>50</v>
      </c>
      <c r="I8" s="6">
        <v>5740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114.8</v>
      </c>
    </row>
    <row r="9" spans="1:18">
      <c r="B9" s="47" t="s">
        <v>60</v>
      </c>
      <c r="C9" t="s">
        <v>150</v>
      </c>
      <c r="D9" s="3" t="s">
        <v>222</v>
      </c>
      <c r="E9" s="5">
        <v>1</v>
      </c>
      <c r="F9" s="2">
        <v>1375</v>
      </c>
      <c r="G9" s="6">
        <v>178750</v>
      </c>
      <c r="H9" s="2">
        <v>1099.48</v>
      </c>
      <c r="I9" s="6">
        <v>126220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114.8</v>
      </c>
    </row>
    <row r="10" spans="1:18">
      <c r="B10" s="47" t="s">
        <v>60</v>
      </c>
      <c r="C10" t="s">
        <v>223</v>
      </c>
      <c r="D10" s="3" t="s">
        <v>224</v>
      </c>
      <c r="E10" s="5">
        <v>1</v>
      </c>
      <c r="F10" s="2">
        <v>350</v>
      </c>
      <c r="G10" s="6">
        <v>45500</v>
      </c>
      <c r="H10" s="2">
        <v>262</v>
      </c>
      <c r="I10" s="6">
        <v>30078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114.8</v>
      </c>
    </row>
    <row r="11" spans="1:18">
      <c r="B11" s="47" t="s">
        <v>60</v>
      </c>
      <c r="C11" t="s">
        <v>68</v>
      </c>
      <c r="D11" s="3" t="s">
        <v>128</v>
      </c>
      <c r="E11" s="5">
        <v>1</v>
      </c>
      <c r="F11" s="2">
        <v>550</v>
      </c>
      <c r="G11" s="6">
        <v>71500</v>
      </c>
      <c r="H11" s="2">
        <v>400</v>
      </c>
      <c r="I11" s="6">
        <v>45920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114.8</v>
      </c>
    </row>
    <row r="12" spans="1:18">
      <c r="B12" s="47" t="s">
        <v>60</v>
      </c>
      <c r="C12" t="s">
        <v>77</v>
      </c>
      <c r="D12" s="3" t="s">
        <v>131</v>
      </c>
      <c r="E12" s="5">
        <v>2</v>
      </c>
      <c r="F12" s="2">
        <v>300</v>
      </c>
      <c r="G12" s="6">
        <v>39000</v>
      </c>
      <c r="H12" s="2">
        <v>157.06</v>
      </c>
      <c r="I12" s="6">
        <v>18030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114.8</v>
      </c>
    </row>
    <row r="13" spans="1:18">
      <c r="B13" s="47" t="s">
        <v>60</v>
      </c>
      <c r="C13" t="s">
        <v>117</v>
      </c>
      <c r="D13" s="3" t="s">
        <v>81</v>
      </c>
      <c r="E13" s="5">
        <v>1</v>
      </c>
      <c r="F13" s="2">
        <v>350</v>
      </c>
      <c r="G13" s="6">
        <v>45500</v>
      </c>
      <c r="H13" s="2">
        <v>238.22</v>
      </c>
      <c r="I13" s="6">
        <v>27348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114.8</v>
      </c>
    </row>
    <row r="14" spans="1:18">
      <c r="B14" s="47" t="s">
        <v>60</v>
      </c>
      <c r="C14" t="s">
        <v>82</v>
      </c>
      <c r="D14" s="3" t="s">
        <v>225</v>
      </c>
      <c r="E14" s="5">
        <v>1</v>
      </c>
      <c r="F14" s="2">
        <v>0</v>
      </c>
      <c r="G14" s="6">
        <v>0</v>
      </c>
      <c r="H14" s="2">
        <v>360</v>
      </c>
      <c r="I14" s="6">
        <v>41328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114.8</v>
      </c>
    </row>
    <row r="15" spans="1:18">
      <c r="B15" s="47" t="s">
        <v>60</v>
      </c>
      <c r="C15" t="s">
        <v>82</v>
      </c>
      <c r="D15" s="3" t="s">
        <v>226</v>
      </c>
      <c r="E15" s="5">
        <v>3</v>
      </c>
      <c r="F15" s="2">
        <v>75</v>
      </c>
      <c r="G15" s="6">
        <v>9750</v>
      </c>
      <c r="H15" s="2">
        <v>60</v>
      </c>
      <c r="I15" s="6">
        <v>6888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114.8</v>
      </c>
    </row>
    <row r="16" spans="1:18">
      <c r="B16" s="47" t="s">
        <v>60</v>
      </c>
      <c r="C16" t="s">
        <v>82</v>
      </c>
      <c r="D16" s="3" t="s">
        <v>121</v>
      </c>
      <c r="E16" s="5">
        <v>1</v>
      </c>
      <c r="F16" s="2">
        <v>150</v>
      </c>
      <c r="G16" s="6">
        <v>19500</v>
      </c>
      <c r="H16" s="2">
        <v>60</v>
      </c>
      <c r="I16" s="6">
        <v>6888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114.8</v>
      </c>
    </row>
    <row r="17" spans="1:18">
      <c r="B17" s="47" t="s">
        <v>88</v>
      </c>
      <c r="C17" t="s">
        <v>89</v>
      </c>
      <c r="D17" s="3" t="s">
        <v>219</v>
      </c>
      <c r="E17" s="5">
        <v>14</v>
      </c>
      <c r="F17" s="2">
        <v>1932</v>
      </c>
      <c r="G17" s="6">
        <v>251160</v>
      </c>
      <c r="H17" s="2">
        <v>0</v>
      </c>
      <c r="I17" s="6">
        <v>0</v>
      </c>
      <c r="J17" s="6" t="str">
        <f>G17 - 191254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114.8</v>
      </c>
    </row>
    <row r="18" spans="1:18">
      <c r="B18" s="47" t="s">
        <v>60</v>
      </c>
      <c r="C18" t="s">
        <v>80</v>
      </c>
      <c r="D18" s="3" t="s">
        <v>227</v>
      </c>
      <c r="E18" s="5">
        <v>1</v>
      </c>
      <c r="F18" s="2">
        <v>350</v>
      </c>
      <c r="G18" s="6">
        <v>45500</v>
      </c>
      <c r="H18" s="2">
        <v>269.63</v>
      </c>
      <c r="I18" s="6">
        <v>30954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114.8</v>
      </c>
    </row>
    <row r="19" spans="1:18">
      <c r="B19" s="49"/>
      <c r="C19" s="49"/>
      <c r="D19" s="50"/>
      <c r="E19" s="51"/>
      <c r="F19" s="52"/>
      <c r="G19" s="53"/>
      <c r="H19" s="52"/>
      <c r="I19" s="53"/>
      <c r="J19" s="53"/>
      <c r="K19" s="54"/>
      <c r="L19" s="53"/>
      <c r="M19" s="52"/>
      <c r="N19" s="53"/>
      <c r="O19" s="54"/>
      <c r="P19" s="54"/>
      <c r="Q19" s="52"/>
      <c r="R19" s="52"/>
    </row>
    <row r="20" spans="1:18">
      <c r="D20" s="8" t="s">
        <v>98</v>
      </c>
      <c r="F20" s="2" t="str">
        <f>SUM(F5:F19)</f>
        <v>0</v>
      </c>
      <c r="G20" s="6" t="str">
        <f>SUM(G5:G19)</f>
        <v>0</v>
      </c>
      <c r="H20" s="2" t="str">
        <f>SUM(H5:H19)</f>
        <v>0</v>
      </c>
      <c r="I20" s="6" t="str">
        <f>SUM(I5:I19)</f>
        <v>0</v>
      </c>
      <c r="J20" s="6" t="str">
        <f>SUM(J5:J19)</f>
        <v>0</v>
      </c>
      <c r="K20" s="4" t="str">
        <f>IF(G20=0,0,J20 / G20)</f>
        <v>0</v>
      </c>
      <c r="L20" s="6" t="str">
        <f>SUM(L5:L19)</f>
        <v>0</v>
      </c>
      <c r="M20" s="2" t="str">
        <f>SUM(M5:M19)</f>
        <v>0</v>
      </c>
      <c r="N20" s="6" t="str">
        <f>SUM(N5:N19)</f>
        <v>0</v>
      </c>
    </row>
    <row r="21" spans="1:18">
      <c r="D21" s="8" t="s">
        <v>99</v>
      </c>
      <c r="E21" s="9">
        <v>0.04712</v>
      </c>
      <c r="F21" s="2" t="str">
        <f>E21 * (F20 - 0)</f>
        <v>0</v>
      </c>
      <c r="G21" s="6" t="str">
        <f>E21 * (G20 - 0)</f>
        <v>0</v>
      </c>
    </row>
    <row r="22" spans="1:18">
      <c r="D22" s="8" t="s">
        <v>100</v>
      </c>
      <c r="E22" s="7">
        <v>0.1</v>
      </c>
      <c r="F22" s="2" t="str">
        <f>F20*E22</f>
        <v>0</v>
      </c>
      <c r="G22" s="6" t="str">
        <f>G20*E22</f>
        <v>0</v>
      </c>
      <c r="N22" s="6" t="str">
        <f>G22</f>
        <v>0</v>
      </c>
    </row>
    <row r="23" spans="1:18">
      <c r="D23" s="8" t="s">
        <v>98</v>
      </c>
      <c r="F23" s="2" t="str">
        <f>F20 + F21 + F22</f>
        <v>0</v>
      </c>
      <c r="G23" s="6" t="str">
        <f>G20 + G21 + G22</f>
        <v>0</v>
      </c>
      <c r="H23" s="2" t="str">
        <f>H20</f>
        <v>0</v>
      </c>
      <c r="I23" s="6" t="str">
        <f>I20</f>
        <v>0</v>
      </c>
      <c r="J23" s="6" t="str">
        <f>G23 - I23</f>
        <v>0</v>
      </c>
      <c r="K23" s="4" t="str">
        <f>IF(G23=0,0,J23 / G23)</f>
        <v>0</v>
      </c>
      <c r="L23" s="6" t="str">
        <f>L20</f>
        <v>0</v>
      </c>
      <c r="M23" s="2" t="str">
        <f>M20</f>
        <v>0</v>
      </c>
      <c r="N23" s="6" t="str">
        <f>N20 + N22</f>
        <v>0</v>
      </c>
    </row>
    <row r="24" spans="1:18">
      <c r="D24" s="8" t="s">
        <v>101</v>
      </c>
      <c r="E24" s="7">
        <v>0</v>
      </c>
      <c r="F24" s="2" t="str">
        <f>F23*E24</f>
        <v>0</v>
      </c>
      <c r="G24" s="6" t="str">
        <f>G23*E24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0.2</v>
      </c>
      <c r="P24" s="4">
        <v>0.8</v>
      </c>
    </row>
    <row r="25" spans="1:18">
      <c r="D25" s="8" t="s">
        <v>102</v>
      </c>
      <c r="E25" s="5">
        <v>0</v>
      </c>
      <c r="F25" s="2" t="str">
        <f>IF(R25=0,0,G25/R25)</f>
        <v>0</v>
      </c>
      <c r="G25" s="6" t="str">
        <f>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  <c r="Q25" s="2" t="s">
        <v>103</v>
      </c>
      <c r="R25" s="2">
        <v>100</v>
      </c>
    </row>
    <row r="26" spans="1:18">
      <c r="D26" s="8" t="s">
        <v>104</v>
      </c>
      <c r="F26" s="2" t="str">
        <f>F23 - F24 - F25</f>
        <v>0</v>
      </c>
      <c r="G26" s="6" t="str">
        <f>G23 - G24 - G25</f>
        <v>0</v>
      </c>
      <c r="H26" s="2" t="str">
        <f>H23</f>
        <v>0</v>
      </c>
      <c r="I26" s="6" t="str">
        <f>I23</f>
        <v>0</v>
      </c>
      <c r="J26" s="6" t="str">
        <f>G26 - I26</f>
        <v>0</v>
      </c>
      <c r="K26" s="4" t="str">
        <f>IF(G26=0,0,J26 / G26)</f>
        <v>0</v>
      </c>
      <c r="L26" s="6" t="str">
        <f>L23 - L24 - L25</f>
        <v>0</v>
      </c>
      <c r="M26" s="2" t="str">
        <f>M23 - M24 - M25</f>
        <v>0</v>
      </c>
      <c r="N26" s="6" t="str">
        <f>N23 - N24 - N25</f>
        <v>0</v>
      </c>
    </row>
    <row r="27" spans="1:18">
      <c r="D27" s="8"/>
    </row>
    <row r="28" spans="1:18">
      <c r="D28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8" s="2" t="str">
        <f>M26</f>
        <v>0</v>
      </c>
    </row>
    <row r="29" spans="1:18">
      <c r="D29" s="8" t="s">
        <v>7</v>
      </c>
      <c r="F29" s="2" t="str">
        <f>(F28 + F30) * E21</f>
        <v>0</v>
      </c>
    </row>
    <row r="30" spans="1:18">
      <c r="D30" s="8" t="s">
        <v>105</v>
      </c>
      <c r="F30" s="2" t="str">
        <f>H26</f>
        <v>0</v>
      </c>
    </row>
    <row r="31" spans="1:18">
      <c r="D31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1" s="2" t="str">
        <f>SUM(F28:F30)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送金全体像</vt:lpstr>
      <vt:lpstr>酒居様</vt:lpstr>
      <vt:lpstr>山下様</vt:lpstr>
      <vt:lpstr>宮島様</vt:lpstr>
      <vt:lpstr>早坂様</vt:lpstr>
      <vt:lpstr>川添様</vt:lpstr>
      <vt:lpstr>洪様</vt:lpstr>
      <vt:lpstr>田原様</vt:lpstr>
      <vt:lpstr>土谷様</vt:lpstr>
      <vt:lpstr>小林様</vt:lpstr>
      <vt:lpstr>仲田様</vt:lpstr>
      <vt:lpstr>林様</vt:lpstr>
      <vt:lpstr>青木様</vt:lpstr>
      <vt:lpstr>谷田様</vt:lpstr>
      <vt:lpstr>藤嶋様</vt:lpstr>
      <vt:lpstr>佐藤 様</vt:lpstr>
      <vt:lpstr>小島様</vt:lpstr>
      <vt:lpstr>福井様</vt:lpstr>
      <vt:lpstr>尾﨑様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Work</cp:lastModifiedBy>
  <dcterms:created xsi:type="dcterms:W3CDTF">2010-05-12T03:09:05+09:00</dcterms:created>
  <dcterms:modified xsi:type="dcterms:W3CDTF">2016-11-03T15:49:51+09:00</dcterms:modified>
  <dc:title/>
  <dc:description/>
  <dc:subject/>
  <cp:keywords/>
  <cp:category/>
</cp:coreProperties>
</file>