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1" firstSheet="0" minimized="0" showHorizontalScroll="1" showSheetTabs="1" showVerticalScroll="1" tabRatio="600" visibility="visible"/>
  </bookViews>
  <sheets>
    <sheet name="送金全体像" sheetId="1" r:id="rId4"/>
    <sheet name="菊池様" sheetId="2" r:id="rId5"/>
    <sheet name="江澤様" sheetId="3" r:id="rId6"/>
    <sheet name="川井様" sheetId="4" r:id="rId7"/>
    <sheet name="宮下様" sheetId="5" r:id="rId8"/>
    <sheet name="秋岡様" sheetId="6" r:id="rId9"/>
    <sheet name="阿久津様" sheetId="7" r:id="rId10"/>
    <sheet name="西村様" sheetId="8" r:id="rId11"/>
    <sheet name="作花様" sheetId="9" r:id="rId12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<sst xmlns="http://schemas.openxmlformats.org/spreadsheetml/2006/main" uniqueCount="174">
  <si>
    <t>2018-02挙式分</t>
  </si>
  <si>
    <t>出力日：2018/02/26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</si>
  <si>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</si>
  <si>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</si>
  <si>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</si>
  <si>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</si>
  <si>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</si>
  <si>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</si>
  <si>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</si>
  <si>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2018/02/07</t>
  </si>
  <si>
    <t>阿久津 祥</t>
  </si>
  <si>
    <t>2018/02/08</t>
  </si>
  <si>
    <t>秋岡 利彦</t>
  </si>
  <si>
    <t>2018/02/09</t>
  </si>
  <si>
    <t>作花 啓太</t>
  </si>
  <si>
    <t>2018/02/10</t>
  </si>
  <si>
    <t>西村 直哉</t>
  </si>
  <si>
    <t>2018/02/14</t>
  </si>
  <si>
    <t>菊池 亮太</t>
  </si>
  <si>
    <t>2018/02/15</t>
  </si>
  <si>
    <t>江澤 幸将</t>
  </si>
  <si>
    <t>2018/02/21</t>
  </si>
  <si>
    <t>宮下 雄</t>
  </si>
  <si>
    <t>2018/02/22</t>
  </si>
  <si>
    <t>川井 亮</t>
  </si>
  <si>
    <t>合計</t>
  </si>
  <si>
    <t>菊池様     挙式日：2018-02-14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</si>
  <si>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</si>
  <si>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</si>
  <si>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</si>
  <si>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</si>
  <si>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</si>
  <si>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</si>
  <si>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</si>
  <si>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</si>
  <si>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</si>
  <si>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</si>
  <si>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</si>
  <si>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</si>
  <si>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</si>
  <si>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</si>
  <si>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</si>
  <si>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</si>
  <si>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</si>
  <si>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</si>
  <si>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</si>
  <si>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</si>
  <si>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</si>
  <si>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ヘアメイクアーティスト：Machi Barros</t>
  </si>
  <si>
    <t>つきっきりヘアメイク(7時間）*クイックヘアチェンジ2回付き</t>
  </si>
  <si>
    <t>延長1時間</t>
  </si>
  <si>
    <t>フォトグラファー：Jayson Tanega</t>
  </si>
  <si>
    <t>お支度→ホテル館内→リムジン→挙式→フォトツアー2ヶ所(ダウンタウン・マジックアイランド）/撮影データ☆</t>
  </si>
  <si>
    <t>振込(国内)</t>
  </si>
  <si>
    <t>Real Wedddings オリジナル</t>
  </si>
  <si>
    <t>写真集タイプ40P/50～60C</t>
  </si>
  <si>
    <t>Real Weddings オリジナル</t>
  </si>
  <si>
    <t>ブーケ＆ブートニア　
ホワイト＆グリーンのクラッチブーケ</t>
  </si>
  <si>
    <t>カップル用リムジン</t>
  </si>
  <si>
    <t>フォトツアー1ヶ所（ダウンタウン・マジックアイランド）</t>
  </si>
  <si>
    <t>つきっきりコーディネーター</t>
  </si>
  <si>
    <t>ホテル出発→教会→フォトツアー2カ所(ダウンタウン・マジックアイランド）
※現地お打合せ：2/13　15:30~　ハレクラニにて行います</t>
  </si>
  <si>
    <t>SUBTOTAL</t>
  </si>
  <si>
    <t>ハワイ州税</t>
  </si>
  <si>
    <t>アレンジメント料</t>
  </si>
  <si>
    <t>なし</t>
  </si>
  <si>
    <t>ご来店特典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</si>
  <si>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</si>
  <si>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</si>
  <si>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</si>
  <si>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</si>
  <si>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江澤様     挙式日：2018-02-15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</si>
  <si>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</si>
  <si>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</si>
  <si>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</si>
  <si>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つきっきりヘアメイク(7時間）*クイックヘアチェンジ(15分)2回付き</t>
  </si>
  <si>
    <t>リハーサルメイク(120分）</t>
  </si>
  <si>
    <t>延長30分</t>
  </si>
  <si>
    <t>フォトグラファー：VISIONARI/Jon or Mike</t>
  </si>
  <si>
    <t>Plan②（アルバムなし）：メインフォトグラファーJon orMike＋セカンドフォトグラファー/メイク、ホテル内、リムジン、セレモニー、フォトツアー2ヶ所又は フォトツアー1ヶ所+レセプション（1時間）/350cut～/USB(データ)・インターネットスライドショー・パーソナルウェブサイト</t>
  </si>
  <si>
    <t>VISIONARI：オプション</t>
  </si>
  <si>
    <t>フォトツアー1ヶ所追加（ワイキキ周辺）</t>
  </si>
  <si>
    <t>UIプロダクション</t>
  </si>
  <si>
    <t>シルバープラン（会場到着→挙式→お庭→インタビュー）DVDもしくはブルーレイ納品</t>
  </si>
  <si>
    <t>日本郵送送料</t>
  </si>
  <si>
    <t>ホテル出発→教会→フォトツアー2カ所(ワイキキ周辺）→レセプション前半</t>
  </si>
  <si>
    <t>フォトツアー1ヶ所（ワイキキ周辺）</t>
  </si>
  <si>
    <t>14名様用ミニバン</t>
  </si>
  <si>
    <t>ホテル⇔会場間（ワイキキ周辺）/往復</t>
  </si>
  <si>
    <t>ブーケ＆ブートニア　☆プレゼント☆ 
※ガーデンローズ（ホワイト）・ミニバラ（ホワイト）・トルコキキョウ（ホワイト）・バラ（ホワイト）・ラナンキュラス（ホワイト）・グリーン</t>
  </si>
  <si>
    <t>フラワーシャワー(10名様分) ☆プレゼント☆</t>
  </si>
  <si>
    <t>シングルオーキッドとイリマレイ</t>
  </si>
  <si>
    <t>グリーン&amp;ホワイトオーキッドシングルレイ</t>
  </si>
  <si>
    <t>クレジット払い(海外)</t>
  </si>
  <si>
    <t>ハウツリーラナイ/サンスーシールーム</t>
  </si>
  <si>
    <t>Dinner Menu A</t>
  </si>
  <si>
    <t>Round Cake (8"/20.3cm)/A lot of Strawberry</t>
  </si>
  <si>
    <t>サービス割引</t>
  </si>
  <si>
    <t>川井様     挙式日：2018-02-22</t>
  </si>
  <si>
    <t>ヘアメイクアーティスト：Real Weddingsオリジナル</t>
  </si>
  <si>
    <t>つきっきりヘアメイク(7時間）(*クイックヘアチェンジ2回付き)</t>
  </si>
  <si>
    <t>フォトグラファー：Taka</t>
  </si>
  <si>
    <t>お支度→ホテル館内→リムジン→挙式/撮影データ</t>
  </si>
  <si>
    <t>ホテル出発→教会→ホテル</t>
  </si>
  <si>
    <t>ブーケ＆ブートニア　☆プレゼント☆ ※ユリ(ホワイト)</t>
  </si>
  <si>
    <t>宮下様     挙式日：2018-02-21</t>
  </si>
  <si>
    <t>ハレクラニウエディング</t>
  </si>
  <si>
    <t>会場使用料／牧師謝礼／ソロウクレレシンガー／日本人コーディネーター／結婚証明書(法的効力なし)／ホワイトガゼボ／スタンシオン&amp;ロープ／椅子50脚</t>
  </si>
  <si>
    <t>①チュールをカーテンのようにつけて、中央にお花を飾る。</t>
  </si>
  <si>
    <t>ヘアメイクアーティスト：Hisami</t>
  </si>
  <si>
    <t>ヘアメイク＆着付け（120分）</t>
  </si>
  <si>
    <t>フォトグラファー：VISIONARI/Takako, Megumi, Cliff, Ryan, Jason</t>
  </si>
  <si>
    <t xml:space="preserve">Plan（アルバムなし）：フォトグラファーMegumi/メイク、ホテル内、(リムジン)、セレモニー、フォトツアー2ヶ所又は フォトツアー1ヶ所+レセプション冒頭/350cut～/DVD(データ)・インターネットスライドショー	</t>
  </si>
  <si>
    <t>プロペラUSA</t>
  </si>
  <si>
    <t>梅(挙式のみ) DVD納品</t>
  </si>
  <si>
    <t>ホテル出発→フォトツアー1カ所(ワイキキ周辺）→挙式→レセプション前半</t>
  </si>
  <si>
    <t xml:space="preserve">ブーケ＆ブートニア　☆プレゼント☆ ※デンファレ(ホワイト)・トルコキキョウ(ホワイト)・アジサイ(ホワイト)・デンファレ(グリーン)・シンビジュウム(イエロー)・グリーン
</t>
  </si>
  <si>
    <t>ブーケ共花のヘアピース(シングル)</t>
  </si>
  <si>
    <t>Orchids</t>
  </si>
  <si>
    <t>Wedding Lunch Menu</t>
  </si>
  <si>
    <t>秋岡様     挙式日：2018-02-08</t>
  </si>
  <si>
    <t>セントラルユニオン教会大聖堂</t>
  </si>
  <si>
    <t>つきっきり(7時間以内)+クイックヘアチェンジ2回付</t>
  </si>
  <si>
    <t>フォトグラファー：Lester Miyashiro</t>
  </si>
  <si>
    <t>お支度→フォトツアー1ヶ所(カハラビーチ）→ホテル館内→挙式→/撮影データ
※アルバム別途：78,800円or85,000円</t>
  </si>
  <si>
    <t>ホテル出発→フォトツアー1カ所(ワイキキ周辺）→教会</t>
  </si>
  <si>
    <t>フラワーシャワー(10名様分)</t>
  </si>
  <si>
    <t>阿久津様     挙式日：2018-02-07</t>
  </si>
  <si>
    <t>エンゲージメントフォト：フォトグラファー1名による撮影3時間（移動時間込）/データのみ納品(DVD)</t>
  </si>
  <si>
    <t>フォトグラファー指名料【Takako or Megumi or Ryan or Jason or Cliff】</t>
  </si>
  <si>
    <t>ヘアメイク＆着付け(120分)</t>
  </si>
  <si>
    <t>フォトツアー3時間</t>
  </si>
  <si>
    <t>西村様     挙式日：2018-02-10</t>
  </si>
  <si>
    <t>マウナケアビーチウエディング</t>
  </si>
  <si>
    <t>ノースポイントローン会場使用料(午後挙式)/会場チェア25脚/ティキトーチ2セット/ガゼボ/牧師先生/弾き語りシンガー/ヘアメイク＆着付け(120分)/写真撮影(挙式のみ)/日本人コーディネーター</t>
  </si>
  <si>
    <t>Real Weddings オリジナル（ハワイ島）</t>
  </si>
  <si>
    <t>ガゼボフラワー</t>
  </si>
  <si>
    <t>ピューフラワー　2個</t>
  </si>
  <si>
    <t>ヘアメイクアーティスト：ハワイ島</t>
  </si>
  <si>
    <t>リハーサルメイク(90分)</t>
  </si>
  <si>
    <t>延長3時間</t>
  </si>
  <si>
    <t>フォトグラファー：リアルウエディングスオリジナル(ハワイ島)</t>
  </si>
  <si>
    <t>サンセット撮影(ホテル内ビーチ)</t>
  </si>
  <si>
    <t>Real Weddings オリジナル(ハワイ島)</t>
  </si>
  <si>
    <t>ブーケ&amp;ブートニア　</t>
  </si>
  <si>
    <t>フラワーシャワー(10名様分)　</t>
  </si>
  <si>
    <t>ヘッドピース</t>
  </si>
  <si>
    <t>ハワイ島：マンタ</t>
  </si>
  <si>
    <t>ディナーメニューB+その他サービス料
※ドリンク代は現地精算となりますので、ご料金には含まれておりません。</t>
  </si>
  <si>
    <t>ウェディングケーキ
2段のオリジナルウェディングケーキ</t>
  </si>
  <si>
    <t>ケーキフラワー</t>
  </si>
  <si>
    <t>ブーケとお揃い</t>
  </si>
  <si>
    <t>会場使用料(2～10名様まで)</t>
  </si>
  <si>
    <t>ご紹介特典</t>
  </si>
  <si>
    <t>作花様     挙式日：2018-02-09</t>
  </si>
  <si>
    <t>【基本プラン】※特別特典：挙式料半額
教会使用料（1時間挙式）／牧師への謝礼／オルガン奏者／シンガー／教会のお世話係／結婚証明書（法的効力はありません）／リムジン送迎(ホテル⇔教会間)　※ゲストが30名様以上の場合、2時間挙式での対応となります。</t>
  </si>
  <si>
    <t>つきっきりヘアメイク(7時間）*クイックヘアチェンジ3回付き</t>
  </si>
  <si>
    <t>お支度→ホテル館内→リムジン→挙式→フォトツアー2ヶ所(ワイキキ周辺）/撮影データ</t>
  </si>
  <si>
    <t>出張料（ワイマナロビーチ）</t>
  </si>
  <si>
    <t>レセプション前半(ワイキキ周辺)/撮影データ</t>
  </si>
  <si>
    <t>1時間延長</t>
  </si>
  <si>
    <t>ホテル出発→挙式→フォトツアー2か所(ワイキキ周辺&amp;ワイマナロ)→レセプション終了まで</t>
  </si>
  <si>
    <t>【6月ご成約特典】
オリジナルブーケ＆ブートニアプレゼント</t>
  </si>
  <si>
    <t>フラワーシャワー(20名様分)</t>
  </si>
  <si>
    <t>フォトツアー2ヶ所（ダウンタウン＆ワイマナロビーチ）</t>
  </si>
  <si>
    <t>24名様用バス</t>
  </si>
  <si>
    <t>ホテル⇔会場間（ヒルトン・シェラトン）/往復</t>
  </si>
  <si>
    <t>ミッシェルズ</t>
  </si>
  <si>
    <t>Orchid Menu
※ドリンク代は現地精算となりますので、ご料金には含まれておりません。</t>
  </si>
  <si>
    <t>Keiki menu</t>
  </si>
  <si>
    <t>オリジナルケーキ（アップグレード分）
①セミネイキッドケーキ
②トッピングはベリー系
③キャラメルソースのドリップ付き</t>
  </si>
  <si>
    <t xml:space="preserve">テーブルデコレーション　
・グリーン
・デルフィニュウム（ライトブルー）
・エリンジュウム（ブルー）
</t>
  </si>
  <si>
    <t>ゲストヘアセットorメイクのみ(30分)※2名様以上から対応可能</t>
  </si>
  <si>
    <t>ヘアメイク＆着付け(120分）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</si>
</sst>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true" shrinkToFit="false"/>
    </xf>
    <xf xfId="0" fontId="0" numFmtId="165" fillId="3" borderId="0" applyFont="0" applyNumberFormat="1" applyFill="1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right" vertical="center" textRotation="0" wrapText="false" shrinkToFit="false"/>
    </xf>
    <xf xfId="0" fontId="0" numFmtId="165" fillId="3" borderId="0" applyFont="0" applyNumberFormat="1" applyFill="1" applyBorder="0" applyAlignment="1">
      <alignment horizontal="right" vertical="center" textRotation="0" wrapText="false" shrinkToFit="false"/>
    </xf>
    <xf xfId="0" fontId="0" numFmtId="10" fillId="3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0" fillId="3" borderId="13" applyFont="0" applyNumberFormat="0" applyFill="1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164" fillId="3" borderId="14" applyFont="0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3"/>
  <sheetViews>
    <sheetView tabSelected="0" workbookViewId="0" zoomScale="75" showGridLines="true" showRowColHeaders="1">
      <selection activeCell="H13" sqref="H13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1753.97</v>
      </c>
      <c r="F5" s="28">
        <v>228.92</v>
      </c>
      <c r="G5" s="28">
        <v>93.43000000000001</v>
      </c>
      <c r="H5" s="35">
        <v>2076.32</v>
      </c>
    </row>
    <row r="6" spans="1:9">
      <c r="B6" s="33">
        <v>2</v>
      </c>
      <c r="C6" s="26" t="s">
        <v>11</v>
      </c>
      <c r="D6" s="27" t="s">
        <v>12</v>
      </c>
      <c r="E6" s="28">
        <v>4392.83</v>
      </c>
      <c r="F6" s="28">
        <v>384.99</v>
      </c>
      <c r="G6" s="28">
        <v>225.13</v>
      </c>
      <c r="H6" s="35">
        <v>5002.95</v>
      </c>
    </row>
    <row r="7" spans="1:9">
      <c r="B7" s="33">
        <v>3</v>
      </c>
      <c r="C7" s="26" t="s">
        <v>13</v>
      </c>
      <c r="D7" s="27" t="s">
        <v>14</v>
      </c>
      <c r="E7" s="28">
        <v>6033.75</v>
      </c>
      <c r="F7" s="28">
        <v>630.08</v>
      </c>
      <c r="G7" s="28">
        <v>314</v>
      </c>
      <c r="H7" s="35">
        <v>6977.83</v>
      </c>
    </row>
    <row r="8" spans="1:9">
      <c r="B8" s="33">
        <v>4</v>
      </c>
      <c r="C8" s="26" t="s">
        <v>15</v>
      </c>
      <c r="D8" s="27" t="s">
        <v>16</v>
      </c>
      <c r="E8" s="28">
        <v>6782.96</v>
      </c>
      <c r="F8" s="28">
        <v>0</v>
      </c>
      <c r="G8" s="28">
        <v>319.61</v>
      </c>
      <c r="H8" s="35">
        <v>7102.57</v>
      </c>
    </row>
    <row r="9" spans="1:9">
      <c r="B9" s="33">
        <v>5</v>
      </c>
      <c r="C9" s="26" t="s">
        <v>17</v>
      </c>
      <c r="D9" s="27" t="s">
        <v>18</v>
      </c>
      <c r="E9" s="28">
        <v>3077.04</v>
      </c>
      <c r="F9" s="28">
        <v>339.35</v>
      </c>
      <c r="G9" s="28">
        <v>160.98</v>
      </c>
      <c r="H9" s="35">
        <v>3577.37</v>
      </c>
    </row>
    <row r="10" spans="1:9">
      <c r="B10" s="33">
        <v>6</v>
      </c>
      <c r="C10" s="26" t="s">
        <v>19</v>
      </c>
      <c r="D10" s="27" t="s">
        <v>20</v>
      </c>
      <c r="E10" s="28">
        <v>7713.7</v>
      </c>
      <c r="F10" s="28">
        <v>692.73</v>
      </c>
      <c r="G10" s="28">
        <v>396.11</v>
      </c>
      <c r="H10" s="35">
        <v>8802.540000000001</v>
      </c>
    </row>
    <row r="11" spans="1:9">
      <c r="B11" s="33">
        <v>7</v>
      </c>
      <c r="C11" s="26" t="s">
        <v>21</v>
      </c>
      <c r="D11" s="27" t="s">
        <v>22</v>
      </c>
      <c r="E11" s="28">
        <v>5263.21</v>
      </c>
      <c r="F11" s="28">
        <v>483.19</v>
      </c>
      <c r="G11" s="28">
        <v>270.77</v>
      </c>
      <c r="H11" s="35">
        <v>6017.17</v>
      </c>
    </row>
    <row r="12" spans="1:9">
      <c r="B12" s="33">
        <v>8</v>
      </c>
      <c r="C12" s="26" t="s">
        <v>23</v>
      </c>
      <c r="D12" s="27" t="s">
        <v>24</v>
      </c>
      <c r="E12" s="28">
        <v>2495.63</v>
      </c>
      <c r="F12" s="28">
        <v>269.84</v>
      </c>
      <c r="G12" s="28">
        <v>130.31</v>
      </c>
      <c r="H12" s="35">
        <v>2895.78</v>
      </c>
    </row>
    <row r="13" spans="1:9">
      <c r="B13" s="36"/>
      <c r="C13" s="37"/>
      <c r="D13" s="38" t="s">
        <v>25</v>
      </c>
      <c r="E13" s="39" t="str">
        <f>SUM(E5:E12)</f>
        <v>0</v>
      </c>
      <c r="F13" s="39" t="str">
        <f>SUM(F5:F12)</f>
        <v>0</v>
      </c>
      <c r="G13" s="39" t="str">
        <f>SUM(G5:G12)</f>
        <v>0</v>
      </c>
      <c r="H13" s="40" t="str">
        <f>SUM(H5:H12)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26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46</v>
      </c>
      <c r="D5" s="3" t="s">
        <v>47</v>
      </c>
      <c r="E5" s="5">
        <v>1</v>
      </c>
      <c r="F5" s="2">
        <v>900</v>
      </c>
      <c r="G5" s="6">
        <v>117000</v>
      </c>
      <c r="H5" s="2">
        <v>785.63</v>
      </c>
      <c r="I5" s="6">
        <v>84746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48</v>
      </c>
      <c r="D6" s="3" t="s">
        <v>49</v>
      </c>
      <c r="E6" s="5">
        <v>1</v>
      </c>
      <c r="F6" s="2">
        <v>900</v>
      </c>
      <c r="G6" s="6">
        <v>117000</v>
      </c>
      <c r="H6" s="2">
        <v>600</v>
      </c>
      <c r="I6" s="6">
        <v>64722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48</v>
      </c>
      <c r="D7" s="3" t="s">
        <v>50</v>
      </c>
      <c r="E7" s="5">
        <v>1</v>
      </c>
      <c r="F7" s="2">
        <v>150</v>
      </c>
      <c r="G7" s="6">
        <v>19500</v>
      </c>
      <c r="H7" s="2">
        <v>50</v>
      </c>
      <c r="I7" s="6">
        <v>5394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51</v>
      </c>
      <c r="D8" s="3" t="s">
        <v>52</v>
      </c>
      <c r="E8" s="5">
        <v>1</v>
      </c>
      <c r="F8" s="2">
        <v>1700</v>
      </c>
      <c r="G8" s="6">
        <v>221000</v>
      </c>
      <c r="H8" s="2">
        <v>874.35</v>
      </c>
      <c r="I8" s="6">
        <v>94316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8" t="s">
        <v>53</v>
      </c>
      <c r="C9" s="41" t="s">
        <v>54</v>
      </c>
      <c r="D9" s="42" t="s">
        <v>55</v>
      </c>
      <c r="E9" s="43">
        <v>1</v>
      </c>
      <c r="F9" s="44">
        <v>606.15</v>
      </c>
      <c r="G9" s="45">
        <v>78800</v>
      </c>
      <c r="H9" s="44">
        <v>0</v>
      </c>
      <c r="I9" s="45">
        <v>43000</v>
      </c>
      <c r="J9" s="45" t="str">
        <f>G9 - I9</f>
        <v>0</v>
      </c>
      <c r="K9" s="46" t="str">
        <f>IF(G9=0,0,J9 / G9)</f>
        <v>0</v>
      </c>
      <c r="L9" s="45">
        <v>0</v>
      </c>
      <c r="M9" s="44">
        <v>0</v>
      </c>
      <c r="N9" s="45" t="str">
        <f>J9 * P9</f>
        <v>0</v>
      </c>
      <c r="O9" s="46">
        <v>0</v>
      </c>
      <c r="P9" s="46">
        <v>1</v>
      </c>
      <c r="Q9" s="44">
        <v>130</v>
      </c>
      <c r="R9" s="50">
        <v>107.87</v>
      </c>
    </row>
    <row r="10" spans="1:18">
      <c r="B10" s="47" t="s">
        <v>45</v>
      </c>
      <c r="C10" t="s">
        <v>56</v>
      </c>
      <c r="D10" s="3" t="s">
        <v>57</v>
      </c>
      <c r="E10" s="5">
        <v>1</v>
      </c>
      <c r="F10" s="2">
        <v>350</v>
      </c>
      <c r="G10" s="6">
        <v>45500</v>
      </c>
      <c r="H10" s="2">
        <v>270</v>
      </c>
      <c r="I10" s="6">
        <v>29125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107.87</v>
      </c>
    </row>
    <row r="11" spans="1:18">
      <c r="B11" s="47" t="s">
        <v>45</v>
      </c>
      <c r="C11" t="s">
        <v>58</v>
      </c>
      <c r="D11" s="3" t="s">
        <v>59</v>
      </c>
      <c r="E11" s="5">
        <v>2</v>
      </c>
      <c r="F11" s="2">
        <v>300</v>
      </c>
      <c r="G11" s="6">
        <v>39000</v>
      </c>
      <c r="H11" s="2">
        <v>157.06</v>
      </c>
      <c r="I11" s="6">
        <v>16942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107.87</v>
      </c>
    </row>
    <row r="12" spans="1:18">
      <c r="B12" s="47" t="s">
        <v>45</v>
      </c>
      <c r="C12" t="s">
        <v>60</v>
      </c>
      <c r="D12" s="3" t="s">
        <v>61</v>
      </c>
      <c r="E12" s="5">
        <v>1</v>
      </c>
      <c r="F12" s="2">
        <v>450</v>
      </c>
      <c r="G12" s="6">
        <v>58500</v>
      </c>
      <c r="H12" s="2">
        <v>340</v>
      </c>
      <c r="I12" s="6">
        <v>36676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107.87</v>
      </c>
    </row>
    <row r="13" spans="1:18">
      <c r="B13" s="51"/>
      <c r="C13" s="51"/>
      <c r="D13" s="52"/>
      <c r="E13" s="53"/>
      <c r="F13" s="54"/>
      <c r="G13" s="55"/>
      <c r="H13" s="54"/>
      <c r="I13" s="55"/>
      <c r="J13" s="55"/>
      <c r="K13" s="56"/>
      <c r="L13" s="55"/>
      <c r="M13" s="54"/>
      <c r="N13" s="55"/>
      <c r="O13" s="56"/>
      <c r="P13" s="56"/>
      <c r="Q13" s="54"/>
      <c r="R13" s="54"/>
    </row>
    <row r="14" spans="1:18">
      <c r="D14" s="8" t="s">
        <v>62</v>
      </c>
      <c r="F14" s="2" t="str">
        <f>SUM(F5:F13)</f>
        <v>0</v>
      </c>
      <c r="G14" s="6" t="str">
        <f>SUM(G5:G13)</f>
        <v>0</v>
      </c>
      <c r="H14" s="2" t="str">
        <f>SUM(H5:H13)</f>
        <v>0</v>
      </c>
      <c r="I14" s="6" t="str">
        <f>SUM(I5:I13)</f>
        <v>0</v>
      </c>
      <c r="J14" s="6" t="str">
        <f>SUM(J5:J13)</f>
        <v>0</v>
      </c>
      <c r="K14" s="4" t="str">
        <f>IF(G14=0,0,J14 / G14)</f>
        <v>0</v>
      </c>
      <c r="L14" s="6" t="str">
        <f>SUM(L5:L13)</f>
        <v>0</v>
      </c>
      <c r="M14" s="2" t="str">
        <f>SUM(M5:M13)</f>
        <v>0</v>
      </c>
      <c r="N14" s="6" t="str">
        <f>SUM(N5:N13)</f>
        <v>0</v>
      </c>
    </row>
    <row r="15" spans="1:18">
      <c r="D15" s="8" t="s">
        <v>63</v>
      </c>
      <c r="E15" s="9">
        <v>0.04712</v>
      </c>
      <c r="F15" s="2" t="str">
        <f>E15 * (F14 - 606)</f>
        <v>0</v>
      </c>
      <c r="G15" s="6" t="str">
        <f>E15 * (G14 - 78800)</f>
        <v>0</v>
      </c>
    </row>
    <row r="16" spans="1:18">
      <c r="D16" s="8" t="s">
        <v>64</v>
      </c>
      <c r="E16" s="7">
        <v>0.1</v>
      </c>
      <c r="F16" s="2" t="str">
        <f>F14*E16</f>
        <v>0</v>
      </c>
      <c r="G16" s="6" t="str">
        <f>G14*E16</f>
        <v>0</v>
      </c>
      <c r="N16" s="6" t="str">
        <f>G16</f>
        <v>0</v>
      </c>
    </row>
    <row r="17" spans="1:18">
      <c r="D17" s="8" t="s">
        <v>62</v>
      </c>
      <c r="F17" s="2" t="str">
        <f>F14 + F15 + F16</f>
        <v>0</v>
      </c>
      <c r="G17" s="6" t="str">
        <f>G14 + G15 +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</f>
        <v>0</v>
      </c>
      <c r="M17" s="2" t="str">
        <f>M14</f>
        <v>0</v>
      </c>
      <c r="N17" s="6" t="str">
        <f>N14 + N16</f>
        <v>0</v>
      </c>
    </row>
    <row r="18" spans="1:18">
      <c r="D18" s="8" t="s">
        <v>65</v>
      </c>
      <c r="E18" s="7">
        <v>0</v>
      </c>
      <c r="F18" s="2" t="str">
        <f>F17*E18</f>
        <v>0</v>
      </c>
      <c r="G18" s="6" t="str">
        <f>G17*E18</f>
        <v>0</v>
      </c>
      <c r="L18" s="6" t="str">
        <f>G18*O18</f>
        <v>0</v>
      </c>
      <c r="M18" s="2" t="str">
        <f>F18*O18</f>
        <v>0</v>
      </c>
      <c r="N18" s="6" t="str">
        <f>G18*P18</f>
        <v>0</v>
      </c>
      <c r="O18" s="4">
        <v>0.2</v>
      </c>
      <c r="P18" s="4">
        <v>0.8</v>
      </c>
    </row>
    <row r="19" spans="1:18">
      <c r="D19" s="8" t="s">
        <v>66</v>
      </c>
      <c r="E19" s="5">
        <v>50000</v>
      </c>
      <c r="F19" s="2" t="str">
        <f>IF(R19=0,0,G19/R19)</f>
        <v>0</v>
      </c>
      <c r="G19" s="6" t="str">
        <f>E19</f>
        <v>0</v>
      </c>
      <c r="L19" s="6" t="str">
        <f>G19*O19</f>
        <v>0</v>
      </c>
      <c r="M19" s="2" t="str">
        <f>F19*O19</f>
        <v>0</v>
      </c>
      <c r="N19" s="6" t="str">
        <f>G19*P19</f>
        <v>0</v>
      </c>
      <c r="O19" s="4">
        <v>0.2</v>
      </c>
      <c r="P19" s="4">
        <v>0.8</v>
      </c>
      <c r="Q19" s="2" t="s">
        <v>67</v>
      </c>
      <c r="R19" s="2">
        <v>100</v>
      </c>
    </row>
    <row r="20" spans="1:18">
      <c r="D20" s="8" t="s">
        <v>68</v>
      </c>
      <c r="F20" s="2" t="str">
        <f>F17 - F18 - F19</f>
        <v>0</v>
      </c>
      <c r="G20" s="6" t="str">
        <f>G17 - G18 -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L17 - L18 - L19</f>
        <v>0</v>
      </c>
      <c r="M20" s="2" t="str">
        <f>M17 - M18 - M19</f>
        <v>0</v>
      </c>
      <c r="N20" s="6" t="str">
        <f>N17 - N18 - N19</f>
        <v>0</v>
      </c>
    </row>
    <row r="21" spans="1:18">
      <c r="D21" s="8"/>
    </row>
    <row r="22" spans="1:18">
      <c r="D2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2" s="2" t="str">
        <f>M20</f>
        <v>0</v>
      </c>
    </row>
    <row r="23" spans="1:18">
      <c r="D23" s="8" t="s">
        <v>7</v>
      </c>
      <c r="F23" s="2" t="str">
        <f>(F22 + F24) * E15</f>
        <v>0</v>
      </c>
    </row>
    <row r="24" spans="1:18">
      <c r="D24" s="8" t="s">
        <v>69</v>
      </c>
      <c r="F24" s="2" t="str">
        <f>H20</f>
        <v>0</v>
      </c>
    </row>
    <row r="25" spans="1:18">
      <c r="D2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5" s="2" t="str">
        <f>SUM(F22:F24)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71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72</v>
      </c>
      <c r="D5" s="3" t="s">
        <v>73</v>
      </c>
      <c r="E5" s="5">
        <v>1</v>
      </c>
      <c r="F5" s="2">
        <v>1450</v>
      </c>
      <c r="G5" s="6">
        <v>188500</v>
      </c>
      <c r="H5" s="2">
        <v>1225.63</v>
      </c>
      <c r="I5" s="6">
        <v>132209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74</v>
      </c>
      <c r="D6" s="3" t="s">
        <v>75</v>
      </c>
      <c r="E6" s="5">
        <v>1</v>
      </c>
      <c r="F6" s="2">
        <v>920</v>
      </c>
      <c r="G6" s="6">
        <v>119600</v>
      </c>
      <c r="H6" s="2">
        <v>630</v>
      </c>
      <c r="I6" s="6">
        <v>67958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74</v>
      </c>
      <c r="D7" s="3" t="s">
        <v>76</v>
      </c>
      <c r="E7" s="5">
        <v>1</v>
      </c>
      <c r="F7" s="2">
        <v>300</v>
      </c>
      <c r="G7" s="6">
        <v>39000</v>
      </c>
      <c r="H7" s="2">
        <v>157.07</v>
      </c>
      <c r="I7" s="6">
        <v>16943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74</v>
      </c>
      <c r="D8" s="3" t="s">
        <v>77</v>
      </c>
      <c r="E8" s="5">
        <v>2</v>
      </c>
      <c r="F8" s="2">
        <v>160</v>
      </c>
      <c r="G8" s="6">
        <v>20800</v>
      </c>
      <c r="H8" s="2">
        <v>104.72</v>
      </c>
      <c r="I8" s="6">
        <v>11296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78</v>
      </c>
      <c r="D9" s="3" t="s">
        <v>79</v>
      </c>
      <c r="E9" s="5">
        <v>1</v>
      </c>
      <c r="F9" s="2">
        <v>3743.85</v>
      </c>
      <c r="G9" s="6">
        <v>486701</v>
      </c>
      <c r="H9" s="2">
        <v>3089</v>
      </c>
      <c r="I9" s="6">
        <v>333210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47" t="s">
        <v>45</v>
      </c>
      <c r="C10" t="s">
        <v>80</v>
      </c>
      <c r="D10" s="3" t="s">
        <v>81</v>
      </c>
      <c r="E10" s="5">
        <v>1</v>
      </c>
      <c r="F10" s="2">
        <v>350</v>
      </c>
      <c r="G10" s="6">
        <v>45500</v>
      </c>
      <c r="H10" s="2">
        <v>262</v>
      </c>
      <c r="I10" s="6">
        <v>28262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107.87</v>
      </c>
    </row>
    <row r="11" spans="1:18">
      <c r="B11" s="48" t="s">
        <v>53</v>
      </c>
      <c r="C11" s="41" t="s">
        <v>54</v>
      </c>
      <c r="D11" s="42" t="s">
        <v>55</v>
      </c>
      <c r="E11" s="43">
        <v>1</v>
      </c>
      <c r="F11" s="44">
        <v>606.15</v>
      </c>
      <c r="G11" s="45">
        <v>78800</v>
      </c>
      <c r="H11" s="44">
        <v>0</v>
      </c>
      <c r="I11" s="45">
        <v>43000</v>
      </c>
      <c r="J11" s="45" t="str">
        <f>G11 - I11</f>
        <v>0</v>
      </c>
      <c r="K11" s="46" t="str">
        <f>IF(G11=0,0,J11 / G11)</f>
        <v>0</v>
      </c>
      <c r="L11" s="45">
        <v>0</v>
      </c>
      <c r="M11" s="44">
        <v>0</v>
      </c>
      <c r="N11" s="45" t="str">
        <f>J11 * P11</f>
        <v>0</v>
      </c>
      <c r="O11" s="46">
        <v>0</v>
      </c>
      <c r="P11" s="46">
        <v>1</v>
      </c>
      <c r="Q11" s="44">
        <v>130</v>
      </c>
      <c r="R11" s="50">
        <v>107.87</v>
      </c>
    </row>
    <row r="12" spans="1:18">
      <c r="B12" s="47" t="s">
        <v>45</v>
      </c>
      <c r="C12" t="s">
        <v>82</v>
      </c>
      <c r="D12" s="3" t="s">
        <v>83</v>
      </c>
      <c r="E12" s="5">
        <v>1</v>
      </c>
      <c r="F12" s="2">
        <v>950</v>
      </c>
      <c r="G12" s="6">
        <v>123500</v>
      </c>
      <c r="H12" s="2">
        <v>725</v>
      </c>
      <c r="I12" s="6">
        <v>78206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107.87</v>
      </c>
    </row>
    <row r="13" spans="1:18">
      <c r="B13" s="47" t="s">
        <v>45</v>
      </c>
      <c r="C13" t="s">
        <v>82</v>
      </c>
      <c r="D13" s="3" t="s">
        <v>84</v>
      </c>
      <c r="E13" s="5">
        <v>1</v>
      </c>
      <c r="F13" s="2">
        <v>0</v>
      </c>
      <c r="G13" s="6">
        <v>0</v>
      </c>
      <c r="H13" s="2">
        <v>75</v>
      </c>
      <c r="I13" s="6">
        <v>8090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107.87</v>
      </c>
    </row>
    <row r="14" spans="1:18">
      <c r="B14" s="47" t="s">
        <v>45</v>
      </c>
      <c r="C14" t="s">
        <v>60</v>
      </c>
      <c r="D14" s="3" t="s">
        <v>85</v>
      </c>
      <c r="E14" s="5">
        <v>1</v>
      </c>
      <c r="F14" s="2">
        <v>550</v>
      </c>
      <c r="G14" s="6">
        <v>71500</v>
      </c>
      <c r="H14" s="2">
        <v>400</v>
      </c>
      <c r="I14" s="6">
        <v>43148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107.87</v>
      </c>
    </row>
    <row r="15" spans="1:18">
      <c r="B15" s="47" t="s">
        <v>45</v>
      </c>
      <c r="C15" t="s">
        <v>58</v>
      </c>
      <c r="D15" s="3" t="s">
        <v>86</v>
      </c>
      <c r="E15" s="5">
        <v>2</v>
      </c>
      <c r="F15" s="2">
        <v>300</v>
      </c>
      <c r="G15" s="6">
        <v>39000</v>
      </c>
      <c r="H15" s="2">
        <v>157.06</v>
      </c>
      <c r="I15" s="6">
        <v>16942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107.87</v>
      </c>
    </row>
    <row r="16" spans="1:18">
      <c r="B16" s="47" t="s">
        <v>45</v>
      </c>
      <c r="C16" t="s">
        <v>87</v>
      </c>
      <c r="D16" s="3" t="s">
        <v>88</v>
      </c>
      <c r="E16" s="5">
        <v>1</v>
      </c>
      <c r="F16" s="2">
        <v>350</v>
      </c>
      <c r="G16" s="6">
        <v>45500</v>
      </c>
      <c r="H16" s="2">
        <v>238.22</v>
      </c>
      <c r="I16" s="6">
        <v>25697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107.87</v>
      </c>
    </row>
    <row r="17" spans="1:18">
      <c r="B17" s="47" t="s">
        <v>45</v>
      </c>
      <c r="C17" t="s">
        <v>56</v>
      </c>
      <c r="D17" s="3" t="s">
        <v>89</v>
      </c>
      <c r="E17" s="5">
        <v>1</v>
      </c>
      <c r="F17" s="2">
        <v>0</v>
      </c>
      <c r="G17" s="6">
        <v>0</v>
      </c>
      <c r="H17" s="2">
        <v>400</v>
      </c>
      <c r="I17" s="6">
        <v>43148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107.87</v>
      </c>
    </row>
    <row r="18" spans="1:18">
      <c r="B18" s="47" t="s">
        <v>45</v>
      </c>
      <c r="C18" t="s">
        <v>56</v>
      </c>
      <c r="D18" s="3" t="s">
        <v>90</v>
      </c>
      <c r="E18" s="5">
        <v>1</v>
      </c>
      <c r="F18" s="2">
        <v>0</v>
      </c>
      <c r="G18" s="6">
        <v>0</v>
      </c>
      <c r="H18" s="2">
        <v>30</v>
      </c>
      <c r="I18" s="6">
        <v>3236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107.87</v>
      </c>
    </row>
    <row r="19" spans="1:18">
      <c r="B19" s="47" t="s">
        <v>45</v>
      </c>
      <c r="C19" t="s">
        <v>56</v>
      </c>
      <c r="D19" s="3" t="s">
        <v>91</v>
      </c>
      <c r="E19" s="5">
        <v>8</v>
      </c>
      <c r="F19" s="2">
        <v>200</v>
      </c>
      <c r="G19" s="6">
        <v>26000</v>
      </c>
      <c r="H19" s="2">
        <v>160</v>
      </c>
      <c r="I19" s="6">
        <v>17256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107.87</v>
      </c>
    </row>
    <row r="20" spans="1:18">
      <c r="B20" s="47" t="s">
        <v>45</v>
      </c>
      <c r="C20" t="s">
        <v>56</v>
      </c>
      <c r="D20" s="3" t="s">
        <v>92</v>
      </c>
      <c r="E20" s="5">
        <v>3</v>
      </c>
      <c r="F20" s="2">
        <v>75</v>
      </c>
      <c r="G20" s="6">
        <v>9750</v>
      </c>
      <c r="H20" s="2">
        <v>60</v>
      </c>
      <c r="I20" s="6">
        <v>6471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107.87</v>
      </c>
    </row>
    <row r="21" spans="1:18">
      <c r="B21" s="47" t="s">
        <v>93</v>
      </c>
      <c r="C21" t="s">
        <v>94</v>
      </c>
      <c r="D21" s="3" t="s">
        <v>95</v>
      </c>
      <c r="E21" s="5">
        <v>13</v>
      </c>
      <c r="F21" s="2">
        <v>1495</v>
      </c>
      <c r="G21" s="6">
        <v>194350</v>
      </c>
      <c r="H21" s="2">
        <v>0</v>
      </c>
      <c r="I21" s="6">
        <v>0</v>
      </c>
      <c r="J21" s="6" t="str">
        <f>G21 - 133224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107.87</v>
      </c>
    </row>
    <row r="22" spans="1:18">
      <c r="B22" s="47" t="s">
        <v>93</v>
      </c>
      <c r="C22" t="s">
        <v>94</v>
      </c>
      <c r="D22" s="3" t="s">
        <v>96</v>
      </c>
      <c r="E22" s="5">
        <v>1</v>
      </c>
      <c r="F22" s="2">
        <v>153</v>
      </c>
      <c r="G22" s="6">
        <v>19890</v>
      </c>
      <c r="H22" s="2">
        <v>0</v>
      </c>
      <c r="I22" s="6">
        <v>0</v>
      </c>
      <c r="J22" s="6" t="str">
        <f>G22 - 14023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107.87</v>
      </c>
    </row>
    <row r="23" spans="1:18">
      <c r="B23" s="51"/>
      <c r="C23" s="51"/>
      <c r="D23" s="52"/>
      <c r="E23" s="53"/>
      <c r="F23" s="54"/>
      <c r="G23" s="55"/>
      <c r="H23" s="54"/>
      <c r="I23" s="55"/>
      <c r="J23" s="55"/>
      <c r="K23" s="56"/>
      <c r="L23" s="55"/>
      <c r="M23" s="54"/>
      <c r="N23" s="55"/>
      <c r="O23" s="56"/>
      <c r="P23" s="56"/>
      <c r="Q23" s="54"/>
      <c r="R23" s="54"/>
    </row>
    <row r="24" spans="1:18">
      <c r="D24" s="8" t="s">
        <v>62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63</v>
      </c>
      <c r="E25" s="9">
        <v>0.04712</v>
      </c>
      <c r="F25" s="2" t="str">
        <f>E25 * (F24 - 606)</f>
        <v>0</v>
      </c>
      <c r="G25" s="6" t="str">
        <f>E25 * (G24 - 78800)</f>
        <v>0</v>
      </c>
    </row>
    <row r="26" spans="1:18">
      <c r="D26" s="8" t="s">
        <v>64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62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65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97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67</v>
      </c>
      <c r="R29" s="2">
        <v>100</v>
      </c>
    </row>
    <row r="30" spans="1:18">
      <c r="D30" s="8" t="s">
        <v>68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69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98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72</v>
      </c>
      <c r="D5" s="3" t="s">
        <v>73</v>
      </c>
      <c r="E5" s="5">
        <v>1</v>
      </c>
      <c r="F5" s="2">
        <v>1450</v>
      </c>
      <c r="G5" s="6">
        <v>188500</v>
      </c>
      <c r="H5" s="2">
        <v>1225.63</v>
      </c>
      <c r="I5" s="6">
        <v>132209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99</v>
      </c>
      <c r="D6" s="3" t="s">
        <v>100</v>
      </c>
      <c r="E6" s="5">
        <v>1</v>
      </c>
      <c r="F6" s="2">
        <v>900</v>
      </c>
      <c r="G6" s="6">
        <v>117000</v>
      </c>
      <c r="H6" s="2">
        <v>550</v>
      </c>
      <c r="I6" s="6">
        <v>59329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101</v>
      </c>
      <c r="D7" s="3" t="s">
        <v>102</v>
      </c>
      <c r="E7" s="5">
        <v>1</v>
      </c>
      <c r="F7" s="2">
        <v>850</v>
      </c>
      <c r="G7" s="6">
        <v>110500</v>
      </c>
      <c r="H7" s="2">
        <v>400</v>
      </c>
      <c r="I7" s="6">
        <v>43148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60</v>
      </c>
      <c r="D8" s="3" t="s">
        <v>103</v>
      </c>
      <c r="E8" s="5">
        <v>1</v>
      </c>
      <c r="F8" s="2">
        <v>220</v>
      </c>
      <c r="G8" s="6">
        <v>28600</v>
      </c>
      <c r="H8" s="2">
        <v>120</v>
      </c>
      <c r="I8" s="6">
        <v>12944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56</v>
      </c>
      <c r="D9" s="3" t="s">
        <v>104</v>
      </c>
      <c r="E9" s="5">
        <v>1</v>
      </c>
      <c r="F9" s="2">
        <v>0</v>
      </c>
      <c r="G9" s="6">
        <v>0</v>
      </c>
      <c r="H9" s="2">
        <v>200</v>
      </c>
      <c r="I9" s="6">
        <v>21574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51"/>
      <c r="C10" s="51"/>
      <c r="D10" s="52"/>
      <c r="E10" s="53"/>
      <c r="F10" s="54"/>
      <c r="G10" s="55"/>
      <c r="H10" s="54"/>
      <c r="I10" s="55"/>
      <c r="J10" s="55"/>
      <c r="K10" s="56"/>
      <c r="L10" s="55"/>
      <c r="M10" s="54"/>
      <c r="N10" s="55"/>
      <c r="O10" s="56"/>
      <c r="P10" s="56"/>
      <c r="Q10" s="54"/>
      <c r="R10" s="54"/>
    </row>
    <row r="11" spans="1:18">
      <c r="D11" s="8" t="s">
        <v>62</v>
      </c>
      <c r="F11" s="2" t="str">
        <f>SUM(F5:F10)</f>
        <v>0</v>
      </c>
      <c r="G11" s="6" t="str">
        <f>SUM(G5:G10)</f>
        <v>0</v>
      </c>
      <c r="H11" s="2" t="str">
        <f>SUM(H5:H10)</f>
        <v>0</v>
      </c>
      <c r="I11" s="6" t="str">
        <f>SUM(I5:I10)</f>
        <v>0</v>
      </c>
      <c r="J11" s="6" t="str">
        <f>SUM(J5:J10)</f>
        <v>0</v>
      </c>
      <c r="K11" s="4" t="str">
        <f>IF(G11=0,0,J11 / G11)</f>
        <v>0</v>
      </c>
      <c r="L11" s="6" t="str">
        <f>SUM(L5:L10)</f>
        <v>0</v>
      </c>
      <c r="M11" s="2" t="str">
        <f>SUM(M5:M10)</f>
        <v>0</v>
      </c>
      <c r="N11" s="6" t="str">
        <f>SUM(N5:N10)</f>
        <v>0</v>
      </c>
    </row>
    <row r="12" spans="1:18">
      <c r="D12" s="8" t="s">
        <v>63</v>
      </c>
      <c r="E12" s="9">
        <v>0.04712</v>
      </c>
      <c r="F12" s="2" t="str">
        <f>E12 * (F11 - 0)</f>
        <v>0</v>
      </c>
      <c r="G12" s="6" t="str">
        <f>E12 * (G11 - 0)</f>
        <v>0</v>
      </c>
    </row>
    <row r="13" spans="1:18">
      <c r="D13" s="8" t="s">
        <v>64</v>
      </c>
      <c r="E13" s="7">
        <v>0.1</v>
      </c>
      <c r="F13" s="2" t="str">
        <f>F11*E13</f>
        <v>0</v>
      </c>
      <c r="G13" s="6" t="str">
        <f>G11*E13</f>
        <v>0</v>
      </c>
      <c r="N13" s="6" t="str">
        <f>G13</f>
        <v>0</v>
      </c>
    </row>
    <row r="14" spans="1:18">
      <c r="D14" s="8" t="s">
        <v>62</v>
      </c>
      <c r="F14" s="2" t="str">
        <f>F11 + F12 + F13</f>
        <v>0</v>
      </c>
      <c r="G14" s="6" t="str">
        <f>G11 + G12 + G13</f>
        <v>0</v>
      </c>
      <c r="H14" s="2" t="str">
        <f>H11</f>
        <v>0</v>
      </c>
      <c r="I14" s="6" t="str">
        <f>I11</f>
        <v>0</v>
      </c>
      <c r="J14" s="6" t="str">
        <f>G14 - I14</f>
        <v>0</v>
      </c>
      <c r="K14" s="4" t="str">
        <f>IF(G14=0,0,J14 / G14)</f>
        <v>0</v>
      </c>
      <c r="L14" s="6" t="str">
        <f>L11</f>
        <v>0</v>
      </c>
      <c r="M14" s="2" t="str">
        <f>M11</f>
        <v>0</v>
      </c>
      <c r="N14" s="6" t="str">
        <f>N11 + N13</f>
        <v>0</v>
      </c>
    </row>
    <row r="15" spans="1:18">
      <c r="D15" s="8" t="s">
        <v>65</v>
      </c>
      <c r="E15" s="7">
        <v>0</v>
      </c>
      <c r="F15" s="2" t="str">
        <f>F14*E15</f>
        <v>0</v>
      </c>
      <c r="G15" s="6" t="str">
        <f>G14*E15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0.2</v>
      </c>
      <c r="P15" s="4">
        <v>0.8</v>
      </c>
    </row>
    <row r="16" spans="1:18">
      <c r="D16" s="8" t="s">
        <v>97</v>
      </c>
      <c r="E16" s="5">
        <v>0</v>
      </c>
      <c r="F16" s="2" t="str">
        <f>IF(R16=0,0,G16/R16)</f>
        <v>0</v>
      </c>
      <c r="G16" s="6" t="str">
        <f>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  <c r="Q16" s="2" t="s">
        <v>67</v>
      </c>
      <c r="R16" s="2">
        <v>100</v>
      </c>
    </row>
    <row r="17" spans="1:18">
      <c r="D17" s="8" t="s">
        <v>68</v>
      </c>
      <c r="F17" s="2" t="str">
        <f>F14 - F15 - F16</f>
        <v>0</v>
      </c>
      <c r="G17" s="6" t="str">
        <f>G14 - G15 -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L14 - L15 - L16</f>
        <v>0</v>
      </c>
      <c r="M17" s="2" t="str">
        <f>M14 - M15 - M16</f>
        <v>0</v>
      </c>
      <c r="N17" s="6" t="str">
        <f>N14 - N15 - N16</f>
        <v>0</v>
      </c>
    </row>
    <row r="18" spans="1:18">
      <c r="D18" s="8"/>
    </row>
    <row r="19" spans="1:18">
      <c r="D1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9" s="2" t="str">
        <f>M17</f>
        <v>0</v>
      </c>
    </row>
    <row r="20" spans="1:18">
      <c r="D20" s="8" t="s">
        <v>7</v>
      </c>
      <c r="F20" s="2" t="str">
        <f>(F19 + F21) * E12</f>
        <v>0</v>
      </c>
    </row>
    <row r="21" spans="1:18">
      <c r="D21" s="8" t="s">
        <v>69</v>
      </c>
      <c r="F21" s="2" t="str">
        <f>H17</f>
        <v>0</v>
      </c>
    </row>
    <row r="22" spans="1:18">
      <c r="D2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2" s="2" t="str">
        <f>SUM(F19:F21)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105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106</v>
      </c>
      <c r="D5" s="3" t="s">
        <v>107</v>
      </c>
      <c r="E5" s="5">
        <v>1</v>
      </c>
      <c r="F5" s="2">
        <v>2850</v>
      </c>
      <c r="G5" s="6">
        <v>370500</v>
      </c>
      <c r="H5" s="2">
        <v>2387.43</v>
      </c>
      <c r="I5" s="6">
        <v>257532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56</v>
      </c>
      <c r="D6" s="3" t="s">
        <v>108</v>
      </c>
      <c r="E6" s="5">
        <v>1</v>
      </c>
      <c r="F6" s="2">
        <v>384.69</v>
      </c>
      <c r="G6" s="6">
        <v>50010</v>
      </c>
      <c r="H6" s="2">
        <v>300</v>
      </c>
      <c r="I6" s="6">
        <v>32361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109</v>
      </c>
      <c r="D7" s="3" t="s">
        <v>110</v>
      </c>
      <c r="E7" s="5">
        <v>1</v>
      </c>
      <c r="F7" s="2">
        <v>400</v>
      </c>
      <c r="G7" s="6">
        <v>52000</v>
      </c>
      <c r="H7" s="2">
        <v>199.5</v>
      </c>
      <c r="I7" s="6">
        <v>21520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111</v>
      </c>
      <c r="D8" s="3" t="s">
        <v>112</v>
      </c>
      <c r="E8" s="5">
        <v>1</v>
      </c>
      <c r="F8" s="2">
        <v>1375</v>
      </c>
      <c r="G8" s="6">
        <v>178750</v>
      </c>
      <c r="H8" s="2">
        <v>1099.48</v>
      </c>
      <c r="I8" s="6">
        <v>118601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113</v>
      </c>
      <c r="D9" s="3" t="s">
        <v>114</v>
      </c>
      <c r="E9" s="5">
        <v>1</v>
      </c>
      <c r="F9" s="2">
        <v>820</v>
      </c>
      <c r="G9" s="6">
        <v>106600</v>
      </c>
      <c r="H9" s="2">
        <v>628.27</v>
      </c>
      <c r="I9" s="6">
        <v>67771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47" t="s">
        <v>45</v>
      </c>
      <c r="C10" t="s">
        <v>60</v>
      </c>
      <c r="D10" s="3" t="s">
        <v>115</v>
      </c>
      <c r="E10" s="5">
        <v>1</v>
      </c>
      <c r="F10" s="2">
        <v>450</v>
      </c>
      <c r="G10" s="6">
        <v>58500</v>
      </c>
      <c r="H10" s="2">
        <v>280</v>
      </c>
      <c r="I10" s="6">
        <v>30204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107.87</v>
      </c>
    </row>
    <row r="11" spans="1:18">
      <c r="B11" s="47" t="s">
        <v>45</v>
      </c>
      <c r="C11" t="s">
        <v>58</v>
      </c>
      <c r="D11" s="3" t="s">
        <v>86</v>
      </c>
      <c r="E11" s="5">
        <v>1</v>
      </c>
      <c r="F11" s="2">
        <v>150</v>
      </c>
      <c r="G11" s="6">
        <v>19500</v>
      </c>
      <c r="H11" s="2">
        <v>78.53</v>
      </c>
      <c r="I11" s="6">
        <v>8471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107.87</v>
      </c>
    </row>
    <row r="12" spans="1:18">
      <c r="B12" s="47" t="s">
        <v>45</v>
      </c>
      <c r="C12" t="s">
        <v>56</v>
      </c>
      <c r="D12" s="3" t="s">
        <v>116</v>
      </c>
      <c r="E12" s="5">
        <v>1</v>
      </c>
      <c r="F12" s="2">
        <v>0</v>
      </c>
      <c r="G12" s="6">
        <v>0</v>
      </c>
      <c r="H12" s="2">
        <v>240</v>
      </c>
      <c r="I12" s="6">
        <v>25889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107.87</v>
      </c>
    </row>
    <row r="13" spans="1:18">
      <c r="B13" s="47" t="s">
        <v>45</v>
      </c>
      <c r="C13" t="s">
        <v>56</v>
      </c>
      <c r="D13" s="3" t="s">
        <v>117</v>
      </c>
      <c r="E13" s="5">
        <v>1</v>
      </c>
      <c r="F13" s="2">
        <v>71</v>
      </c>
      <c r="G13" s="6">
        <v>9230</v>
      </c>
      <c r="H13" s="2">
        <v>50</v>
      </c>
      <c r="I13" s="6">
        <v>5394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107.87</v>
      </c>
    </row>
    <row r="14" spans="1:18">
      <c r="B14" s="47" t="s">
        <v>93</v>
      </c>
      <c r="C14" t="s">
        <v>118</v>
      </c>
      <c r="D14" s="3" t="s">
        <v>119</v>
      </c>
      <c r="E14" s="5">
        <v>7</v>
      </c>
      <c r="F14" s="2">
        <v>875</v>
      </c>
      <c r="G14" s="6">
        <v>113750</v>
      </c>
      <c r="H14" s="2">
        <v>0</v>
      </c>
      <c r="I14" s="6">
        <v>0</v>
      </c>
      <c r="J14" s="6" t="str">
        <f>G14 - 77021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107.87</v>
      </c>
    </row>
    <row r="15" spans="1:18">
      <c r="B15" s="51"/>
      <c r="C15" s="51"/>
      <c r="D15" s="52"/>
      <c r="E15" s="53"/>
      <c r="F15" s="54"/>
      <c r="G15" s="55"/>
      <c r="H15" s="54"/>
      <c r="I15" s="55"/>
      <c r="J15" s="55"/>
      <c r="K15" s="56"/>
      <c r="L15" s="55"/>
      <c r="M15" s="54"/>
      <c r="N15" s="55"/>
      <c r="O15" s="56"/>
      <c r="P15" s="56"/>
      <c r="Q15" s="54"/>
      <c r="R15" s="54"/>
    </row>
    <row r="16" spans="1:18">
      <c r="D16" s="8" t="s">
        <v>62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63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64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62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65</v>
      </c>
      <c r="E20" s="7">
        <v>0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97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67</v>
      </c>
      <c r="R21" s="2">
        <v>100</v>
      </c>
    </row>
    <row r="22" spans="1:18">
      <c r="D22" s="8" t="s">
        <v>68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69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3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120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121</v>
      </c>
      <c r="D5" s="3" t="s">
        <v>47</v>
      </c>
      <c r="E5" s="5">
        <v>1</v>
      </c>
      <c r="F5" s="2">
        <v>2000</v>
      </c>
      <c r="G5" s="6">
        <v>260000</v>
      </c>
      <c r="H5" s="2">
        <v>1934.56</v>
      </c>
      <c r="I5" s="6">
        <v>208681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109</v>
      </c>
      <c r="D6" s="3" t="s">
        <v>122</v>
      </c>
      <c r="E6" s="5">
        <v>1</v>
      </c>
      <c r="F6" s="2">
        <v>900</v>
      </c>
      <c r="G6" s="6">
        <v>117000</v>
      </c>
      <c r="H6" s="2">
        <v>500</v>
      </c>
      <c r="I6" s="6">
        <v>53935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123</v>
      </c>
      <c r="D7" s="3" t="s">
        <v>124</v>
      </c>
      <c r="E7" s="5">
        <v>1</v>
      </c>
      <c r="F7" s="2">
        <v>1300</v>
      </c>
      <c r="G7" s="6">
        <v>169000</v>
      </c>
      <c r="H7" s="2">
        <v>970</v>
      </c>
      <c r="I7" s="6">
        <v>104634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113</v>
      </c>
      <c r="D8" s="3" t="s">
        <v>114</v>
      </c>
      <c r="E8" s="5">
        <v>1</v>
      </c>
      <c r="F8" s="2">
        <v>820</v>
      </c>
      <c r="G8" s="6">
        <v>106600</v>
      </c>
      <c r="H8" s="2">
        <v>628.27</v>
      </c>
      <c r="I8" s="6">
        <v>67771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60</v>
      </c>
      <c r="D9" s="3" t="s">
        <v>125</v>
      </c>
      <c r="E9" s="5">
        <v>1</v>
      </c>
      <c r="F9" s="2">
        <v>400</v>
      </c>
      <c r="G9" s="6">
        <v>52000</v>
      </c>
      <c r="H9" s="2">
        <v>300</v>
      </c>
      <c r="I9" s="6">
        <v>32361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47" t="s">
        <v>45</v>
      </c>
      <c r="C10" t="s">
        <v>56</v>
      </c>
      <c r="D10" s="3" t="s">
        <v>126</v>
      </c>
      <c r="E10" s="5">
        <v>1</v>
      </c>
      <c r="F10" s="2">
        <v>150</v>
      </c>
      <c r="G10" s="6">
        <v>19500</v>
      </c>
      <c r="H10" s="2">
        <v>60</v>
      </c>
      <c r="I10" s="6">
        <v>6472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107.87</v>
      </c>
    </row>
    <row r="11" spans="1:18">
      <c r="B11" s="51"/>
      <c r="C11" s="51"/>
      <c r="D11" s="52"/>
      <c r="E11" s="53"/>
      <c r="F11" s="54"/>
      <c r="G11" s="55"/>
      <c r="H11" s="54"/>
      <c r="I11" s="55"/>
      <c r="J11" s="55"/>
      <c r="K11" s="56"/>
      <c r="L11" s="55"/>
      <c r="M11" s="54"/>
      <c r="N11" s="55"/>
      <c r="O11" s="56"/>
      <c r="P11" s="56"/>
      <c r="Q11" s="54"/>
      <c r="R11" s="54"/>
    </row>
    <row r="12" spans="1:18">
      <c r="D12" s="8" t="s">
        <v>62</v>
      </c>
      <c r="F12" s="2" t="str">
        <f>SUM(F5:F11)</f>
        <v>0</v>
      </c>
      <c r="G12" s="6" t="str">
        <f>SUM(G5:G11)</f>
        <v>0</v>
      </c>
      <c r="H12" s="2" t="str">
        <f>SUM(H5:H11)</f>
        <v>0</v>
      </c>
      <c r="I12" s="6" t="str">
        <f>SUM(I5:I11)</f>
        <v>0</v>
      </c>
      <c r="J12" s="6" t="str">
        <f>SUM(J5:J11)</f>
        <v>0</v>
      </c>
      <c r="K12" s="4" t="str">
        <f>IF(G12=0,0,J12 / G12)</f>
        <v>0</v>
      </c>
      <c r="L12" s="6" t="str">
        <f>SUM(L5:L11)</f>
        <v>0</v>
      </c>
      <c r="M12" s="2" t="str">
        <f>SUM(M5:M11)</f>
        <v>0</v>
      </c>
      <c r="N12" s="6" t="str">
        <f>SUM(N5:N11)</f>
        <v>0</v>
      </c>
    </row>
    <row r="13" spans="1:18">
      <c r="D13" s="8" t="s">
        <v>63</v>
      </c>
      <c r="E13" s="9">
        <v>0.04712</v>
      </c>
      <c r="F13" s="2" t="str">
        <f>E13 * (F12 - 0)</f>
        <v>0</v>
      </c>
      <c r="G13" s="6" t="str">
        <f>E13 * (G12 - 0)</f>
        <v>0</v>
      </c>
    </row>
    <row r="14" spans="1:18">
      <c r="D14" s="8" t="s">
        <v>64</v>
      </c>
      <c r="E14" s="7">
        <v>0.1</v>
      </c>
      <c r="F14" s="2" t="str">
        <f>F12*E14</f>
        <v>0</v>
      </c>
      <c r="G14" s="6" t="str">
        <f>G12*E14</f>
        <v>0</v>
      </c>
      <c r="N14" s="6" t="str">
        <f>G14</f>
        <v>0</v>
      </c>
    </row>
    <row r="15" spans="1:18">
      <c r="D15" s="8" t="s">
        <v>62</v>
      </c>
      <c r="F15" s="2" t="str">
        <f>F12 + F13 + F14</f>
        <v>0</v>
      </c>
      <c r="G15" s="6" t="str">
        <f>G12 + G13 + G14</f>
        <v>0</v>
      </c>
      <c r="H15" s="2" t="str">
        <f>H12</f>
        <v>0</v>
      </c>
      <c r="I15" s="6" t="str">
        <f>I12</f>
        <v>0</v>
      </c>
      <c r="J15" s="6" t="str">
        <f>G15 - I15</f>
        <v>0</v>
      </c>
      <c r="K15" s="4" t="str">
        <f>IF(G15=0,0,J15 / G15)</f>
        <v>0</v>
      </c>
      <c r="L15" s="6" t="str">
        <f>L12</f>
        <v>0</v>
      </c>
      <c r="M15" s="2" t="str">
        <f>M12</f>
        <v>0</v>
      </c>
      <c r="N15" s="6" t="str">
        <f>N12 + N14</f>
        <v>0</v>
      </c>
    </row>
    <row r="16" spans="1:18">
      <c r="D16" s="8" t="s">
        <v>65</v>
      </c>
      <c r="E16" s="7">
        <v>0</v>
      </c>
      <c r="F16" s="2" t="str">
        <f>F15*E16</f>
        <v>0</v>
      </c>
      <c r="G16" s="6" t="str">
        <f>G15*E16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</row>
    <row r="17" spans="1:18">
      <c r="D17" s="8" t="s">
        <v>97</v>
      </c>
      <c r="E17" s="5">
        <v>0</v>
      </c>
      <c r="F17" s="2" t="str">
        <f>IF(R17=0,0,G17/R17)</f>
        <v>0</v>
      </c>
      <c r="G17" s="6" t="str">
        <f>E17</f>
        <v>0</v>
      </c>
      <c r="L17" s="6" t="str">
        <f>G17*O17</f>
        <v>0</v>
      </c>
      <c r="M17" s="2" t="str">
        <f>F17*O17</f>
        <v>0</v>
      </c>
      <c r="N17" s="6" t="str">
        <f>G17*P17</f>
        <v>0</v>
      </c>
      <c r="O17" s="4">
        <v>0.2</v>
      </c>
      <c r="P17" s="4">
        <v>0.8</v>
      </c>
      <c r="Q17" s="2" t="s">
        <v>67</v>
      </c>
      <c r="R17" s="2">
        <v>100</v>
      </c>
    </row>
    <row r="18" spans="1:18">
      <c r="D18" s="8" t="s">
        <v>68</v>
      </c>
      <c r="F18" s="2" t="str">
        <f>F15 - F16 - F17</f>
        <v>0</v>
      </c>
      <c r="G18" s="6" t="str">
        <f>G15 - G16 - G17</f>
        <v>0</v>
      </c>
      <c r="H18" s="2" t="str">
        <f>H15</f>
        <v>0</v>
      </c>
      <c r="I18" s="6" t="str">
        <f>I15</f>
        <v>0</v>
      </c>
      <c r="J18" s="6" t="str">
        <f>G18 - I18</f>
        <v>0</v>
      </c>
      <c r="K18" s="4" t="str">
        <f>IF(G18=0,0,J18 / G18)</f>
        <v>0</v>
      </c>
      <c r="L18" s="6" t="str">
        <f>L15 - L16 - L17</f>
        <v>0</v>
      </c>
      <c r="M18" s="2" t="str">
        <f>M15 - M16 - M17</f>
        <v>0</v>
      </c>
      <c r="N18" s="6" t="str">
        <f>N15 - N16 - N17</f>
        <v>0</v>
      </c>
    </row>
    <row r="19" spans="1:18">
      <c r="D19" s="8"/>
    </row>
    <row r="20" spans="1:18">
      <c r="D20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0" s="2" t="str">
        <f>M18</f>
        <v>0</v>
      </c>
    </row>
    <row r="21" spans="1:18">
      <c r="D21" s="8" t="s">
        <v>7</v>
      </c>
      <c r="F21" s="2" t="str">
        <f>(F20 + F22) * E13</f>
        <v>0</v>
      </c>
    </row>
    <row r="22" spans="1:18">
      <c r="D22" s="8" t="s">
        <v>69</v>
      </c>
      <c r="F22" s="2" t="str">
        <f>H18</f>
        <v>0</v>
      </c>
    </row>
    <row r="23" spans="1:18">
      <c r="D23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3" s="2" t="str">
        <f>SUM(F20:F22)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127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80</v>
      </c>
      <c r="D5" s="3" t="s">
        <v>128</v>
      </c>
      <c r="E5" s="5">
        <v>1</v>
      </c>
      <c r="F5" s="2">
        <v>1200</v>
      </c>
      <c r="G5" s="6">
        <v>156000</v>
      </c>
      <c r="H5" s="2">
        <v>890.05</v>
      </c>
      <c r="I5" s="6">
        <v>96010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80</v>
      </c>
      <c r="D6" s="3" t="s">
        <v>129</v>
      </c>
      <c r="E6" s="5">
        <v>1</v>
      </c>
      <c r="F6" s="2">
        <v>300</v>
      </c>
      <c r="G6" s="6">
        <v>39000</v>
      </c>
      <c r="H6" s="2">
        <v>250</v>
      </c>
      <c r="I6" s="6">
        <v>26968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99</v>
      </c>
      <c r="D7" s="3" t="s">
        <v>130</v>
      </c>
      <c r="E7" s="5">
        <v>1</v>
      </c>
      <c r="F7" s="2">
        <v>400</v>
      </c>
      <c r="G7" s="6">
        <v>52000</v>
      </c>
      <c r="H7" s="2">
        <v>200</v>
      </c>
      <c r="I7" s="6">
        <v>21574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60</v>
      </c>
      <c r="D8" s="3" t="s">
        <v>131</v>
      </c>
      <c r="E8" s="5">
        <v>1</v>
      </c>
      <c r="F8" s="2">
        <v>280</v>
      </c>
      <c r="G8" s="6">
        <v>36400</v>
      </c>
      <c r="H8" s="2">
        <v>160</v>
      </c>
      <c r="I8" s="6">
        <v>17259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58</v>
      </c>
      <c r="D9" s="3" t="s">
        <v>131</v>
      </c>
      <c r="E9" s="5">
        <v>1</v>
      </c>
      <c r="F9" s="2">
        <v>420</v>
      </c>
      <c r="G9" s="6">
        <v>54600</v>
      </c>
      <c r="H9" s="2">
        <v>253.92</v>
      </c>
      <c r="I9" s="6">
        <v>27390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51"/>
      <c r="C10" s="51"/>
      <c r="D10" s="52"/>
      <c r="E10" s="53"/>
      <c r="F10" s="54"/>
      <c r="G10" s="55"/>
      <c r="H10" s="54"/>
      <c r="I10" s="55"/>
      <c r="J10" s="55"/>
      <c r="K10" s="56"/>
      <c r="L10" s="55"/>
      <c r="M10" s="54"/>
      <c r="N10" s="55"/>
      <c r="O10" s="56"/>
      <c r="P10" s="56"/>
      <c r="Q10" s="54"/>
      <c r="R10" s="54"/>
    </row>
    <row r="11" spans="1:18">
      <c r="D11" s="8" t="s">
        <v>62</v>
      </c>
      <c r="F11" s="2" t="str">
        <f>SUM(F5:F10)</f>
        <v>0</v>
      </c>
      <c r="G11" s="6" t="str">
        <f>SUM(G5:G10)</f>
        <v>0</v>
      </c>
      <c r="H11" s="2" t="str">
        <f>SUM(H5:H10)</f>
        <v>0</v>
      </c>
      <c r="I11" s="6" t="str">
        <f>SUM(I5:I10)</f>
        <v>0</v>
      </c>
      <c r="J11" s="6" t="str">
        <f>SUM(J5:J10)</f>
        <v>0</v>
      </c>
      <c r="K11" s="4" t="str">
        <f>IF(G11=0,0,J11 / G11)</f>
        <v>0</v>
      </c>
      <c r="L11" s="6" t="str">
        <f>SUM(L5:L10)</f>
        <v>0</v>
      </c>
      <c r="M11" s="2" t="str">
        <f>SUM(M5:M10)</f>
        <v>0</v>
      </c>
      <c r="N11" s="6" t="str">
        <f>SUM(N5:N10)</f>
        <v>0</v>
      </c>
    </row>
    <row r="12" spans="1:18">
      <c r="D12" s="8" t="s">
        <v>63</v>
      </c>
      <c r="E12" s="9">
        <v>0.04712</v>
      </c>
      <c r="F12" s="2" t="str">
        <f>E12 * (F11 - 0)</f>
        <v>0</v>
      </c>
      <c r="G12" s="6" t="str">
        <f>E12 * (G11 - 0)</f>
        <v>0</v>
      </c>
    </row>
    <row r="13" spans="1:18">
      <c r="D13" s="8" t="s">
        <v>64</v>
      </c>
      <c r="E13" s="7">
        <v>0.1</v>
      </c>
      <c r="F13" s="2" t="str">
        <f>F11*E13</f>
        <v>0</v>
      </c>
      <c r="G13" s="6" t="str">
        <f>G11*E13</f>
        <v>0</v>
      </c>
      <c r="N13" s="6" t="str">
        <f>G13</f>
        <v>0</v>
      </c>
    </row>
    <row r="14" spans="1:18">
      <c r="D14" s="8" t="s">
        <v>62</v>
      </c>
      <c r="F14" s="2" t="str">
        <f>F11 + F12 + F13</f>
        <v>0</v>
      </c>
      <c r="G14" s="6" t="str">
        <f>G11 + G12 + G13</f>
        <v>0</v>
      </c>
      <c r="H14" s="2" t="str">
        <f>H11</f>
        <v>0</v>
      </c>
      <c r="I14" s="6" t="str">
        <f>I11</f>
        <v>0</v>
      </c>
      <c r="J14" s="6" t="str">
        <f>G14 - I14</f>
        <v>0</v>
      </c>
      <c r="K14" s="4" t="str">
        <f>IF(G14=0,0,J14 / G14)</f>
        <v>0</v>
      </c>
      <c r="L14" s="6" t="str">
        <f>L11</f>
        <v>0</v>
      </c>
      <c r="M14" s="2" t="str">
        <f>M11</f>
        <v>0</v>
      </c>
      <c r="N14" s="6" t="str">
        <f>N11 + N13</f>
        <v>0</v>
      </c>
    </row>
    <row r="15" spans="1:18">
      <c r="D15" s="8" t="s">
        <v>65</v>
      </c>
      <c r="E15" s="7">
        <v>0</v>
      </c>
      <c r="F15" s="2" t="str">
        <f>F14*E15</f>
        <v>0</v>
      </c>
      <c r="G15" s="6" t="str">
        <f>G14*E15</f>
        <v>0</v>
      </c>
      <c r="L15" s="6" t="str">
        <f>G15*O15</f>
        <v>0</v>
      </c>
      <c r="M15" s="2" t="str">
        <f>F15*O15</f>
        <v>0</v>
      </c>
      <c r="N15" s="6" t="str">
        <f>G15*P15</f>
        <v>0</v>
      </c>
      <c r="O15" s="4">
        <v>0.2</v>
      </c>
      <c r="P15" s="4">
        <v>0.8</v>
      </c>
    </row>
    <row r="16" spans="1:18">
      <c r="D16" s="8" t="s">
        <v>97</v>
      </c>
      <c r="E16" s="5">
        <v>0</v>
      </c>
      <c r="F16" s="2" t="str">
        <f>IF(R16=0,0,G16/R16)</f>
        <v>0</v>
      </c>
      <c r="G16" s="6" t="str">
        <f>E16</f>
        <v>0</v>
      </c>
      <c r="L16" s="6" t="str">
        <f>G16*O16</f>
        <v>0</v>
      </c>
      <c r="M16" s="2" t="str">
        <f>F16*O16</f>
        <v>0</v>
      </c>
      <c r="N16" s="6" t="str">
        <f>G16*P16</f>
        <v>0</v>
      </c>
      <c r="O16" s="4">
        <v>0.2</v>
      </c>
      <c r="P16" s="4">
        <v>0.8</v>
      </c>
      <c r="Q16" s="2" t="s">
        <v>67</v>
      </c>
      <c r="R16" s="2">
        <v>100</v>
      </c>
    </row>
    <row r="17" spans="1:18">
      <c r="D17" s="8" t="s">
        <v>68</v>
      </c>
      <c r="F17" s="2" t="str">
        <f>F14 - F15 - F16</f>
        <v>0</v>
      </c>
      <c r="G17" s="6" t="str">
        <f>G14 - G15 - G16</f>
        <v>0</v>
      </c>
      <c r="H17" s="2" t="str">
        <f>H14</f>
        <v>0</v>
      </c>
      <c r="I17" s="6" t="str">
        <f>I14</f>
        <v>0</v>
      </c>
      <c r="J17" s="6" t="str">
        <f>G17 - I17</f>
        <v>0</v>
      </c>
      <c r="K17" s="4" t="str">
        <f>IF(G17=0,0,J17 / G17)</f>
        <v>0</v>
      </c>
      <c r="L17" s="6" t="str">
        <f>L14 - L15 - L16</f>
        <v>0</v>
      </c>
      <c r="M17" s="2" t="str">
        <f>M14 - M15 - M16</f>
        <v>0</v>
      </c>
      <c r="N17" s="6" t="str">
        <f>N14 - N15 - N16</f>
        <v>0</v>
      </c>
    </row>
    <row r="18" spans="1:18">
      <c r="D18" s="8"/>
    </row>
    <row r="19" spans="1:18">
      <c r="D1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19" s="2" t="str">
        <f>M17</f>
        <v>0</v>
      </c>
    </row>
    <row r="20" spans="1:18">
      <c r="D20" s="8" t="s">
        <v>7</v>
      </c>
      <c r="F20" s="2" t="str">
        <f>(F19 + F21) * E12</f>
        <v>0</v>
      </c>
    </row>
    <row r="21" spans="1:18">
      <c r="D21" s="8" t="s">
        <v>69</v>
      </c>
      <c r="F21" s="2" t="str">
        <f>H17</f>
        <v>0</v>
      </c>
    </row>
    <row r="22" spans="1:18">
      <c r="D2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2" s="2" t="str">
        <f>SUM(F19:F21)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0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132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133</v>
      </c>
      <c r="D5" s="3" t="s">
        <v>134</v>
      </c>
      <c r="E5" s="5">
        <v>1</v>
      </c>
      <c r="F5" s="2">
        <v>5200</v>
      </c>
      <c r="G5" s="6">
        <v>676000</v>
      </c>
      <c r="H5" s="2">
        <v>4140.05</v>
      </c>
      <c r="I5" s="6">
        <v>446587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</v>
      </c>
      <c r="P5" s="4">
        <v>1</v>
      </c>
      <c r="Q5" s="2">
        <v>130</v>
      </c>
      <c r="R5" s="49">
        <v>107.87</v>
      </c>
    </row>
    <row r="6" spans="1:18">
      <c r="B6" s="47" t="s">
        <v>93</v>
      </c>
      <c r="C6" t="s">
        <v>135</v>
      </c>
      <c r="D6" s="3" t="s">
        <v>136</v>
      </c>
      <c r="E6" s="5">
        <v>1</v>
      </c>
      <c r="F6" s="2">
        <v>600</v>
      </c>
      <c r="G6" s="6">
        <v>78000</v>
      </c>
      <c r="H6" s="2">
        <v>0</v>
      </c>
      <c r="I6" s="6">
        <v>0</v>
      </c>
      <c r="J6" s="6" t="str">
        <f>G6 - 42069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</v>
      </c>
      <c r="P6" s="4">
        <v>1</v>
      </c>
      <c r="Q6" s="2">
        <v>130</v>
      </c>
      <c r="R6" s="49">
        <v>107.87</v>
      </c>
    </row>
    <row r="7" spans="1:18">
      <c r="B7" s="47" t="s">
        <v>93</v>
      </c>
      <c r="C7" t="s">
        <v>135</v>
      </c>
      <c r="D7" s="3" t="s">
        <v>137</v>
      </c>
      <c r="E7" s="5">
        <v>2</v>
      </c>
      <c r="F7" s="2">
        <v>220</v>
      </c>
      <c r="G7" s="6">
        <v>28600</v>
      </c>
      <c r="H7" s="2">
        <v>0</v>
      </c>
      <c r="I7" s="6">
        <v>0</v>
      </c>
      <c r="J7" s="6" t="str">
        <f>G7 - 15102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</v>
      </c>
      <c r="P7" s="4">
        <v>1</v>
      </c>
      <c r="Q7" s="2">
        <v>130</v>
      </c>
      <c r="R7" s="49">
        <v>107.87</v>
      </c>
    </row>
    <row r="8" spans="1:18">
      <c r="B8" s="47" t="s">
        <v>45</v>
      </c>
      <c r="C8" t="s">
        <v>138</v>
      </c>
      <c r="D8" s="3" t="s">
        <v>139</v>
      </c>
      <c r="E8" s="5">
        <v>1</v>
      </c>
      <c r="F8" s="2">
        <v>250</v>
      </c>
      <c r="G8" s="6">
        <v>32500</v>
      </c>
      <c r="H8" s="2">
        <v>150</v>
      </c>
      <c r="I8" s="6">
        <v>16181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</v>
      </c>
      <c r="P8" s="4">
        <v>1</v>
      </c>
      <c r="Q8" s="2">
        <v>130</v>
      </c>
      <c r="R8" s="49">
        <v>107.87</v>
      </c>
    </row>
    <row r="9" spans="1:18">
      <c r="B9" s="47" t="s">
        <v>45</v>
      </c>
      <c r="C9" t="s">
        <v>138</v>
      </c>
      <c r="D9" s="3" t="s">
        <v>140</v>
      </c>
      <c r="E9" s="5">
        <v>1</v>
      </c>
      <c r="F9" s="2">
        <v>420</v>
      </c>
      <c r="G9" s="6">
        <v>54600</v>
      </c>
      <c r="H9" s="2">
        <v>300</v>
      </c>
      <c r="I9" s="6">
        <v>32361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</v>
      </c>
      <c r="P9" s="4">
        <v>1</v>
      </c>
      <c r="Q9" s="2">
        <v>130</v>
      </c>
      <c r="R9" s="49">
        <v>107.87</v>
      </c>
    </row>
    <row r="10" spans="1:18">
      <c r="B10" s="47" t="s">
        <v>45</v>
      </c>
      <c r="C10" t="s">
        <v>141</v>
      </c>
      <c r="D10" s="3" t="s">
        <v>142</v>
      </c>
      <c r="E10" s="5">
        <v>1</v>
      </c>
      <c r="F10" s="2">
        <v>640</v>
      </c>
      <c r="G10" s="6">
        <v>83200</v>
      </c>
      <c r="H10" s="2">
        <v>493.92</v>
      </c>
      <c r="I10" s="6">
        <v>53279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</v>
      </c>
      <c r="P10" s="4">
        <v>1</v>
      </c>
      <c r="Q10" s="2">
        <v>130</v>
      </c>
      <c r="R10" s="49">
        <v>107.87</v>
      </c>
    </row>
    <row r="11" spans="1:18">
      <c r="B11" s="47" t="s">
        <v>93</v>
      </c>
      <c r="C11" t="s">
        <v>143</v>
      </c>
      <c r="D11" s="3" t="s">
        <v>144</v>
      </c>
      <c r="E11" s="5">
        <v>1</v>
      </c>
      <c r="F11" s="2">
        <v>330</v>
      </c>
      <c r="G11" s="6">
        <v>42900</v>
      </c>
      <c r="H11" s="2">
        <v>0</v>
      </c>
      <c r="I11" s="6">
        <v>0</v>
      </c>
      <c r="J11" s="6" t="str">
        <f>G11 - 18877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</v>
      </c>
      <c r="P11" s="4">
        <v>1</v>
      </c>
      <c r="Q11" s="2">
        <v>130</v>
      </c>
      <c r="R11" s="49">
        <v>107.87</v>
      </c>
    </row>
    <row r="12" spans="1:18">
      <c r="B12" s="47" t="s">
        <v>93</v>
      </c>
      <c r="C12" t="s">
        <v>143</v>
      </c>
      <c r="D12" s="3" t="s">
        <v>145</v>
      </c>
      <c r="E12" s="5">
        <v>1</v>
      </c>
      <c r="F12" s="2">
        <v>140</v>
      </c>
      <c r="G12" s="6">
        <v>18200</v>
      </c>
      <c r="H12" s="2">
        <v>0</v>
      </c>
      <c r="I12" s="6">
        <v>0</v>
      </c>
      <c r="J12" s="6" t="str">
        <f>G12 - 3236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9">
        <v>107.87</v>
      </c>
    </row>
    <row r="13" spans="1:18">
      <c r="B13" s="47" t="s">
        <v>93</v>
      </c>
      <c r="C13" t="s">
        <v>56</v>
      </c>
      <c r="D13" s="3" t="s">
        <v>146</v>
      </c>
      <c r="E13" s="5">
        <v>1</v>
      </c>
      <c r="F13" s="2">
        <v>80</v>
      </c>
      <c r="G13" s="6">
        <v>10400</v>
      </c>
      <c r="H13" s="2">
        <v>0</v>
      </c>
      <c r="I13" s="6">
        <v>0</v>
      </c>
      <c r="J13" s="6" t="str">
        <f>G13 - 3775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</v>
      </c>
      <c r="P13" s="4">
        <v>1</v>
      </c>
      <c r="Q13" s="2">
        <v>130</v>
      </c>
      <c r="R13" s="49">
        <v>107.87</v>
      </c>
    </row>
    <row r="14" spans="1:18">
      <c r="B14" s="47" t="s">
        <v>45</v>
      </c>
      <c r="C14" t="s">
        <v>147</v>
      </c>
      <c r="D14" s="3" t="s">
        <v>148</v>
      </c>
      <c r="E14" s="5">
        <v>9</v>
      </c>
      <c r="F14" s="2">
        <v>1305</v>
      </c>
      <c r="G14" s="6">
        <v>169650</v>
      </c>
      <c r="H14" s="2">
        <v>1052.28</v>
      </c>
      <c r="I14" s="6">
        <v>113508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</v>
      </c>
      <c r="P14" s="4">
        <v>1</v>
      </c>
      <c r="Q14" s="2">
        <v>130</v>
      </c>
      <c r="R14" s="49">
        <v>107.87</v>
      </c>
    </row>
    <row r="15" spans="1:18">
      <c r="B15" s="47" t="s">
        <v>45</v>
      </c>
      <c r="C15" t="s">
        <v>147</v>
      </c>
      <c r="D15" s="3" t="s">
        <v>149</v>
      </c>
      <c r="E15" s="5">
        <v>1</v>
      </c>
      <c r="F15" s="2">
        <v>370</v>
      </c>
      <c r="G15" s="6">
        <v>48100</v>
      </c>
      <c r="H15" s="2">
        <v>289</v>
      </c>
      <c r="I15" s="6">
        <v>31174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</v>
      </c>
      <c r="P15" s="4">
        <v>1</v>
      </c>
      <c r="Q15" s="2">
        <v>130</v>
      </c>
      <c r="R15" s="49">
        <v>107.87</v>
      </c>
    </row>
    <row r="16" spans="1:18">
      <c r="B16" s="47" t="s">
        <v>45</v>
      </c>
      <c r="C16" t="s">
        <v>150</v>
      </c>
      <c r="D16" s="3" t="s">
        <v>151</v>
      </c>
      <c r="E16" s="5">
        <v>1</v>
      </c>
      <c r="F16" s="2">
        <v>80</v>
      </c>
      <c r="G16" s="6">
        <v>10400</v>
      </c>
      <c r="H16" s="2">
        <v>40</v>
      </c>
      <c r="I16" s="6">
        <v>4315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</v>
      </c>
      <c r="P16" s="4">
        <v>1</v>
      </c>
      <c r="Q16" s="2">
        <v>130</v>
      </c>
      <c r="R16" s="49">
        <v>107.87</v>
      </c>
    </row>
    <row r="17" spans="1:18">
      <c r="B17" s="47" t="s">
        <v>45</v>
      </c>
      <c r="C17" t="s">
        <v>147</v>
      </c>
      <c r="D17" s="3" t="s">
        <v>152</v>
      </c>
      <c r="E17" s="5">
        <v>1</v>
      </c>
      <c r="F17" s="2">
        <v>390</v>
      </c>
      <c r="G17" s="6">
        <v>50700</v>
      </c>
      <c r="H17" s="2">
        <v>317.71</v>
      </c>
      <c r="I17" s="6">
        <v>34271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</v>
      </c>
      <c r="P17" s="4">
        <v>1</v>
      </c>
      <c r="Q17" s="2">
        <v>130</v>
      </c>
      <c r="R17" s="49">
        <v>107.87</v>
      </c>
    </row>
    <row r="18" spans="1:18">
      <c r="B18" s="51"/>
      <c r="C18" s="51"/>
      <c r="D18" s="52"/>
      <c r="E18" s="53"/>
      <c r="F18" s="54"/>
      <c r="G18" s="55"/>
      <c r="H18" s="54"/>
      <c r="I18" s="55"/>
      <c r="J18" s="55"/>
      <c r="K18" s="56"/>
      <c r="L18" s="55"/>
      <c r="M18" s="54"/>
      <c r="N18" s="55"/>
      <c r="O18" s="56"/>
      <c r="P18" s="56"/>
      <c r="Q18" s="54"/>
      <c r="R18" s="54"/>
    </row>
    <row r="19" spans="1:18">
      <c r="D19" s="8" t="s">
        <v>62</v>
      </c>
      <c r="F19" s="2" t="str">
        <f>SUM(F5:F18)</f>
        <v>0</v>
      </c>
      <c r="G19" s="6" t="str">
        <f>SUM(G5:G18)</f>
        <v>0</v>
      </c>
      <c r="H19" s="2" t="str">
        <f>SUM(H5:H18)</f>
        <v>0</v>
      </c>
      <c r="I19" s="6" t="str">
        <f>SUM(I5:I18)</f>
        <v>0</v>
      </c>
      <c r="J19" s="6" t="str">
        <f>SUM(J5:J18)</f>
        <v>0</v>
      </c>
      <c r="K19" s="4" t="str">
        <f>IF(G19=0,0,J19 / G19)</f>
        <v>0</v>
      </c>
      <c r="L19" s="6" t="str">
        <f>SUM(L5:L18)</f>
        <v>0</v>
      </c>
      <c r="M19" s="2" t="str">
        <f>SUM(M5:M18)</f>
        <v>0</v>
      </c>
      <c r="N19" s="6" t="str">
        <f>SUM(N5:N18)</f>
        <v>0</v>
      </c>
    </row>
    <row r="20" spans="1:18">
      <c r="D20" s="8" t="s">
        <v>63</v>
      </c>
      <c r="E20" s="9">
        <v>0.04712</v>
      </c>
      <c r="F20" s="2" t="str">
        <f>E20 * (F19 - 0)</f>
        <v>0</v>
      </c>
      <c r="G20" s="6" t="str">
        <f>E20 * (G19 - 0)</f>
        <v>0</v>
      </c>
    </row>
    <row r="21" spans="1:18">
      <c r="D21" s="8" t="s">
        <v>64</v>
      </c>
      <c r="E21" s="7">
        <v>0.1</v>
      </c>
      <c r="F21" s="2" t="str">
        <f>F19*E21</f>
        <v>0</v>
      </c>
      <c r="G21" s="6" t="str">
        <f>G19*E21</f>
        <v>0</v>
      </c>
      <c r="N21" s="6" t="str">
        <f>G21</f>
        <v>0</v>
      </c>
    </row>
    <row r="22" spans="1:18">
      <c r="D22" s="8" t="s">
        <v>62</v>
      </c>
      <c r="F22" s="2" t="str">
        <f>F19 + F20 + F21</f>
        <v>0</v>
      </c>
      <c r="G22" s="6" t="str">
        <f>G19 + G20 +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</f>
        <v>0</v>
      </c>
      <c r="M22" s="2" t="str">
        <f>M19</f>
        <v>0</v>
      </c>
      <c r="N22" s="6" t="str">
        <f>N19 + N21</f>
        <v>0</v>
      </c>
    </row>
    <row r="23" spans="1:18">
      <c r="D23" s="8" t="s">
        <v>65</v>
      </c>
      <c r="E23" s="7">
        <v>0</v>
      </c>
      <c r="F23" s="2" t="str">
        <f>F22*E23</f>
        <v>0</v>
      </c>
      <c r="G23" s="6" t="str">
        <f>G22*E23</f>
        <v>0</v>
      </c>
      <c r="L23" s="6" t="str">
        <f>G23*O23</f>
        <v>0</v>
      </c>
      <c r="M23" s="2" t="str">
        <f>F23*O23</f>
        <v>0</v>
      </c>
      <c r="N23" s="6" t="str">
        <f>G23*P23</f>
        <v>0</v>
      </c>
      <c r="O23" s="4">
        <v>0</v>
      </c>
      <c r="P23" s="4">
        <v>1</v>
      </c>
    </row>
    <row r="24" spans="1:18">
      <c r="D24" s="8" t="s">
        <v>153</v>
      </c>
      <c r="E24" s="5">
        <v>50000</v>
      </c>
      <c r="F24" s="2" t="str">
        <f>IF(R24=0,0,G24/R24)</f>
        <v>0</v>
      </c>
      <c r="G24" s="6" t="str">
        <f>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</v>
      </c>
      <c r="P24" s="4">
        <v>1</v>
      </c>
      <c r="Q24" s="2" t="s">
        <v>67</v>
      </c>
      <c r="R24" s="2">
        <v>100</v>
      </c>
    </row>
    <row r="25" spans="1:18">
      <c r="D25" s="8" t="s">
        <v>68</v>
      </c>
      <c r="F25" s="2" t="str">
        <f>F22 - F23 - F24</f>
        <v>0</v>
      </c>
      <c r="G25" s="6" t="str">
        <f>G22 - G23 - G24</f>
        <v>0</v>
      </c>
      <c r="H25" s="2" t="str">
        <f>H22</f>
        <v>0</v>
      </c>
      <c r="I25" s="6" t="str">
        <f>I22</f>
        <v>0</v>
      </c>
      <c r="J25" s="6" t="str">
        <f>G25 - I25</f>
        <v>0</v>
      </c>
      <c r="K25" s="4" t="str">
        <f>IF(G25=0,0,J25 / G25)</f>
        <v>0</v>
      </c>
      <c r="L25" s="6" t="str">
        <f>L22 - L23 - L24</f>
        <v>0</v>
      </c>
      <c r="M25" s="2" t="str">
        <f>M22 - M23 - M24</f>
        <v>0</v>
      </c>
      <c r="N25" s="6" t="str">
        <f>N22 - N23 - N24</f>
        <v>0</v>
      </c>
    </row>
    <row r="26" spans="1:18">
      <c r="D26" s="8"/>
    </row>
    <row r="27" spans="1:18">
      <c r="D27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7" s="2" t="str">
        <f>M25</f>
        <v>0</v>
      </c>
    </row>
    <row r="28" spans="1:18">
      <c r="D28" s="8" t="s">
        <v>7</v>
      </c>
      <c r="F28" s="2" t="str">
        <f>(F27 + F29) * E20</f>
        <v>0</v>
      </c>
    </row>
    <row r="29" spans="1:18">
      <c r="D29" s="8" t="s">
        <v>69</v>
      </c>
      <c r="F29" s="2" t="str">
        <f>H25</f>
        <v>0</v>
      </c>
    </row>
    <row r="30" spans="1:18">
      <c r="D30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0" s="2" t="str">
        <f>SUM(F27:F29)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5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154</v>
      </c>
      <c r="Q2" s="2" t="s">
        <v>27</v>
      </c>
      <c r="R2" s="2">
        <v>130</v>
      </c>
    </row>
    <row r="4" spans="1:18" s="1" customFormat="1">
      <c r="B4" s="15" t="s">
        <v>28</v>
      </c>
      <c r="C4" s="16" t="s">
        <v>29</v>
      </c>
      <c r="D4" s="17" t="s">
        <v>30</v>
      </c>
      <c r="E4" s="18" t="s">
        <v>31</v>
      </c>
      <c r="F4" s="19" t="s">
        <v>32</v>
      </c>
      <c r="G4" s="18" t="s">
        <v>33</v>
      </c>
      <c r="H4" s="19" t="s">
        <v>34</v>
      </c>
      <c r="I4" s="18" t="s">
        <v>35</v>
      </c>
      <c r="J4" s="18" t="s">
        <v>36</v>
      </c>
      <c r="K4" s="20" t="s">
        <v>37</v>
      </c>
      <c r="L4" s="21" t="s">
        <v>38</v>
      </c>
      <c r="M4" s="22" t="s">
        <v>39</v>
      </c>
      <c r="N4" s="21" t="s">
        <v>40</v>
      </c>
      <c r="O4" s="23" t="s">
        <v>41</v>
      </c>
      <c r="P4" s="23" t="s">
        <v>42</v>
      </c>
      <c r="Q4" s="19" t="s">
        <v>43</v>
      </c>
      <c r="R4" s="24" t="s">
        <v>44</v>
      </c>
    </row>
    <row r="5" spans="1:18">
      <c r="B5" s="47" t="s">
        <v>45</v>
      </c>
      <c r="C5" t="s">
        <v>72</v>
      </c>
      <c r="D5" s="3" t="s">
        <v>155</v>
      </c>
      <c r="E5" s="5">
        <v>1</v>
      </c>
      <c r="F5" s="2">
        <v>725</v>
      </c>
      <c r="G5" s="6">
        <v>94250</v>
      </c>
      <c r="H5" s="2">
        <v>1225.63</v>
      </c>
      <c r="I5" s="6">
        <v>132209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9">
        <v>107.87</v>
      </c>
    </row>
    <row r="6" spans="1:18">
      <c r="B6" s="47" t="s">
        <v>45</v>
      </c>
      <c r="C6" t="s">
        <v>99</v>
      </c>
      <c r="D6" s="3" t="s">
        <v>156</v>
      </c>
      <c r="E6" s="5">
        <v>1</v>
      </c>
      <c r="F6" s="2">
        <v>900</v>
      </c>
      <c r="G6" s="6">
        <v>117000</v>
      </c>
      <c r="H6" s="2">
        <v>550</v>
      </c>
      <c r="I6" s="6">
        <v>59329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9">
        <v>107.87</v>
      </c>
    </row>
    <row r="7" spans="1:18">
      <c r="B7" s="47" t="s">
        <v>45</v>
      </c>
      <c r="C7" t="s">
        <v>48</v>
      </c>
      <c r="D7" s="3" t="s">
        <v>50</v>
      </c>
      <c r="E7" s="5">
        <v>2</v>
      </c>
      <c r="F7" s="2">
        <v>300</v>
      </c>
      <c r="G7" s="6">
        <v>39000</v>
      </c>
      <c r="H7" s="2">
        <v>100</v>
      </c>
      <c r="I7" s="6">
        <v>10788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9">
        <v>107.87</v>
      </c>
    </row>
    <row r="8" spans="1:18">
      <c r="B8" s="47" t="s">
        <v>45</v>
      </c>
      <c r="C8" t="s">
        <v>123</v>
      </c>
      <c r="D8" s="3" t="s">
        <v>157</v>
      </c>
      <c r="E8" s="5">
        <v>1</v>
      </c>
      <c r="F8" s="2">
        <v>1550</v>
      </c>
      <c r="G8" s="6">
        <v>201500</v>
      </c>
      <c r="H8" s="2">
        <v>1170</v>
      </c>
      <c r="I8" s="6">
        <v>126208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9">
        <v>107.87</v>
      </c>
    </row>
    <row r="9" spans="1:18">
      <c r="B9" s="47" t="s">
        <v>45</v>
      </c>
      <c r="C9" t="s">
        <v>123</v>
      </c>
      <c r="D9" s="3" t="s">
        <v>158</v>
      </c>
      <c r="E9" s="5">
        <v>1</v>
      </c>
      <c r="F9" s="2">
        <v>260</v>
      </c>
      <c r="G9" s="6">
        <v>33800</v>
      </c>
      <c r="H9" s="2">
        <v>200</v>
      </c>
      <c r="I9" s="6">
        <v>21574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9">
        <v>107.87</v>
      </c>
    </row>
    <row r="10" spans="1:18">
      <c r="B10" s="47" t="s">
        <v>45</v>
      </c>
      <c r="C10" t="s">
        <v>123</v>
      </c>
      <c r="D10" s="3" t="s">
        <v>159</v>
      </c>
      <c r="E10" s="5">
        <v>1</v>
      </c>
      <c r="F10" s="2">
        <v>400</v>
      </c>
      <c r="G10" s="6">
        <v>52000</v>
      </c>
      <c r="H10" s="2">
        <v>300</v>
      </c>
      <c r="I10" s="6">
        <v>32361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9">
        <v>107.87</v>
      </c>
    </row>
    <row r="11" spans="1:18">
      <c r="B11" s="47" t="s">
        <v>45</v>
      </c>
      <c r="C11" t="s">
        <v>123</v>
      </c>
      <c r="D11" s="3" t="s">
        <v>160</v>
      </c>
      <c r="E11" s="5">
        <v>1</v>
      </c>
      <c r="F11" s="2">
        <v>353</v>
      </c>
      <c r="G11" s="6">
        <v>45890</v>
      </c>
      <c r="H11" s="2">
        <v>300</v>
      </c>
      <c r="I11" s="6">
        <v>32361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9">
        <v>107.87</v>
      </c>
    </row>
    <row r="12" spans="1:18">
      <c r="B12" s="47" t="s">
        <v>45</v>
      </c>
      <c r="C12" t="s">
        <v>60</v>
      </c>
      <c r="D12" s="3" t="s">
        <v>161</v>
      </c>
      <c r="E12" s="5">
        <v>1</v>
      </c>
      <c r="F12" s="2">
        <v>620</v>
      </c>
      <c r="G12" s="6">
        <v>80600</v>
      </c>
      <c r="H12" s="2">
        <v>480</v>
      </c>
      <c r="I12" s="6">
        <v>51778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9">
        <v>107.87</v>
      </c>
    </row>
    <row r="13" spans="1:18">
      <c r="B13" s="47" t="s">
        <v>45</v>
      </c>
      <c r="C13" t="s">
        <v>56</v>
      </c>
      <c r="D13" s="3" t="s">
        <v>162</v>
      </c>
      <c r="E13" s="5">
        <v>1</v>
      </c>
      <c r="F13" s="2">
        <v>0</v>
      </c>
      <c r="G13" s="6">
        <v>0</v>
      </c>
      <c r="H13" s="2">
        <v>260</v>
      </c>
      <c r="I13" s="6">
        <v>28046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9">
        <v>107.87</v>
      </c>
    </row>
    <row r="14" spans="1:18">
      <c r="B14" s="47" t="s">
        <v>45</v>
      </c>
      <c r="C14" t="s">
        <v>56</v>
      </c>
      <c r="D14" s="3" t="s">
        <v>163</v>
      </c>
      <c r="E14" s="5">
        <v>1</v>
      </c>
      <c r="F14" s="2">
        <v>250</v>
      </c>
      <c r="G14" s="6">
        <v>32500</v>
      </c>
      <c r="H14" s="2">
        <v>120</v>
      </c>
      <c r="I14" s="6">
        <v>12944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9">
        <v>107.87</v>
      </c>
    </row>
    <row r="15" spans="1:18">
      <c r="B15" s="47" t="s">
        <v>45</v>
      </c>
      <c r="C15" t="s">
        <v>58</v>
      </c>
      <c r="D15" s="3" t="s">
        <v>164</v>
      </c>
      <c r="E15" s="5">
        <v>1</v>
      </c>
      <c r="F15" s="2">
        <v>400</v>
      </c>
      <c r="G15" s="6">
        <v>52000</v>
      </c>
      <c r="H15" s="2">
        <v>300</v>
      </c>
      <c r="I15" s="6">
        <v>32361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9">
        <v>107.87</v>
      </c>
    </row>
    <row r="16" spans="1:18">
      <c r="B16" s="47" t="s">
        <v>45</v>
      </c>
      <c r="C16" t="s">
        <v>165</v>
      </c>
      <c r="D16" s="3" t="s">
        <v>166</v>
      </c>
      <c r="E16" s="5">
        <v>1</v>
      </c>
      <c r="F16" s="2">
        <v>500</v>
      </c>
      <c r="G16" s="6">
        <v>65000</v>
      </c>
      <c r="H16" s="2">
        <v>290.58</v>
      </c>
      <c r="I16" s="6">
        <v>31345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9">
        <v>107.87</v>
      </c>
    </row>
    <row r="17" spans="1:18">
      <c r="B17" s="47" t="s">
        <v>93</v>
      </c>
      <c r="C17" t="s">
        <v>167</v>
      </c>
      <c r="D17" s="3" t="s">
        <v>168</v>
      </c>
      <c r="E17" s="5">
        <v>17</v>
      </c>
      <c r="F17" s="2">
        <v>2346</v>
      </c>
      <c r="G17" s="6">
        <v>304980</v>
      </c>
      <c r="H17" s="2">
        <v>0</v>
      </c>
      <c r="I17" s="6">
        <v>0</v>
      </c>
      <c r="J17" s="6" t="str">
        <f>G17 - 218229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9">
        <v>107.87</v>
      </c>
    </row>
    <row r="18" spans="1:18">
      <c r="B18" s="47" t="s">
        <v>93</v>
      </c>
      <c r="C18" t="s">
        <v>167</v>
      </c>
      <c r="D18" s="3" t="s">
        <v>169</v>
      </c>
      <c r="E18" s="5">
        <v>3</v>
      </c>
      <c r="F18" s="2">
        <v>165</v>
      </c>
      <c r="G18" s="6">
        <v>21450</v>
      </c>
      <c r="H18" s="2">
        <v>0</v>
      </c>
      <c r="I18" s="6">
        <v>0</v>
      </c>
      <c r="J18" s="6" t="str">
        <f>G18 - 13107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9">
        <v>107.87</v>
      </c>
    </row>
    <row r="19" spans="1:18">
      <c r="B19" s="47" t="s">
        <v>93</v>
      </c>
      <c r="C19" t="s">
        <v>167</v>
      </c>
      <c r="D19" s="3" t="s">
        <v>170</v>
      </c>
      <c r="E19" s="5">
        <v>1</v>
      </c>
      <c r="F19" s="2">
        <v>350</v>
      </c>
      <c r="G19" s="6">
        <v>45500</v>
      </c>
      <c r="H19" s="2">
        <v>0</v>
      </c>
      <c r="I19" s="6">
        <v>0</v>
      </c>
      <c r="J19" s="6" t="str">
        <f>G19 - 26968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9">
        <v>107.87</v>
      </c>
    </row>
    <row r="20" spans="1:18">
      <c r="B20" s="47" t="s">
        <v>45</v>
      </c>
      <c r="C20" t="s">
        <v>56</v>
      </c>
      <c r="D20" s="3" t="s">
        <v>171</v>
      </c>
      <c r="E20" s="5">
        <v>1</v>
      </c>
      <c r="F20" s="2">
        <v>780</v>
      </c>
      <c r="G20" s="6">
        <v>101400</v>
      </c>
      <c r="H20" s="2">
        <v>550</v>
      </c>
      <c r="I20" s="6">
        <v>59329</v>
      </c>
      <c r="J20" s="6" t="str">
        <f>G20 - I20</f>
        <v>0</v>
      </c>
      <c r="K20" s="4" t="str">
        <f>IF(G20=0,0,J20 / G20)</f>
        <v>0</v>
      </c>
      <c r="L20" s="6" t="str">
        <f>J20 * O20</f>
        <v>0</v>
      </c>
      <c r="M20" s="2" t="str">
        <f>L20 / R2</f>
        <v>0</v>
      </c>
      <c r="N20" s="6" t="str">
        <f>J20 * P20</f>
        <v>0</v>
      </c>
      <c r="O20" s="4">
        <v>0.2</v>
      </c>
      <c r="P20" s="4">
        <v>0.8</v>
      </c>
      <c r="Q20" s="2">
        <v>130</v>
      </c>
      <c r="R20" s="49">
        <v>107.87</v>
      </c>
    </row>
    <row r="21" spans="1:18">
      <c r="B21" s="47" t="s">
        <v>45</v>
      </c>
      <c r="C21" t="s">
        <v>74</v>
      </c>
      <c r="D21" s="3" t="s">
        <v>172</v>
      </c>
      <c r="E21" s="5">
        <v>2</v>
      </c>
      <c r="F21" s="2">
        <v>210</v>
      </c>
      <c r="G21" s="6">
        <v>27300</v>
      </c>
      <c r="H21" s="2">
        <v>167.54</v>
      </c>
      <c r="I21" s="6">
        <v>18072</v>
      </c>
      <c r="J21" s="6" t="str">
        <f>G21 - I21</f>
        <v>0</v>
      </c>
      <c r="K21" s="4" t="str">
        <f>IF(G21=0,0,J21 / G21)</f>
        <v>0</v>
      </c>
      <c r="L21" s="6" t="str">
        <f>J21 * O21</f>
        <v>0</v>
      </c>
      <c r="M21" s="2" t="str">
        <f>L21 / R2</f>
        <v>0</v>
      </c>
      <c r="N21" s="6" t="str">
        <f>J21 * P21</f>
        <v>0</v>
      </c>
      <c r="O21" s="4">
        <v>0.2</v>
      </c>
      <c r="P21" s="4">
        <v>0.8</v>
      </c>
      <c r="Q21" s="2">
        <v>130</v>
      </c>
      <c r="R21" s="49">
        <v>107.87</v>
      </c>
    </row>
    <row r="22" spans="1:18">
      <c r="B22" s="47" t="s">
        <v>45</v>
      </c>
      <c r="C22" t="s">
        <v>48</v>
      </c>
      <c r="D22" s="3" t="s">
        <v>173</v>
      </c>
      <c r="E22" s="5">
        <v>1</v>
      </c>
      <c r="F22" s="2">
        <v>35</v>
      </c>
      <c r="G22" s="6">
        <v>4550</v>
      </c>
      <c r="H22" s="2">
        <v>20</v>
      </c>
      <c r="I22" s="6">
        <v>2157</v>
      </c>
      <c r="J22" s="6" t="str">
        <f>G22 - I22</f>
        <v>0</v>
      </c>
      <c r="K22" s="4" t="str">
        <f>IF(G22=0,0,J22 / G22)</f>
        <v>0</v>
      </c>
      <c r="L22" s="6" t="str">
        <f>J22 * O22</f>
        <v>0</v>
      </c>
      <c r="M22" s="2" t="str">
        <f>L22 / R2</f>
        <v>0</v>
      </c>
      <c r="N22" s="6" t="str">
        <f>J22 * P22</f>
        <v>0</v>
      </c>
      <c r="O22" s="4">
        <v>0.2</v>
      </c>
      <c r="P22" s="4">
        <v>0.8</v>
      </c>
      <c r="Q22" s="2">
        <v>130</v>
      </c>
      <c r="R22" s="49">
        <v>107.87</v>
      </c>
    </row>
    <row r="23" spans="1:18">
      <c r="B23" s="51"/>
      <c r="C23" s="51"/>
      <c r="D23" s="52"/>
      <c r="E23" s="53"/>
      <c r="F23" s="54"/>
      <c r="G23" s="55"/>
      <c r="H23" s="54"/>
      <c r="I23" s="55"/>
      <c r="J23" s="55"/>
      <c r="K23" s="56"/>
      <c r="L23" s="55"/>
      <c r="M23" s="54"/>
      <c r="N23" s="55"/>
      <c r="O23" s="56"/>
      <c r="P23" s="56"/>
      <c r="Q23" s="54"/>
      <c r="R23" s="54"/>
    </row>
    <row r="24" spans="1:18">
      <c r="D24" s="8" t="s">
        <v>62</v>
      </c>
      <c r="F24" s="2" t="str">
        <f>SUM(F5:F23)</f>
        <v>0</v>
      </c>
      <c r="G24" s="6" t="str">
        <f>SUM(G5:G23)</f>
        <v>0</v>
      </c>
      <c r="H24" s="2" t="str">
        <f>SUM(H5:H23)</f>
        <v>0</v>
      </c>
      <c r="I24" s="6" t="str">
        <f>SUM(I5:I23)</f>
        <v>0</v>
      </c>
      <c r="J24" s="6" t="str">
        <f>SUM(J5:J23)</f>
        <v>0</v>
      </c>
      <c r="K24" s="4" t="str">
        <f>IF(G24=0,0,J24 / G24)</f>
        <v>0</v>
      </c>
      <c r="L24" s="6" t="str">
        <f>SUM(L5:L23)</f>
        <v>0</v>
      </c>
      <c r="M24" s="2" t="str">
        <f>SUM(M5:M23)</f>
        <v>0</v>
      </c>
      <c r="N24" s="6" t="str">
        <f>SUM(N5:N23)</f>
        <v>0</v>
      </c>
    </row>
    <row r="25" spans="1:18">
      <c r="D25" s="8" t="s">
        <v>63</v>
      </c>
      <c r="E25" s="9">
        <v>0.04712</v>
      </c>
      <c r="F25" s="2" t="str">
        <f>E25 * (F24 - 0)</f>
        <v>0</v>
      </c>
      <c r="G25" s="6" t="str">
        <f>E25 * (G24 - 0)</f>
        <v>0</v>
      </c>
    </row>
    <row r="26" spans="1:18">
      <c r="D26" s="8" t="s">
        <v>64</v>
      </c>
      <c r="E26" s="7">
        <v>0.1</v>
      </c>
      <c r="F26" s="2" t="str">
        <f>F24*E26</f>
        <v>0</v>
      </c>
      <c r="G26" s="6" t="str">
        <f>G24*E26</f>
        <v>0</v>
      </c>
      <c r="N26" s="6" t="str">
        <f>G26</f>
        <v>0</v>
      </c>
    </row>
    <row r="27" spans="1:18">
      <c r="D27" s="8" t="s">
        <v>62</v>
      </c>
      <c r="F27" s="2" t="str">
        <f>F24 + F25 + F26</f>
        <v>0</v>
      </c>
      <c r="G27" s="6" t="str">
        <f>G24 + G25 +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</f>
        <v>0</v>
      </c>
      <c r="M27" s="2" t="str">
        <f>M24</f>
        <v>0</v>
      </c>
      <c r="N27" s="6" t="str">
        <f>N24 + N26</f>
        <v>0</v>
      </c>
    </row>
    <row r="28" spans="1:18">
      <c r="D28" s="8" t="s">
        <v>65</v>
      </c>
      <c r="E28" s="7">
        <v>0</v>
      </c>
      <c r="F28" s="2" t="str">
        <f>F27*E28</f>
        <v>0</v>
      </c>
      <c r="G28" s="6" t="str">
        <f>G27*E28</f>
        <v>0</v>
      </c>
      <c r="L28" s="6" t="str">
        <f>G28*O28</f>
        <v>0</v>
      </c>
      <c r="M28" s="2" t="str">
        <f>F28*O28</f>
        <v>0</v>
      </c>
      <c r="N28" s="6" t="str">
        <f>G28*P28</f>
        <v>0</v>
      </c>
      <c r="O28" s="4">
        <v>0.2</v>
      </c>
      <c r="P28" s="4">
        <v>0.8</v>
      </c>
    </row>
    <row r="29" spans="1:18">
      <c r="D29" s="8" t="s">
        <v>97</v>
      </c>
      <c r="E29" s="5">
        <v>0</v>
      </c>
      <c r="F29" s="2" t="str">
        <f>IF(R29=0,0,G29/R29)</f>
        <v>0</v>
      </c>
      <c r="G29" s="6" t="str">
        <f>E29</f>
        <v>0</v>
      </c>
      <c r="L29" s="6" t="str">
        <f>G29*O29</f>
        <v>0</v>
      </c>
      <c r="M29" s="2" t="str">
        <f>F29*O29</f>
        <v>0</v>
      </c>
      <c r="N29" s="6" t="str">
        <f>G29*P29</f>
        <v>0</v>
      </c>
      <c r="O29" s="4">
        <v>0.2</v>
      </c>
      <c r="P29" s="4">
        <v>0.8</v>
      </c>
      <c r="Q29" s="2" t="s">
        <v>67</v>
      </c>
      <c r="R29" s="2">
        <v>100</v>
      </c>
    </row>
    <row r="30" spans="1:18">
      <c r="D30" s="8" t="s">
        <v>68</v>
      </c>
      <c r="F30" s="2" t="str">
        <f>F27 - F28 - F29</f>
        <v>0</v>
      </c>
      <c r="G30" s="6" t="str">
        <f>G27 - G28 - G29</f>
        <v>0</v>
      </c>
      <c r="H30" s="2" t="str">
        <f>H27</f>
        <v>0</v>
      </c>
      <c r="I30" s="6" t="str">
        <f>I27</f>
        <v>0</v>
      </c>
      <c r="J30" s="6" t="str">
        <f>G30 - I30</f>
        <v>0</v>
      </c>
      <c r="K30" s="4" t="str">
        <f>IF(G30=0,0,J30 / G30)</f>
        <v>0</v>
      </c>
      <c r="L30" s="6" t="str">
        <f>L27 - L28 - L29</f>
        <v>0</v>
      </c>
      <c r="M30" s="2" t="str">
        <f>M27 - M28 - M29</f>
        <v>0</v>
      </c>
      <c r="N30" s="6" t="str">
        <f>N27 - N28 - N29</f>
        <v>0</v>
      </c>
    </row>
    <row r="31" spans="1:18">
      <c r="D31" s="8"/>
    </row>
    <row r="32" spans="1:18">
      <c r="D32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32" s="2" t="str">
        <f>M30</f>
        <v>0</v>
      </c>
    </row>
    <row r="33" spans="1:18">
      <c r="D33" s="8" t="s">
        <v>7</v>
      </c>
      <c r="F33" s="2" t="str">
        <f>(F32 + F34) * E25</f>
        <v>0</v>
      </c>
    </row>
    <row r="34" spans="1:18">
      <c r="D34" s="8" t="s">
        <v>69</v>
      </c>
      <c r="F34" s="2" t="str">
        <f>H30</f>
        <v>0</v>
      </c>
    </row>
    <row r="35" spans="1:18">
      <c r="D35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5" s="2" t="str">
        <f>SUM(F32:F34)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送金全体像</vt:lpstr>
      <vt:lpstr>菊池様</vt:lpstr>
      <vt:lpstr>江澤様</vt:lpstr>
      <vt:lpstr>川井様</vt:lpstr>
      <vt:lpstr>宮下様</vt:lpstr>
      <vt:lpstr>秋岡様</vt:lpstr>
      <vt:lpstr>阿久津様</vt:lpstr>
      <vt:lpstr>西村様</vt:lpstr>
      <vt:lpstr>作花様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