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送金全体像" sheetId="1" r:id="rId4"/>
    <sheet name="有吉様" sheetId="2" r:id="rId5"/>
    <sheet name="松木様" sheetId="3" r:id="rId6"/>
    <sheet name="大峰様" sheetId="4" r:id="rId7"/>
    <sheet name="角田様" sheetId="5" r:id="rId8"/>
    <sheet name="松隈様" sheetId="6" r:id="rId9"/>
    <sheet name="髙橋様" sheetId="7" r:id="rId10"/>
    <sheet name="星様" sheetId="8" r:id="rId11"/>
    <sheet name="長島様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<sst xmlns="http://schemas.openxmlformats.org/spreadsheetml/2006/main" uniqueCount="227">
  <si>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2018-03挙式分</t>
  </si>
  <si>
    <t>出力日：2018/03/26</t>
  </si>
  <si>
    <t>No</t>
  </si>
  <si>
    <t>挙式日</t>
  </si>
  <si>
    <t>顧客名</t>
  </si>
  <si>
    <t>現地支払料</t>
  </si>
  <si>
    <r>
      <t xml:space="preserve">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手配料</t>
    </r>
  </si>
  <si>
    <t>州税</t>
  </si>
  <si>
    <t>振込み額合計</t>
  </si>
  <si>
    <t>2018/03/08</t>
  </si>
  <si>
    <t>松隈 信之輔</t>
  </si>
  <si>
    <t>2018/03/11</t>
  </si>
  <si>
    <t>有吉 勇人</t>
  </si>
  <si>
    <t>2018/03/12</t>
  </si>
  <si>
    <t>長島 哲夫</t>
  </si>
  <si>
    <t>2018/03/16</t>
  </si>
  <si>
    <t>大峰 広宣</t>
  </si>
  <si>
    <t>2018/03/18</t>
  </si>
  <si>
    <t>角田 正之</t>
  </si>
  <si>
    <t>2018/03/22</t>
  </si>
  <si>
    <t>松木 俊太朗</t>
  </si>
  <si>
    <t>2018/03/23</t>
  </si>
  <si>
    <t>髙橋 二郎</t>
  </si>
  <si>
    <t>2018/03/25</t>
  </si>
  <si>
    <t>星 治輝</t>
  </si>
  <si>
    <t>合計</t>
  </si>
  <si>
    <t>有吉様     挙式日：2018-03-11</t>
  </si>
  <si>
    <t>送金為替レート:</t>
  </si>
  <si>
    <t>支払区分</t>
  </si>
  <si>
    <t>商品区分</t>
  </si>
  <si>
    <t>商品名</t>
  </si>
  <si>
    <t>数量</t>
  </si>
  <si>
    <t>総代価$</t>
  </si>
  <si>
    <t>総代価\</t>
  </si>
  <si>
    <t>総原価$</t>
  </si>
  <si>
    <t>総原価\</t>
  </si>
  <si>
    <t>利益\</t>
  </si>
  <si>
    <t>利益率\</t>
  </si>
  <si>
    <t>HI\</t>
  </si>
  <si>
    <t>HI$</t>
  </si>
  <si>
    <t>RW\</t>
  </si>
  <si>
    <r>
      <t xml:space="preserve">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/SH</t>
    </r>
  </si>
  <si>
    <r>
      <t xml:space="preserve">R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W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/SH</t>
    </r>
  </si>
  <si>
    <t>販売為替レート</t>
  </si>
  <si>
    <t>原価為替レート</t>
  </si>
  <si>
    <t>クレジット払い(海外)</t>
  </si>
  <si>
    <t>ロイヤルハワイアンウエディング</t>
  </si>
  <si>
    <t>会場使用料／牧師謝礼／ウクレレシンガー／ブーケ&amp;ブートニア／椅子50脚／コーディネーター／ソロのハワイアン・ミュージック演奏者／1時間の写真撮影／花婿様用レイ</t>
  </si>
  <si>
    <t>Other</t>
  </si>
  <si>
    <t xml:space="preserve">シングルオーキッドレイ ※ご両親様用 </t>
  </si>
  <si>
    <t>振込(海外)</t>
  </si>
  <si>
    <t>Real Weddings オリジナル</t>
  </si>
  <si>
    <t>ガゼボ装花 ※バラ（ピンク）・バラ（ホワイト）・ダリア（ピンク）・アジサイ（ピンク）・グリーン</t>
  </si>
  <si>
    <t>Ivory+White Sheer Fabric Draping</t>
  </si>
  <si>
    <t>前方に３点×２セット（両サイド・ガゼボ装花共花）を置く</t>
  </si>
  <si>
    <t>フラワーシャワー(50名様分)</t>
  </si>
  <si>
    <t>ヘアメイク</t>
  </si>
  <si>
    <t>ゲストヘアメイク（60分）</t>
  </si>
  <si>
    <t>ゲストヘアセットorメイクのみ（30分）</t>
  </si>
  <si>
    <t>フォトグラファー Makoto Kiryu</t>
  </si>
  <si>
    <t>お支度→ホテル館内→挙式</t>
  </si>
  <si>
    <t>フォトツアー1ヵ所(ワイキキ周辺)</t>
  </si>
  <si>
    <t>レセプション前半・60分(ワイキキ周辺)</t>
  </si>
  <si>
    <t>つきっきりコーディネーター</t>
  </si>
  <si>
    <t>ホテル出発→挙式・フォトツアー1カ所(ワイキキ周辺）・レセプション</t>
  </si>
  <si>
    <t>会場準備＆ゲスト様の誘導</t>
  </si>
  <si>
    <t>カップル用リムジン</t>
  </si>
  <si>
    <t>フォトツアー1ヶ所（ワイキキ周辺）</t>
  </si>
  <si>
    <t>ロイヤルハワイアン</t>
  </si>
  <si>
    <t>Monarch Terrace site fee</t>
  </si>
  <si>
    <t>Dinner　※Queen Kaahumanu Plated Dinner
Pineapple Passion Sabayon Tartの代わりにPlated assorted fruits 
※モナークテラスの最低保障料金は約1,382,520円です。</t>
  </si>
  <si>
    <t xml:space="preserve">Kalua Pig Bao Buns </t>
  </si>
  <si>
    <t>cookies 12個</t>
  </si>
  <si>
    <t>Other Decoration</t>
  </si>
  <si>
    <t>ウェディングケーキ3段　</t>
  </si>
  <si>
    <t>ケ―キフラワー ※トップ、２段目左下、３段目右下にお花とネイビーのリボンを各段に巻く</t>
  </si>
  <si>
    <t xml:space="preserve">最低保障料金との差額分 </t>
  </si>
  <si>
    <t>ガゼボ、アルターフラワーをレセプション会場に移動(メンテナンス含む)</t>
  </si>
  <si>
    <t>１卓にミニキャンドル（３個）、それよりも大きいキャンドル（３個）を置く</t>
  </si>
  <si>
    <t>Napkin (Navy)</t>
  </si>
  <si>
    <t>Sash</t>
  </si>
  <si>
    <t>Linen Delivery/Pickup Fee</t>
  </si>
  <si>
    <t>Silver Chivari Chair (Cleaning fee) 
※テーブルを海側にセットした場合</t>
  </si>
  <si>
    <t>Fire knife dancer with (2) drummers based on a 3-5 minute performance</t>
  </si>
  <si>
    <t>Hawaiian Guitarist (1 hour)</t>
  </si>
  <si>
    <t>Hula dancer (1 hour)</t>
  </si>
  <si>
    <t>AV機器</t>
  </si>
  <si>
    <t>PSAV</t>
  </si>
  <si>
    <t>SUBTOTAL</t>
  </si>
  <si>
    <t>ハワイ州税</t>
  </si>
  <si>
    <t>アレンジメント料</t>
  </si>
  <si>
    <t>なし</t>
  </si>
  <si>
    <t>サービス割引</t>
  </si>
  <si>
    <t>割引額為替レート</t>
  </si>
  <si>
    <t>TOTAL</t>
  </si>
  <si>
    <t>現地支払い額</t>
  </si>
  <si>
    <r>
      <t xml:space="preserve">ＲＷからH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への振り込み額</t>
    </r>
  </si>
  <si>
    <t>松木様     挙式日：2018-03-22</t>
  </si>
  <si>
    <t>セントラルユニオン教会大聖堂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</si>
  <si>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</si>
  <si>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ヘアメイクアーティスト：Bilino</t>
  </si>
  <si>
    <t>リハーサルメイク(90〜120分）
3/21 16:30~ @ハイアットリージェンシー</t>
  </si>
  <si>
    <t>ヘアメイク＆着付け（120分）</t>
  </si>
  <si>
    <t>新郎ヘアセット(10分）</t>
  </si>
  <si>
    <t>フォトグラファー：Jayson Tanega</t>
  </si>
  <si>
    <t>挙式のみ/撮影データ☆</t>
  </si>
  <si>
    <t>レセプション前半1時間追加（ワイキキ周辺）☆</t>
  </si>
  <si>
    <t>待機料☆</t>
  </si>
  <si>
    <t>14名様用ミニバン</t>
  </si>
  <si>
    <t>ホテル⇔会場間（ワイキキ周辺）/往復</t>
  </si>
  <si>
    <t>ホテル出発→教会→レセプション前半</t>
  </si>
  <si>
    <t>ブーケ＆ブートニア
☆6月特典☆お好きなブーケプレゼント</t>
  </si>
  <si>
    <t>レイ（ホワイト）</t>
  </si>
  <si>
    <t>フラワーシャワー(10名様分)</t>
  </si>
  <si>
    <t>Azure</t>
  </si>
  <si>
    <t>Leilani</t>
  </si>
  <si>
    <t>テーブルデコレーション　</t>
  </si>
  <si>
    <t>ケーキフラワー</t>
  </si>
  <si>
    <t>Paper Items</t>
  </si>
  <si>
    <t>席札&amp;メニュー表(セットタイプ)　</t>
  </si>
  <si>
    <t>席札(ヒトデ ）
※お子様用</t>
  </si>
  <si>
    <t>配達料</t>
  </si>
  <si>
    <t>大峰様     挙式日：2018-03-16</t>
  </si>
  <si>
    <t>クアロアランチ</t>
  </si>
  <si>
    <t>【基本パッケージ】
HaleNanea会場使用料(日～金曜日)／牧師謝礼／結婚証明書(法的効力なし)／音楽奏者／リムジン送迎(ワイキキ周辺ホテル⇔会場間・4時間)　※土曜日以外</t>
  </si>
  <si>
    <t>会場デコレーション</t>
  </si>
  <si>
    <t xml:space="preserve">Natural Color Chivari Chair </t>
  </si>
  <si>
    <t>Delivery/Pickup Fee</t>
  </si>
  <si>
    <t>ヘアメイクアーティスト：Machi Barros</t>
  </si>
  <si>
    <t>ヘアメイク＆着付け(120分）</t>
  </si>
  <si>
    <t>リハーサルメイク(120分）☆プレゼント☆(39,000円相当)</t>
  </si>
  <si>
    <t>フォトグラファー：VISIONARI/Takako, Megumi, Cliff, Ryan, Jason</t>
  </si>
  <si>
    <t xml:space="preserve">Plan（アルバムなし）：フォトグラファーCliff/メイク、ホテル内、(リムジン)、セレモニー、フォトツアー1ヶ所+レセプション冒頭/350cut～/DVD(データ)・インターネットスライドショー	</t>
  </si>
  <si>
    <t>VISIONARI：オプション</t>
  </si>
  <si>
    <t>遠方出張料</t>
  </si>
  <si>
    <t>ホテル出発→挙式(※クアロアランチ)→ホテル</t>
  </si>
  <si>
    <t>角田様     挙式日：2018-03-18</t>
  </si>
  <si>
    <t>ヘアメイクアーティスト：Real Weddingsオリジナル</t>
  </si>
  <si>
    <t>リハーサルメイク(120分)
3/17　10:00~11:00</t>
  </si>
  <si>
    <t>つきっきり(7時間以内)+クイックヘアチェンジ2回付</t>
  </si>
  <si>
    <t>延長1時間</t>
  </si>
  <si>
    <t>ホテル出発→教会→フォトツアー2カ所(ワイキキ周辺）→レセプション前半
※現地お打合せ：3/17　09:00~10:00</t>
  </si>
  <si>
    <t xml:space="preserve">Plan（アルバムなし）：フォトグラファーTakako or Megumi or Cliff or Ryan or Jason/メイク、ホテル内、(リムジン)、セレモニー、フォトツアー2ヶ所又は フォトツアー1ヶ所+レセプション冒頭/350cut～/DVD(データ)・インターネットスライドショー	</t>
  </si>
  <si>
    <t>サンセット＆レセプション撮影</t>
  </si>
  <si>
    <t>Le Lotus Design</t>
  </si>
  <si>
    <t>挙式撮影(ダイジェスト撮影・編集1曲分&amp;ノーカット撮影)※誓いの言葉は音声を記録します</t>
  </si>
  <si>
    <t>オプション：メイクアップ＋ホテル内撮影</t>
  </si>
  <si>
    <t>7名様用リムジン</t>
  </si>
  <si>
    <t>ブーケ＆ブートニア　</t>
  </si>
  <si>
    <t>ヘッドピース</t>
  </si>
  <si>
    <t>ハウツリーラナイ/サンスーシールーム</t>
  </si>
  <si>
    <t>Dinner Menu A</t>
  </si>
  <si>
    <t>Kids Menu</t>
  </si>
  <si>
    <t>10名様用(8inch/ラウンド型/ミックスベリー)</t>
  </si>
  <si>
    <t>セットアップ料金
配達料　※ミニマムオーダー10以下の場合</t>
  </si>
  <si>
    <t>ご遠方の方へプレゼント</t>
  </si>
  <si>
    <t>松隈様     挙式日：2018-03-08</t>
  </si>
  <si>
    <t>モアナルアガーデンウエディング</t>
  </si>
  <si>
    <t>モアナルアガーデン・マカイマウンド使用料(2時間)/ハワイアンスタイル司式者カフ/音楽奏者 1 名(ウクレレシンガー)/介添人(ガーデン到着～ガーデン出発まで)/ 会場セットアップ料/結婚証明書(モアナルアガーデンオリジナル)/リングピロー/ホワイトバージンロード/会場装花(アートフラワー)/列席者チェア(チバリチェア・ダークブラン・列席人数に応じ 20 脚まで)/マイレレイ(2本)/式次第/ガーデン入場料(40名様分まで)/リムジン送迎（ホテル⇔教会間・3時間）</t>
  </si>
  <si>
    <t>モアナルアガーデン</t>
  </si>
  <si>
    <t>フラワーバージンロード ※1,000ピース</t>
  </si>
  <si>
    <t>ウエルカムフラ</t>
  </si>
  <si>
    <t>カンシェル(ほら貝)追加演奏</t>
  </si>
  <si>
    <t>つきっきりヘアメイク(7時間）*クイックヘアチェンジ(15分)2回付き</t>
  </si>
  <si>
    <t>リハーサルメイク(120分）</t>
  </si>
  <si>
    <t>新郎ヘアセット(15分）</t>
  </si>
  <si>
    <t>指名料金 (Naoko)</t>
  </si>
  <si>
    <t>延長30分</t>
  </si>
  <si>
    <t>カハラ出張料</t>
  </si>
  <si>
    <t xml:space="preserve">Plan（アルバムなし）：フォトグラファーJason/メイク、ホテル内、(リムジン)、セレモニー、フォトツアー1ヶ所+レセプション冒頭/350cut～/DVD(データ)・インターネットスライドショー	</t>
  </si>
  <si>
    <t>KAWI ENTERPRISE LTD.</t>
  </si>
  <si>
    <t>ウェディングステージA
ホテル内撮影(ファーストミート含む)と挙式シーン
挙式部分はシンプル　DVD納品</t>
  </si>
  <si>
    <t>ウェディングステージ 記録【スタンダード】変更料</t>
  </si>
  <si>
    <t>ホテル出発→教会→フォトツアー1カ所(ワイキキ周辺）→レセプション前半</t>
  </si>
  <si>
    <t>ブーケ＆ブートニア　☆プレゼント☆</t>
  </si>
  <si>
    <t>ハクレイ（花冠）　※ブーケとお揃い</t>
  </si>
  <si>
    <t>Dinner Menu B</t>
  </si>
  <si>
    <t>We Heart Cake Company</t>
  </si>
  <si>
    <t>６インチのセミネイキッドケーキ</t>
  </si>
  <si>
    <t xml:space="preserve">ケーキ装花 ※ダリア(ダークレッド)、ない場合ダークレッドスカビオサなど似た感じのお花対応、アストランチア(時期可能か2月入ってからの確認となります)、ユーカリ </t>
  </si>
  <si>
    <t>髙橋様     挙式日：2018-03-23</t>
  </si>
  <si>
    <t>キャルバリー・バイ・ザ・シー教会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</si>
  <si>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</si>
  <si>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つきっきりヘアメイク(7時間）*クイックヘアチェンジ2回付き</t>
  </si>
  <si>
    <t>お支度→ホテル館内→リムジン→挙式→フォトツアー2ヶ所(ワイキキ周辺）/撮影データ☆</t>
  </si>
  <si>
    <t>UIプロダクション</t>
  </si>
  <si>
    <t>シルバープラン（会場到着→挙式→お庭→インタビュー）DVD納品
※3/25夕方以降ご宿泊ホテルへお届けいたします</t>
  </si>
  <si>
    <t>USB納品へ変更料</t>
  </si>
  <si>
    <t>ホテル出発→教会→フォトツアー2カ所(ワイキキ周辺)→レセプション終了まで
※現地お打合せ　3/22　21:00~</t>
  </si>
  <si>
    <t>ヘッドピース　</t>
  </si>
  <si>
    <t>サンスーシールーム</t>
  </si>
  <si>
    <t>個室使用料（2時間30分）</t>
  </si>
  <si>
    <t>Dinner Menu A
※ドリンク代は現地精算となりますので、ご料金には含まれておりません。</t>
  </si>
  <si>
    <t>ウェディングケーキ（6&amp;8inch/2段ラウンド型/ミックスベリー）</t>
  </si>
  <si>
    <t>テーブルデコレーション（ウェルカムボードフラワーも含む）</t>
  </si>
  <si>
    <t>ご紹介特典</t>
  </si>
  <si>
    <t>星様     挙式日：2018-03-25</t>
  </si>
  <si>
    <t>ココナッツグローブもしくはヘルモアガーデン会場使用料／牧師謝礼／ウクレレシンガー／ブーケ&amp;ブートニア／アーチ&amp;椅子</t>
  </si>
  <si>
    <t>チェアサッシュ (ピンクサテン)</t>
  </si>
  <si>
    <t>ヘアメイクアーティスト：Rie</t>
  </si>
  <si>
    <t>つきっきりヘアメイク(7時間）*クイックヘアチェンジ2回付き &amp; リハーサルメイク(120分)</t>
  </si>
  <si>
    <t xml:space="preserve">ゲストヘアセットorメイクのみ(30分) </t>
  </si>
  <si>
    <t xml:space="preserve">Plan（アルバムなし）：フォトグラファーTakako/メイク、ホテル内、(リムジン)、セレモニー、フォトツアー1ヶ所+レセプション冒頭/350cut～/DVD(データ)・インターネットスライドショー	</t>
  </si>
  <si>
    <t>プロペラUSA</t>
  </si>
  <si>
    <t>梅(挙式のみ) DVD納品</t>
  </si>
  <si>
    <t>翌日デリバリー ☆プレゼント☆</t>
  </si>
  <si>
    <t>チューベローズシングルレイ</t>
  </si>
  <si>
    <t>サーフラナイ</t>
  </si>
  <si>
    <t>Lunch Menu B（乾杯スパークリングワイン＆ウエディングケーキ付)</t>
  </si>
  <si>
    <t>長島様     挙式日：2018-03-12</t>
  </si>
  <si>
    <t>マウナラニベイウエディング</t>
  </si>
  <si>
    <t>ケイキビーチ会場使用料(祝祭日・特別日以外月～木曜日・午前中挙式)/会場チェア20脚/ガゼボ/牧師先生(お持込)/弾き語りシンガー/ヘアメイク＆着付け(120分)/写真撮影(挙式のみ)/日本人コーディネーター</t>
  </si>
  <si>
    <t>Real Weddings オリジナル（ハワイ島）</t>
  </si>
  <si>
    <t xml:space="preserve">ガゼボデコレーション ※Just the fabric </t>
  </si>
  <si>
    <t>ヘアメイクアーティスト：ハワイ島</t>
  </si>
  <si>
    <t>新郎ヘアセット(20分)</t>
  </si>
  <si>
    <t>フォトグラファー：リアルウエディングスオリジナル(ハワイ島)</t>
  </si>
  <si>
    <t>送迎車付フォトツアー1カ所</t>
  </si>
  <si>
    <t>乗馬</t>
  </si>
  <si>
    <t>Real Weddings オリジナル(ハワイ島)</t>
  </si>
  <si>
    <t>ブーケ&amp;ブートニア　☆プレゼント☆ 
※upgraded deluxe flower</t>
  </si>
  <si>
    <t>ハクレイ　※ブーケとお揃い</t>
  </si>
  <si>
    <t>ハワイ島：マウナラニベイ</t>
  </si>
  <si>
    <t>カヌーハウス 会場使用料(6名様～)</t>
  </si>
  <si>
    <t>Lunch Menu C(Flavors of Hawaii)</t>
  </si>
  <si>
    <t>8" Wedding Cake (8-10 Servings)</t>
  </si>
  <si>
    <t>離島挙式特別割引</t>
  </si>
</sst>
</file>

<file path=xl/styles.xml><?xml version="1.0" encoding="utf-8"?>
<styleSheet xmlns="http://schemas.openxmlformats.org/spreadsheetml/2006/main" xml:space="preserve">
  <numFmts count="3">
    <numFmt numFmtId="164" formatCode="#,##0.00_ "/>
    <numFmt numFmtId="165" formatCode="#,##0_ "/>
    <numFmt numFmtId="166" formatCode="0.000%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dashed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bottom style="dashed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dashed">
        <color rgb="FF000000"/>
      </bottom>
    </border>
    <border>
      <left style="medium">
        <color rgb="FF000000"/>
      </lef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right style="medium">
        <color rgb="FF000000"/>
      </right>
      <top style="double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double">
        <color rgb="FF000000"/>
      </top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10" fillId="2" borderId="0" applyFont="0" applyNumberFormat="1" applyFill="0" applyBorder="0" applyAlignment="1">
      <alignment horizontal="right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center" textRotation="0" wrapText="false" shrinkToFit="false"/>
    </xf>
    <xf xfId="0" fontId="0" numFmtId="165" fillId="2" borderId="0" applyFont="0" applyNumberFormat="1" applyFill="0" applyBorder="0" applyAlignment="1">
      <alignment horizontal="right" vertical="center" textRotation="0" wrapText="false" shrinkToFit="false"/>
    </xf>
    <xf xfId="0" fontId="0" numFmtId="9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10" fillId="2" borderId="2" applyFont="0" applyNumberFormat="1" applyFill="0" applyBorder="1" applyAlignment="1">
      <alignment horizontal="center" vertical="center" textRotation="0" wrapText="fals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10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  <xf xfId="0" fontId="0" numFmtId="14" fillId="2" borderId="4" applyFont="0" applyNumberFormat="1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4" fillId="2" borderId="5" applyFont="0" applyNumberFormat="1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164" fillId="2" borderId="5" applyFont="0" applyNumberFormat="1" applyFill="0" applyBorder="1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0" numFmtId="164" fillId="2" borderId="8" applyFont="0" applyNumberFormat="1" applyFill="0" applyBorder="1" applyAlignment="1">
      <alignment horizontal="center" vertical="center" textRotation="0" wrapText="false" shrinkToFit="false"/>
    </xf>
    <xf xfId="0" fontId="0" numFmtId="164" fillId="2" borderId="9" applyFont="0" applyNumberFormat="1" applyFill="0" applyBorder="1" applyAlignment="0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14" fillId="2" borderId="11" applyFont="0" applyNumberFormat="1" applyFill="0" applyBorder="1" applyAlignment="0">
      <alignment horizontal="general" vertical="center" textRotation="0" wrapText="false" shrinkToFit="false"/>
    </xf>
    <xf xfId="0" fontId="0" numFmtId="0" fillId="2" borderId="11" applyFont="0" applyNumberFormat="0" applyFill="0" applyBorder="1" applyAlignment="0">
      <alignment horizontal="general" vertical="center" textRotation="0" wrapText="false" shrinkToFit="false"/>
    </xf>
    <xf xfId="0" fontId="0" numFmtId="164" fillId="2" borderId="11" applyFont="0" applyNumberFormat="1" applyFill="0" applyBorder="1" applyAlignment="0">
      <alignment horizontal="general" vertical="center" textRotation="0" wrapText="false" shrinkToFit="false"/>
    </xf>
    <xf xfId="0" fontId="0" numFmtId="164" fillId="2" borderId="12" applyFont="0" applyNumberFormat="1" applyFill="0" applyBorder="1" applyAlignment="0">
      <alignment horizontal="general" vertical="center" textRotation="0" wrapText="false" shrinkToFit="false"/>
    </xf>
    <xf xfId="0" fontId="0" numFmtId="0" fillId="2" borderId="13" applyFont="0" applyNumberFormat="0" applyFill="0" applyBorder="1" applyAlignment="0">
      <alignment horizontal="general" vertical="center" textRotation="0" wrapText="false" shrinkToFit="false"/>
    </xf>
    <xf xfId="0" fontId="0" numFmtId="164" fillId="2" borderId="14" applyFont="0" applyNumberFormat="1" applyFill="0" applyBorder="1" applyAlignment="1">
      <alignment horizontal="right" vertical="center" textRotation="0" wrapText="false" shrinkToFit="false"/>
    </xf>
    <xf xfId="0" fontId="0" numFmtId="0" fillId="2" borderId="15" applyFont="0" applyNumberFormat="0" applyFill="0" applyBorder="1" applyAlignment="0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true" shrinkToFit="false"/>
    </xf>
    <xf xfId="0" fontId="0" numFmtId="165" fillId="2" borderId="15" applyFont="0" applyNumberFormat="1" applyFill="0" applyBorder="1" applyAlignment="0">
      <alignment horizontal="general" vertical="center" textRotation="0" wrapText="false" shrinkToFit="false"/>
    </xf>
    <xf xfId="0" fontId="0" numFmtId="164" fillId="2" borderId="15" applyFont="0" applyNumberFormat="1" applyFill="0" applyBorder="1" applyAlignment="1">
      <alignment horizontal="right" vertical="center" textRotation="0" wrapText="false" shrinkToFit="false"/>
    </xf>
    <xf xfId="0" fontId="0" numFmtId="165" fillId="2" borderId="15" applyFont="0" applyNumberFormat="1" applyFill="0" applyBorder="1" applyAlignment="1">
      <alignment horizontal="right" vertical="center" textRotation="0" wrapText="false" shrinkToFit="false"/>
    </xf>
    <xf xfId="0" fontId="0" numFmtId="10" fillId="2" borderId="15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zoomScale="75" showGridLines="true" showRowColHeaders="1">
      <selection activeCell="H13" sqref="H13"/>
    </sheetView>
  </sheetViews>
  <sheetFormatPr defaultRowHeight="14.4" defaultColWidth="25" outlineLevelRow="0" outlineLevelCol="0"/>
  <cols>
    <col min="1" max="1" width="2.875" customWidth="true" style="12"/>
    <col min="2" max="2" width="4.375" customWidth="true" style="10"/>
    <col min="3" max="3" width="15.875" customWidth="true" style="11"/>
    <col min="4" max="4" width="20.125" customWidth="true" style="12"/>
    <col min="5" max="5" width="25" style="13"/>
    <col min="6" max="6" width="25" style="13"/>
    <col min="7" max="7" width="25" style="13"/>
    <col min="8" max="8" width="25" style="13"/>
    <col min="9" max="9" width="25" style="12"/>
  </cols>
  <sheetData>
    <row r="2" spans="1:9">
      <c r="C2" s="11" t="s">
        <v>0</v>
      </c>
      <c r="H2" s="14" t="s">
        <v>1</v>
      </c>
    </row>
    <row r="4" spans="1:9" s="10" customFormat="1">
      <c r="B4" s="32" t="s">
        <v>2</v>
      </c>
      <c r="C4" s="29" t="s">
        <v>3</v>
      </c>
      <c r="D4" s="30" t="s">
        <v>4</v>
      </c>
      <c r="E4" s="31" t="s">
        <v>5</v>
      </c>
      <c r="F4" s="31" t="s">
        <v>6</v>
      </c>
      <c r="G4" s="31" t="s">
        <v>7</v>
      </c>
      <c r="H4" s="34" t="s">
        <v>8</v>
      </c>
    </row>
    <row r="5" spans="1:9">
      <c r="B5" s="33">
        <v>1</v>
      </c>
      <c r="C5" s="26" t="s">
        <v>9</v>
      </c>
      <c r="D5" s="27" t="s">
        <v>10</v>
      </c>
      <c r="E5" s="28">
        <v>8349.690000000001</v>
      </c>
      <c r="F5" s="28">
        <v>822.99</v>
      </c>
      <c r="G5" s="28">
        <v>432.22</v>
      </c>
      <c r="H5" s="35">
        <v>9604.9</v>
      </c>
    </row>
    <row r="6" spans="1:9">
      <c r="B6" s="33">
        <v>2</v>
      </c>
      <c r="C6" s="26" t="s">
        <v>11</v>
      </c>
      <c r="D6" s="27" t="s">
        <v>12</v>
      </c>
      <c r="E6" s="28">
        <v>7879.08</v>
      </c>
      <c r="F6" s="28">
        <v>1221.88</v>
      </c>
      <c r="G6" s="28">
        <v>428.84</v>
      </c>
      <c r="H6" s="35">
        <v>9529.799999999999</v>
      </c>
    </row>
    <row r="7" spans="1:9">
      <c r="B7" s="33">
        <v>3</v>
      </c>
      <c r="C7" s="26" t="s">
        <v>13</v>
      </c>
      <c r="D7" s="27" t="s">
        <v>14</v>
      </c>
      <c r="E7" s="28">
        <v>1191.75</v>
      </c>
      <c r="F7" s="28">
        <v>0</v>
      </c>
      <c r="G7" s="28">
        <v>56.16</v>
      </c>
      <c r="H7" s="35">
        <v>1247.91</v>
      </c>
    </row>
    <row r="8" spans="1:9">
      <c r="B8" s="33">
        <v>4</v>
      </c>
      <c r="C8" s="26" t="s">
        <v>15</v>
      </c>
      <c r="D8" s="27" t="s">
        <v>16</v>
      </c>
      <c r="E8" s="28">
        <v>2016.48</v>
      </c>
      <c r="F8" s="28">
        <v>368.28</v>
      </c>
      <c r="G8" s="28">
        <v>112.37</v>
      </c>
      <c r="H8" s="35">
        <v>2497.13</v>
      </c>
    </row>
    <row r="9" spans="1:9">
      <c r="B9" s="33">
        <v>5</v>
      </c>
      <c r="C9" s="26" t="s">
        <v>17</v>
      </c>
      <c r="D9" s="27" t="s">
        <v>18</v>
      </c>
      <c r="E9" s="28">
        <v>6925</v>
      </c>
      <c r="F9" s="28">
        <v>764.28</v>
      </c>
      <c r="G9" s="28">
        <v>362.32</v>
      </c>
      <c r="H9" s="35">
        <v>8051.6</v>
      </c>
    </row>
    <row r="10" spans="1:9">
      <c r="B10" s="33">
        <v>6</v>
      </c>
      <c r="C10" s="26" t="s">
        <v>19</v>
      </c>
      <c r="D10" s="27" t="s">
        <v>20</v>
      </c>
      <c r="E10" s="28">
        <v>4505.05</v>
      </c>
      <c r="F10" s="28">
        <v>547.13</v>
      </c>
      <c r="G10" s="28">
        <v>238.06</v>
      </c>
      <c r="H10" s="35">
        <v>5290.24</v>
      </c>
    </row>
    <row r="11" spans="1:9">
      <c r="B11" s="33">
        <v>7</v>
      </c>
      <c r="C11" s="26" t="s">
        <v>21</v>
      </c>
      <c r="D11" s="27" t="s">
        <v>22</v>
      </c>
      <c r="E11" s="28">
        <v>5995.55</v>
      </c>
      <c r="F11" s="28">
        <v>806.8099999999999</v>
      </c>
      <c r="G11" s="28">
        <v>320.53</v>
      </c>
      <c r="H11" s="35">
        <v>7122.89</v>
      </c>
    </row>
    <row r="12" spans="1:9">
      <c r="B12" s="33">
        <v>8</v>
      </c>
      <c r="C12" s="26" t="s">
        <v>23</v>
      </c>
      <c r="D12" s="27" t="s">
        <v>24</v>
      </c>
      <c r="E12" s="28">
        <v>3422.05</v>
      </c>
      <c r="F12" s="28">
        <v>776.1</v>
      </c>
      <c r="G12" s="28">
        <v>197.82</v>
      </c>
      <c r="H12" s="35">
        <v>4395.97</v>
      </c>
    </row>
    <row r="13" spans="1:9">
      <c r="B13" s="36"/>
      <c r="C13" s="37"/>
      <c r="D13" s="38" t="s">
        <v>25</v>
      </c>
      <c r="E13" s="39" t="str">
        <f>SUM(E5:E12)</f>
        <v>0</v>
      </c>
      <c r="F13" s="39" t="str">
        <f>SUM(F5:F12)</f>
        <v>0</v>
      </c>
      <c r="G13" s="39" t="str">
        <f>SUM(G5:G12)</f>
        <v>0</v>
      </c>
      <c r="H13" s="40" t="str">
        <f>SUM(H5:H12)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8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26</v>
      </c>
      <c r="Q2" s="2" t="s">
        <v>27</v>
      </c>
      <c r="R2" s="2">
        <v>130</v>
      </c>
    </row>
    <row r="4" spans="1:18" s="1" customFormat="1">
      <c r="B4" s="15" t="s">
        <v>28</v>
      </c>
      <c r="C4" s="16" t="s">
        <v>29</v>
      </c>
      <c r="D4" s="17" t="s">
        <v>30</v>
      </c>
      <c r="E4" s="18" t="s">
        <v>31</v>
      </c>
      <c r="F4" s="19" t="s">
        <v>32</v>
      </c>
      <c r="G4" s="18" t="s">
        <v>33</v>
      </c>
      <c r="H4" s="19" t="s">
        <v>34</v>
      </c>
      <c r="I4" s="18" t="s">
        <v>35</v>
      </c>
      <c r="J4" s="18" t="s">
        <v>36</v>
      </c>
      <c r="K4" s="20" t="s">
        <v>37</v>
      </c>
      <c r="L4" s="21" t="s">
        <v>38</v>
      </c>
      <c r="M4" s="22" t="s">
        <v>39</v>
      </c>
      <c r="N4" s="21" t="s">
        <v>40</v>
      </c>
      <c r="O4" s="23" t="s">
        <v>41</v>
      </c>
      <c r="P4" s="23" t="s">
        <v>42</v>
      </c>
      <c r="Q4" s="19" t="s">
        <v>43</v>
      </c>
      <c r="R4" s="24" t="s">
        <v>44</v>
      </c>
    </row>
    <row r="5" spans="1:18">
      <c r="B5" s="41" t="s">
        <v>45</v>
      </c>
      <c r="C5" t="s">
        <v>46</v>
      </c>
      <c r="D5" s="3" t="s">
        <v>47</v>
      </c>
      <c r="E5" s="5">
        <v>1</v>
      </c>
      <c r="F5" s="2">
        <v>5535</v>
      </c>
      <c r="G5" s="6">
        <v>719550</v>
      </c>
      <c r="H5" s="2">
        <v>0</v>
      </c>
      <c r="I5" s="6">
        <v>0</v>
      </c>
      <c r="J5" s="6" t="str">
        <f>G5 - 385966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2">
        <v>105.98</v>
      </c>
    </row>
    <row r="6" spans="1:18">
      <c r="B6" s="41" t="s">
        <v>45</v>
      </c>
      <c r="C6" t="s">
        <v>48</v>
      </c>
      <c r="D6" s="3" t="s">
        <v>49</v>
      </c>
      <c r="E6" s="5">
        <v>3</v>
      </c>
      <c r="F6" s="2">
        <v>75</v>
      </c>
      <c r="G6" s="6">
        <v>9750</v>
      </c>
      <c r="H6" s="2">
        <v>0</v>
      </c>
      <c r="I6" s="6">
        <v>0</v>
      </c>
      <c r="J6" s="6" t="str">
        <f>G6 - 6360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2">
        <v>105.98</v>
      </c>
    </row>
    <row r="7" spans="1:18">
      <c r="B7" s="41" t="s">
        <v>50</v>
      </c>
      <c r="C7" t="s">
        <v>51</v>
      </c>
      <c r="D7" s="3" t="s">
        <v>52</v>
      </c>
      <c r="E7" s="5">
        <v>1</v>
      </c>
      <c r="F7" s="2">
        <v>1000</v>
      </c>
      <c r="G7" s="6">
        <v>130000</v>
      </c>
      <c r="H7" s="2">
        <v>700</v>
      </c>
      <c r="I7" s="6">
        <v>74186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2">
        <v>105.98</v>
      </c>
    </row>
    <row r="8" spans="1:18">
      <c r="B8" s="41" t="s">
        <v>50</v>
      </c>
      <c r="C8" t="s">
        <v>51</v>
      </c>
      <c r="D8" s="3" t="s">
        <v>53</v>
      </c>
      <c r="E8" s="5">
        <v>1</v>
      </c>
      <c r="F8" s="2">
        <v>351</v>
      </c>
      <c r="G8" s="6">
        <v>45630</v>
      </c>
      <c r="H8" s="2">
        <v>250</v>
      </c>
      <c r="I8" s="6">
        <v>26495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2">
        <v>105.98</v>
      </c>
    </row>
    <row r="9" spans="1:18">
      <c r="B9" s="41" t="s">
        <v>50</v>
      </c>
      <c r="C9" t="s">
        <v>51</v>
      </c>
      <c r="D9" s="3" t="s">
        <v>54</v>
      </c>
      <c r="E9" s="5">
        <v>1</v>
      </c>
      <c r="F9" s="2">
        <v>1844</v>
      </c>
      <c r="G9" s="6">
        <v>239720</v>
      </c>
      <c r="H9" s="2">
        <v>1300</v>
      </c>
      <c r="I9" s="6">
        <v>137774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2">
        <v>105.98</v>
      </c>
    </row>
    <row r="10" spans="1:18">
      <c r="B10" s="41" t="s">
        <v>50</v>
      </c>
      <c r="C10" t="s">
        <v>51</v>
      </c>
      <c r="D10" s="3" t="s">
        <v>55</v>
      </c>
      <c r="E10" s="5">
        <v>1</v>
      </c>
      <c r="F10" s="2">
        <v>550</v>
      </c>
      <c r="G10" s="6">
        <v>71500</v>
      </c>
      <c r="H10" s="2">
        <v>190</v>
      </c>
      <c r="I10" s="6">
        <v>20136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2">
        <v>105.98</v>
      </c>
    </row>
    <row r="11" spans="1:18">
      <c r="B11" s="41" t="s">
        <v>50</v>
      </c>
      <c r="C11" t="s">
        <v>56</v>
      </c>
      <c r="D11" s="3" t="s">
        <v>57</v>
      </c>
      <c r="E11" s="5">
        <v>7</v>
      </c>
      <c r="F11" s="2">
        <v>910</v>
      </c>
      <c r="G11" s="6">
        <v>118300</v>
      </c>
      <c r="H11" s="2">
        <v>560</v>
      </c>
      <c r="I11" s="6">
        <v>59346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2">
        <v>105.98</v>
      </c>
    </row>
    <row r="12" spans="1:18">
      <c r="B12" s="41" t="s">
        <v>50</v>
      </c>
      <c r="C12" t="s">
        <v>56</v>
      </c>
      <c r="D12" s="3" t="s">
        <v>58</v>
      </c>
      <c r="E12" s="5">
        <v>2</v>
      </c>
      <c r="F12" s="2">
        <v>160</v>
      </c>
      <c r="G12" s="6">
        <v>20800</v>
      </c>
      <c r="H12" s="2">
        <v>100</v>
      </c>
      <c r="I12" s="6">
        <v>10598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2">
        <v>105.98</v>
      </c>
    </row>
    <row r="13" spans="1:18">
      <c r="B13" s="41" t="s">
        <v>50</v>
      </c>
      <c r="C13" t="s">
        <v>59</v>
      </c>
      <c r="D13" s="3" t="s">
        <v>60</v>
      </c>
      <c r="E13" s="5">
        <v>1</v>
      </c>
      <c r="F13" s="2">
        <v>1250</v>
      </c>
      <c r="G13" s="6">
        <v>162500</v>
      </c>
      <c r="H13" s="2">
        <v>950</v>
      </c>
      <c r="I13" s="6">
        <v>100681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2">
        <v>105.98</v>
      </c>
    </row>
    <row r="14" spans="1:18">
      <c r="B14" s="41" t="s">
        <v>50</v>
      </c>
      <c r="C14" t="s">
        <v>59</v>
      </c>
      <c r="D14" s="3" t="s">
        <v>61</v>
      </c>
      <c r="E14" s="5">
        <v>1</v>
      </c>
      <c r="F14" s="2">
        <v>350</v>
      </c>
      <c r="G14" s="6">
        <v>45500</v>
      </c>
      <c r="H14" s="2">
        <v>250</v>
      </c>
      <c r="I14" s="6">
        <v>26495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2">
        <v>105.98</v>
      </c>
    </row>
    <row r="15" spans="1:18">
      <c r="B15" s="41" t="s">
        <v>50</v>
      </c>
      <c r="C15" t="s">
        <v>59</v>
      </c>
      <c r="D15" s="3" t="s">
        <v>62</v>
      </c>
      <c r="E15" s="5">
        <v>1</v>
      </c>
      <c r="F15" s="2">
        <v>350</v>
      </c>
      <c r="G15" s="6">
        <v>45500</v>
      </c>
      <c r="H15" s="2">
        <v>250</v>
      </c>
      <c r="I15" s="6">
        <v>26495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2">
        <v>105.98</v>
      </c>
    </row>
    <row r="16" spans="1:18">
      <c r="B16" s="41" t="s">
        <v>50</v>
      </c>
      <c r="C16" t="s">
        <v>63</v>
      </c>
      <c r="D16" s="3" t="s">
        <v>64</v>
      </c>
      <c r="E16" s="5">
        <v>1</v>
      </c>
      <c r="F16" s="2">
        <v>450</v>
      </c>
      <c r="G16" s="6">
        <v>58500</v>
      </c>
      <c r="H16" s="2">
        <v>440</v>
      </c>
      <c r="I16" s="6">
        <v>46631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2">
        <v>105.98</v>
      </c>
    </row>
    <row r="17" spans="1:18">
      <c r="B17" s="41" t="s">
        <v>50</v>
      </c>
      <c r="C17" t="s">
        <v>63</v>
      </c>
      <c r="D17" s="3" t="s">
        <v>65</v>
      </c>
      <c r="E17" s="5">
        <v>3</v>
      </c>
      <c r="F17" s="2">
        <v>660</v>
      </c>
      <c r="G17" s="6">
        <v>85800</v>
      </c>
      <c r="H17" s="2">
        <v>720</v>
      </c>
      <c r="I17" s="6">
        <v>76305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2">
        <v>105.98</v>
      </c>
    </row>
    <row r="18" spans="1:18">
      <c r="B18" s="41" t="s">
        <v>50</v>
      </c>
      <c r="C18" t="s">
        <v>66</v>
      </c>
      <c r="D18" s="3" t="s">
        <v>67</v>
      </c>
      <c r="E18" s="5">
        <v>1</v>
      </c>
      <c r="F18" s="2">
        <v>150</v>
      </c>
      <c r="G18" s="6">
        <v>19500</v>
      </c>
      <c r="H18" s="2">
        <v>78.53</v>
      </c>
      <c r="I18" s="6">
        <v>8323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2">
        <v>105.98</v>
      </c>
    </row>
    <row r="19" spans="1:18">
      <c r="B19" s="41" t="s">
        <v>45</v>
      </c>
      <c r="C19" t="s">
        <v>68</v>
      </c>
      <c r="D19" s="3" t="s">
        <v>69</v>
      </c>
      <c r="E19" s="5">
        <v>1</v>
      </c>
      <c r="F19" s="2">
        <v>1230.07</v>
      </c>
      <c r="G19" s="6">
        <v>138260</v>
      </c>
      <c r="H19" s="2">
        <v>0</v>
      </c>
      <c r="I19" s="6">
        <v>0</v>
      </c>
      <c r="J19" s="6" t="str">
        <f>G19 - 130355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112.4</v>
      </c>
      <c r="R19" s="42">
        <v>105.98</v>
      </c>
    </row>
    <row r="20" spans="1:18">
      <c r="B20" s="41" t="s">
        <v>45</v>
      </c>
      <c r="C20" t="s">
        <v>68</v>
      </c>
      <c r="D20" s="3" t="s">
        <v>70</v>
      </c>
      <c r="E20" s="5">
        <v>54</v>
      </c>
      <c r="F20" s="2">
        <v>9320.4</v>
      </c>
      <c r="G20" s="6">
        <v>1047600</v>
      </c>
      <c r="H20" s="2">
        <v>0</v>
      </c>
      <c r="I20" s="6">
        <v>0</v>
      </c>
      <c r="J20" s="6" t="str">
        <f>G20 - 985500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112.4</v>
      </c>
      <c r="R20" s="42">
        <v>105.98</v>
      </c>
    </row>
    <row r="21" spans="1:18">
      <c r="B21" s="41" t="s">
        <v>45</v>
      </c>
      <c r="C21" t="s">
        <v>68</v>
      </c>
      <c r="D21" s="3" t="s">
        <v>71</v>
      </c>
      <c r="E21" s="5">
        <v>54</v>
      </c>
      <c r="F21" s="2">
        <v>542.7</v>
      </c>
      <c r="G21" s="6">
        <v>61020</v>
      </c>
      <c r="H21" s="2">
        <v>0</v>
      </c>
      <c r="I21" s="6">
        <v>0</v>
      </c>
      <c r="J21" s="6" t="str">
        <f>G21 - 56322</f>
        <v>0</v>
      </c>
      <c r="K21" s="4" t="str">
        <f>IF(G21=0,0,J21 / G21)</f>
        <v>0</v>
      </c>
      <c r="L21" s="6" t="str">
        <f>J21 * O21</f>
        <v>0</v>
      </c>
      <c r="M21" s="2" t="str">
        <f>L21 / R2</f>
        <v>0</v>
      </c>
      <c r="N21" s="6" t="str">
        <f>J21 * P21</f>
        <v>0</v>
      </c>
      <c r="O21" s="4">
        <v>0.2</v>
      </c>
      <c r="P21" s="4">
        <v>0.8</v>
      </c>
      <c r="Q21" s="2">
        <v>112.4</v>
      </c>
      <c r="R21" s="42">
        <v>105.98</v>
      </c>
    </row>
    <row r="22" spans="1:18">
      <c r="B22" s="41" t="s">
        <v>45</v>
      </c>
      <c r="C22" t="s">
        <v>68</v>
      </c>
      <c r="D22" s="3" t="s">
        <v>72</v>
      </c>
      <c r="E22" s="5">
        <v>9</v>
      </c>
      <c r="F22" s="2">
        <v>1575</v>
      </c>
      <c r="G22" s="6">
        <v>177030</v>
      </c>
      <c r="H22" s="2">
        <v>0</v>
      </c>
      <c r="I22" s="6">
        <v>0</v>
      </c>
      <c r="J22" s="6" t="str">
        <f>G22 - 164250</f>
        <v>0</v>
      </c>
      <c r="K22" s="4" t="str">
        <f>IF(G22=0,0,J22 / G22)</f>
        <v>0</v>
      </c>
      <c r="L22" s="6" t="str">
        <f>J22 * O22</f>
        <v>0</v>
      </c>
      <c r="M22" s="2" t="str">
        <f>L22 / R2</f>
        <v>0</v>
      </c>
      <c r="N22" s="6" t="str">
        <f>J22 * P22</f>
        <v>0</v>
      </c>
      <c r="O22" s="4">
        <v>0.2</v>
      </c>
      <c r="P22" s="4">
        <v>0.8</v>
      </c>
      <c r="Q22" s="2">
        <v>112.4</v>
      </c>
      <c r="R22" s="42">
        <v>105.98</v>
      </c>
    </row>
    <row r="23" spans="1:18">
      <c r="B23" s="41" t="s">
        <v>45</v>
      </c>
      <c r="C23" t="s">
        <v>73</v>
      </c>
      <c r="D23" s="3" t="s">
        <v>74</v>
      </c>
      <c r="E23" s="5">
        <v>1</v>
      </c>
      <c r="F23" s="2">
        <v>1187.9</v>
      </c>
      <c r="G23" s="6">
        <v>133520</v>
      </c>
      <c r="H23" s="2">
        <v>0</v>
      </c>
      <c r="I23" s="6">
        <v>0</v>
      </c>
      <c r="J23" s="6" t="str">
        <f>G23 - 123838</f>
        <v>0</v>
      </c>
      <c r="K23" s="4" t="str">
        <f>IF(G23=0,0,J23 / G23)</f>
        <v>0</v>
      </c>
      <c r="L23" s="6" t="str">
        <f>J23 * O23</f>
        <v>0</v>
      </c>
      <c r="M23" s="2" t="str">
        <f>L23 / R2</f>
        <v>0</v>
      </c>
      <c r="N23" s="6" t="str">
        <f>J23 * P23</f>
        <v>0</v>
      </c>
      <c r="O23" s="4">
        <v>0.2</v>
      </c>
      <c r="P23" s="4">
        <v>0.8</v>
      </c>
      <c r="Q23" s="2">
        <v>112.4</v>
      </c>
      <c r="R23" s="42">
        <v>105.98</v>
      </c>
    </row>
    <row r="24" spans="1:18">
      <c r="B24" s="41" t="s">
        <v>50</v>
      </c>
      <c r="C24" t="s">
        <v>51</v>
      </c>
      <c r="D24" s="3" t="s">
        <v>75</v>
      </c>
      <c r="E24" s="5">
        <v>1</v>
      </c>
      <c r="F24" s="2">
        <v>142</v>
      </c>
      <c r="G24" s="6">
        <v>18460</v>
      </c>
      <c r="H24" s="2">
        <v>100</v>
      </c>
      <c r="I24" s="6">
        <v>10598</v>
      </c>
      <c r="J24" s="6" t="str">
        <f>G24 - I24</f>
        <v>0</v>
      </c>
      <c r="K24" s="4" t="str">
        <f>IF(G24=0,0,J24 / G24)</f>
        <v>0</v>
      </c>
      <c r="L24" s="6" t="str">
        <f>J24 * O24</f>
        <v>0</v>
      </c>
      <c r="M24" s="2" t="str">
        <f>L24 / R2</f>
        <v>0</v>
      </c>
      <c r="N24" s="6" t="str">
        <f>J24 * P24</f>
        <v>0</v>
      </c>
      <c r="O24" s="4">
        <v>0.2</v>
      </c>
      <c r="P24" s="4">
        <v>0.8</v>
      </c>
      <c r="Q24" s="2">
        <v>130</v>
      </c>
      <c r="R24" s="42">
        <v>105.98</v>
      </c>
    </row>
    <row r="25" spans="1:18">
      <c r="B25" s="41" t="s">
        <v>45</v>
      </c>
      <c r="C25" t="s">
        <v>68</v>
      </c>
      <c r="D25" s="3" t="s">
        <v>76</v>
      </c>
      <c r="E25" s="5">
        <v>1</v>
      </c>
      <c r="F25" s="2">
        <v>0</v>
      </c>
      <c r="G25" s="6">
        <v>0</v>
      </c>
      <c r="H25" s="2">
        <v>0</v>
      </c>
      <c r="I25" s="6">
        <v>0</v>
      </c>
      <c r="J25" s="6" t="str">
        <f>G25 - 0</f>
        <v>0</v>
      </c>
      <c r="K25" s="4" t="str">
        <f>IF(G25=0,0,J25 / G25)</f>
        <v>0</v>
      </c>
      <c r="L25" s="6" t="str">
        <f>J25 * O25</f>
        <v>0</v>
      </c>
      <c r="M25" s="2" t="str">
        <f>L25 / R2</f>
        <v>0</v>
      </c>
      <c r="N25" s="6" t="str">
        <f>J25 * P25</f>
        <v>0</v>
      </c>
      <c r="O25" s="4">
        <v>0.2</v>
      </c>
      <c r="P25" s="4">
        <v>0.8</v>
      </c>
      <c r="Q25" s="2">
        <v>112.4</v>
      </c>
      <c r="R25" s="42">
        <v>105.98</v>
      </c>
    </row>
    <row r="26" spans="1:18">
      <c r="B26" s="41" t="s">
        <v>50</v>
      </c>
      <c r="C26" t="s">
        <v>51</v>
      </c>
      <c r="D26" s="3" t="s">
        <v>77</v>
      </c>
      <c r="E26" s="5">
        <v>1</v>
      </c>
      <c r="F26" s="2">
        <v>355</v>
      </c>
      <c r="G26" s="6">
        <v>46150</v>
      </c>
      <c r="H26" s="2">
        <v>250</v>
      </c>
      <c r="I26" s="6">
        <v>26495</v>
      </c>
      <c r="J26" s="6" t="str">
        <f>G26 - I26</f>
        <v>0</v>
      </c>
      <c r="K26" s="4" t="str">
        <f>IF(G26=0,0,J26 / G26)</f>
        <v>0</v>
      </c>
      <c r="L26" s="6" t="str">
        <f>J26 * O26</f>
        <v>0</v>
      </c>
      <c r="M26" s="2" t="str">
        <f>L26 / R2</f>
        <v>0</v>
      </c>
      <c r="N26" s="6" t="str">
        <f>J26 * P26</f>
        <v>0</v>
      </c>
      <c r="O26" s="4">
        <v>0.2</v>
      </c>
      <c r="P26" s="4">
        <v>0.8</v>
      </c>
      <c r="Q26" s="2">
        <v>130</v>
      </c>
      <c r="R26" s="42">
        <v>105.98</v>
      </c>
    </row>
    <row r="27" spans="1:18">
      <c r="B27" s="41" t="s">
        <v>50</v>
      </c>
      <c r="C27" t="s">
        <v>51</v>
      </c>
      <c r="D27" s="3" t="s">
        <v>78</v>
      </c>
      <c r="E27" s="5">
        <v>7</v>
      </c>
      <c r="F27" s="2">
        <v>399</v>
      </c>
      <c r="G27" s="6">
        <v>51870</v>
      </c>
      <c r="H27" s="2">
        <v>280</v>
      </c>
      <c r="I27" s="6">
        <v>29673</v>
      </c>
      <c r="J27" s="6" t="str">
        <f>G27 - I27</f>
        <v>0</v>
      </c>
      <c r="K27" s="4" t="str">
        <f>IF(G27=0,0,J27 / G27)</f>
        <v>0</v>
      </c>
      <c r="L27" s="6" t="str">
        <f>J27 * O27</f>
        <v>0</v>
      </c>
      <c r="M27" s="2" t="str">
        <f>L27 / R2</f>
        <v>0</v>
      </c>
      <c r="N27" s="6" t="str">
        <f>J27 * P27</f>
        <v>0</v>
      </c>
      <c r="O27" s="4">
        <v>0.2</v>
      </c>
      <c r="P27" s="4">
        <v>0.8</v>
      </c>
      <c r="Q27" s="2">
        <v>130</v>
      </c>
      <c r="R27" s="42">
        <v>105.98</v>
      </c>
    </row>
    <row r="28" spans="1:18">
      <c r="B28" s="41" t="s">
        <v>50</v>
      </c>
      <c r="C28" t="s">
        <v>73</v>
      </c>
      <c r="D28" s="3" t="s">
        <v>79</v>
      </c>
      <c r="E28" s="5">
        <v>54</v>
      </c>
      <c r="F28" s="2">
        <v>108</v>
      </c>
      <c r="G28" s="6">
        <v>14040</v>
      </c>
      <c r="H28" s="2">
        <v>54</v>
      </c>
      <c r="I28" s="6">
        <v>5724</v>
      </c>
      <c r="J28" s="6" t="str">
        <f>G28 - I28</f>
        <v>0</v>
      </c>
      <c r="K28" s="4" t="str">
        <f>IF(G28=0,0,J28 / G28)</f>
        <v>0</v>
      </c>
      <c r="L28" s="6" t="str">
        <f>J28 * O28</f>
        <v>0</v>
      </c>
      <c r="M28" s="2" t="str">
        <f>L28 / R2</f>
        <v>0</v>
      </c>
      <c r="N28" s="6" t="str">
        <f>J28 * P28</f>
        <v>0</v>
      </c>
      <c r="O28" s="4">
        <v>0.2</v>
      </c>
      <c r="P28" s="4">
        <v>0.8</v>
      </c>
      <c r="Q28" s="2">
        <v>130</v>
      </c>
      <c r="R28" s="42">
        <v>105.98</v>
      </c>
    </row>
    <row r="29" spans="1:18">
      <c r="B29" s="41" t="s">
        <v>50</v>
      </c>
      <c r="C29" t="s">
        <v>73</v>
      </c>
      <c r="D29" s="3" t="s">
        <v>80</v>
      </c>
      <c r="E29" s="5">
        <v>54</v>
      </c>
      <c r="F29" s="2">
        <v>216</v>
      </c>
      <c r="G29" s="6">
        <v>28080</v>
      </c>
      <c r="H29" s="2">
        <v>162</v>
      </c>
      <c r="I29" s="6">
        <v>17172</v>
      </c>
      <c r="J29" s="6" t="str">
        <f>G29 - I29</f>
        <v>0</v>
      </c>
      <c r="K29" s="4" t="str">
        <f>IF(G29=0,0,J29 / G29)</f>
        <v>0</v>
      </c>
      <c r="L29" s="6" t="str">
        <f>J29 * O29</f>
        <v>0</v>
      </c>
      <c r="M29" s="2" t="str">
        <f>L29 / R2</f>
        <v>0</v>
      </c>
      <c r="N29" s="6" t="str">
        <f>J29 * P29</f>
        <v>0</v>
      </c>
      <c r="O29" s="4">
        <v>0.2</v>
      </c>
      <c r="P29" s="4">
        <v>0.8</v>
      </c>
      <c r="Q29" s="2">
        <v>130</v>
      </c>
      <c r="R29" s="42">
        <v>105.98</v>
      </c>
    </row>
    <row r="30" spans="1:18">
      <c r="B30" s="41" t="s">
        <v>50</v>
      </c>
      <c r="C30" t="s">
        <v>73</v>
      </c>
      <c r="D30" s="3" t="s">
        <v>81</v>
      </c>
      <c r="E30" s="5">
        <v>1</v>
      </c>
      <c r="F30" s="2">
        <v>71</v>
      </c>
      <c r="G30" s="6">
        <v>9230</v>
      </c>
      <c r="H30" s="2">
        <v>60</v>
      </c>
      <c r="I30" s="6">
        <v>6359</v>
      </c>
      <c r="J30" s="6" t="str">
        <f>G30 - I30</f>
        <v>0</v>
      </c>
      <c r="K30" s="4" t="str">
        <f>IF(G30=0,0,J30 / G30)</f>
        <v>0</v>
      </c>
      <c r="L30" s="6" t="str">
        <f>J30 * O30</f>
        <v>0</v>
      </c>
      <c r="M30" s="2" t="str">
        <f>L30 / R2</f>
        <v>0</v>
      </c>
      <c r="N30" s="6" t="str">
        <f>J30 * P30</f>
        <v>0</v>
      </c>
      <c r="O30" s="4">
        <v>0.2</v>
      </c>
      <c r="P30" s="4">
        <v>0.8</v>
      </c>
      <c r="Q30" s="2">
        <v>130</v>
      </c>
      <c r="R30" s="42">
        <v>105.98</v>
      </c>
    </row>
    <row r="31" spans="1:18">
      <c r="B31" s="41" t="s">
        <v>45</v>
      </c>
      <c r="C31" t="s">
        <v>73</v>
      </c>
      <c r="D31" s="3" t="s">
        <v>82</v>
      </c>
      <c r="E31" s="5">
        <v>54</v>
      </c>
      <c r="F31" s="2">
        <v>206.82</v>
      </c>
      <c r="G31" s="6">
        <v>23220</v>
      </c>
      <c r="H31" s="2">
        <v>0</v>
      </c>
      <c r="I31" s="6">
        <v>0</v>
      </c>
      <c r="J31" s="6" t="str">
        <f>G31 - 17172</f>
        <v>0</v>
      </c>
      <c r="K31" s="4" t="str">
        <f>IF(G31=0,0,J31 / G31)</f>
        <v>0</v>
      </c>
      <c r="L31" s="6" t="str">
        <f>J31 * O31</f>
        <v>0</v>
      </c>
      <c r="M31" s="2" t="str">
        <f>L31 / R2</f>
        <v>0</v>
      </c>
      <c r="N31" s="6" t="str">
        <f>J31 * P31</f>
        <v>0</v>
      </c>
      <c r="O31" s="4">
        <v>0.2</v>
      </c>
      <c r="P31" s="4">
        <v>0.8</v>
      </c>
      <c r="Q31" s="2">
        <v>112.4</v>
      </c>
      <c r="R31" s="42">
        <v>105.98</v>
      </c>
    </row>
    <row r="32" spans="1:18">
      <c r="B32" s="41" t="s">
        <v>45</v>
      </c>
      <c r="C32" t="s">
        <v>73</v>
      </c>
      <c r="D32" s="3" t="s">
        <v>83</v>
      </c>
      <c r="E32" s="5">
        <v>1</v>
      </c>
      <c r="F32" s="2">
        <v>825</v>
      </c>
      <c r="G32" s="6">
        <v>92730</v>
      </c>
      <c r="H32" s="2">
        <v>0</v>
      </c>
      <c r="I32" s="6">
        <v>0</v>
      </c>
      <c r="J32" s="6" t="str">
        <f>G32 - 119228</f>
        <v>0</v>
      </c>
      <c r="K32" s="4" t="str">
        <f>IF(G32=0,0,J32 / G32)</f>
        <v>0</v>
      </c>
      <c r="L32" s="6" t="str">
        <f>J32 * O32</f>
        <v>0</v>
      </c>
      <c r="M32" s="2" t="str">
        <f>L32 / R2</f>
        <v>0</v>
      </c>
      <c r="N32" s="6" t="str">
        <f>J32 * P32</f>
        <v>0</v>
      </c>
      <c r="O32" s="4">
        <v>0.2</v>
      </c>
      <c r="P32" s="4">
        <v>0.8</v>
      </c>
      <c r="Q32" s="2">
        <v>112.4</v>
      </c>
      <c r="R32" s="42">
        <v>105.98</v>
      </c>
    </row>
    <row r="33" spans="1:18">
      <c r="B33" s="41" t="s">
        <v>45</v>
      </c>
      <c r="C33" t="s">
        <v>73</v>
      </c>
      <c r="D33" s="3" t="s">
        <v>84</v>
      </c>
      <c r="E33" s="5">
        <v>1</v>
      </c>
      <c r="F33" s="2">
        <v>246</v>
      </c>
      <c r="G33" s="6">
        <v>27650</v>
      </c>
      <c r="H33" s="2">
        <v>0</v>
      </c>
      <c r="I33" s="6">
        <v>0</v>
      </c>
      <c r="J33" s="6" t="str">
        <f>G33 - 25435</f>
        <v>0</v>
      </c>
      <c r="K33" s="4" t="str">
        <f>IF(G33=0,0,J33 / G33)</f>
        <v>0</v>
      </c>
      <c r="L33" s="6" t="str">
        <f>J33 * O33</f>
        <v>0</v>
      </c>
      <c r="M33" s="2" t="str">
        <f>L33 / R2</f>
        <v>0</v>
      </c>
      <c r="N33" s="6" t="str">
        <f>J33 * P33</f>
        <v>0</v>
      </c>
      <c r="O33" s="4">
        <v>0.2</v>
      </c>
      <c r="P33" s="4">
        <v>0.8</v>
      </c>
      <c r="Q33" s="2">
        <v>112.4</v>
      </c>
      <c r="R33" s="42">
        <v>105.98</v>
      </c>
    </row>
    <row r="34" spans="1:18">
      <c r="B34" s="41" t="s">
        <v>45</v>
      </c>
      <c r="C34" t="s">
        <v>73</v>
      </c>
      <c r="D34" s="3" t="s">
        <v>85</v>
      </c>
      <c r="E34" s="5">
        <v>1</v>
      </c>
      <c r="F34" s="2">
        <v>171</v>
      </c>
      <c r="G34" s="6">
        <v>19220</v>
      </c>
      <c r="H34" s="2">
        <v>0</v>
      </c>
      <c r="I34" s="6">
        <v>0</v>
      </c>
      <c r="J34" s="6" t="str">
        <f>G34 - 16957</f>
        <v>0</v>
      </c>
      <c r="K34" s="4" t="str">
        <f>IF(G34=0,0,J34 / G34)</f>
        <v>0</v>
      </c>
      <c r="L34" s="6" t="str">
        <f>J34 * O34</f>
        <v>0</v>
      </c>
      <c r="M34" s="2" t="str">
        <f>L34 / R2</f>
        <v>0</v>
      </c>
      <c r="N34" s="6" t="str">
        <f>J34 * P34</f>
        <v>0</v>
      </c>
      <c r="O34" s="4">
        <v>0.2</v>
      </c>
      <c r="P34" s="4">
        <v>0.8</v>
      </c>
      <c r="Q34" s="2">
        <v>112.4</v>
      </c>
      <c r="R34" s="42">
        <v>105.98</v>
      </c>
    </row>
    <row r="35" spans="1:18">
      <c r="B35" s="41" t="s">
        <v>50</v>
      </c>
      <c r="C35" t="s">
        <v>86</v>
      </c>
      <c r="D35" s="3" t="s">
        <v>87</v>
      </c>
      <c r="E35" s="5">
        <v>1</v>
      </c>
      <c r="F35" s="2">
        <v>0</v>
      </c>
      <c r="G35" s="6">
        <v>0</v>
      </c>
      <c r="H35" s="2">
        <v>1184.55</v>
      </c>
      <c r="I35" s="6">
        <v>125539</v>
      </c>
      <c r="J35" s="6" t="str">
        <f>G35 - I35</f>
        <v>0</v>
      </c>
      <c r="K35" s="4" t="str">
        <f>IF(G35=0,0,J35 / G35)</f>
        <v>0</v>
      </c>
      <c r="L35" s="6" t="str">
        <f>J35 * O35</f>
        <v>0</v>
      </c>
      <c r="M35" s="2" t="str">
        <f>L35 / R2</f>
        <v>0</v>
      </c>
      <c r="N35" s="6" t="str">
        <f>J35 * P35</f>
        <v>0</v>
      </c>
      <c r="O35" s="4">
        <v>0.2</v>
      </c>
      <c r="P35" s="4">
        <v>0.8</v>
      </c>
      <c r="Q35" s="2">
        <v>112.4</v>
      </c>
      <c r="R35" s="42">
        <v>105.98</v>
      </c>
    </row>
    <row r="36" spans="1:18">
      <c r="B36" s="43"/>
      <c r="C36" s="43"/>
      <c r="D36" s="44"/>
      <c r="E36" s="45"/>
      <c r="F36" s="46"/>
      <c r="G36" s="47"/>
      <c r="H36" s="46"/>
      <c r="I36" s="47"/>
      <c r="J36" s="47"/>
      <c r="K36" s="48"/>
      <c r="L36" s="47"/>
      <c r="M36" s="46"/>
      <c r="N36" s="47"/>
      <c r="O36" s="48"/>
      <c r="P36" s="48"/>
      <c r="Q36" s="46"/>
      <c r="R36" s="46"/>
    </row>
    <row r="37" spans="1:18">
      <c r="D37" s="8" t="s">
        <v>88</v>
      </c>
      <c r="F37" s="2" t="str">
        <f>SUM(F5:F36)</f>
        <v>0</v>
      </c>
      <c r="G37" s="6" t="str">
        <f>SUM(G5:G36)</f>
        <v>0</v>
      </c>
      <c r="H37" s="2" t="str">
        <f>SUM(H5:H36)</f>
        <v>0</v>
      </c>
      <c r="I37" s="6" t="str">
        <f>SUM(I5:I36)</f>
        <v>0</v>
      </c>
      <c r="J37" s="6" t="str">
        <f>SUM(J5:J36)</f>
        <v>0</v>
      </c>
      <c r="K37" s="4" t="str">
        <f>IF(G37=0,0,J37 / G37)</f>
        <v>0</v>
      </c>
      <c r="L37" s="6" t="str">
        <f>SUM(L5:L36)</f>
        <v>0</v>
      </c>
      <c r="M37" s="2" t="str">
        <f>SUM(M5:M36)</f>
        <v>0</v>
      </c>
      <c r="N37" s="6" t="str">
        <f>SUM(N5:N36)</f>
        <v>0</v>
      </c>
    </row>
    <row r="38" spans="1:18">
      <c r="D38" s="8" t="s">
        <v>89</v>
      </c>
      <c r="E38" s="9">
        <v>0.04712</v>
      </c>
      <c r="F38" s="2" t="str">
        <f>E38 * (F37 - 0)</f>
        <v>0</v>
      </c>
      <c r="G38" s="6" t="str">
        <f>E38 * (G37 - 0)</f>
        <v>0</v>
      </c>
    </row>
    <row r="39" spans="1:18">
      <c r="D39" s="8" t="s">
        <v>90</v>
      </c>
      <c r="E39" s="7">
        <v>0.1</v>
      </c>
      <c r="F39" s="2" t="str">
        <f>F37*E39</f>
        <v>0</v>
      </c>
      <c r="G39" s="6" t="str">
        <f>G37*E39</f>
        <v>0</v>
      </c>
      <c r="N39" s="6" t="str">
        <f>G39</f>
        <v>0</v>
      </c>
    </row>
    <row r="40" spans="1:18">
      <c r="D40" s="8" t="s">
        <v>88</v>
      </c>
      <c r="F40" s="2" t="str">
        <f>F37 + F38 + F39</f>
        <v>0</v>
      </c>
      <c r="G40" s="6" t="str">
        <f>G37 + G38 + G39</f>
        <v>0</v>
      </c>
      <c r="H40" s="2" t="str">
        <f>H37</f>
        <v>0</v>
      </c>
      <c r="I40" s="6" t="str">
        <f>I37</f>
        <v>0</v>
      </c>
      <c r="J40" s="6" t="str">
        <f>G40 - I40</f>
        <v>0</v>
      </c>
      <c r="K40" s="4" t="str">
        <f>IF(G40=0,0,J40 / G40)</f>
        <v>0</v>
      </c>
      <c r="L40" s="6" t="str">
        <f>L37</f>
        <v>0</v>
      </c>
      <c r="M40" s="2" t="str">
        <f>M37</f>
        <v>0</v>
      </c>
      <c r="N40" s="6" t="str">
        <f>N37 + N39</f>
        <v>0</v>
      </c>
    </row>
    <row r="41" spans="1:18">
      <c r="D41" s="8" t="s">
        <v>91</v>
      </c>
      <c r="E41" s="7">
        <v>0</v>
      </c>
      <c r="F41" s="2" t="str">
        <f>F40*E41</f>
        <v>0</v>
      </c>
      <c r="G41" s="6" t="str">
        <f>G40*E41</f>
        <v>0</v>
      </c>
      <c r="L41" s="6" t="str">
        <f>G41*O41</f>
        <v>0</v>
      </c>
      <c r="M41" s="2" t="str">
        <f>F41*O41</f>
        <v>0</v>
      </c>
      <c r="N41" s="6" t="str">
        <f>G41*P41</f>
        <v>0</v>
      </c>
      <c r="O41" s="4">
        <v>0.2</v>
      </c>
      <c r="P41" s="4">
        <v>0.8</v>
      </c>
    </row>
    <row r="42" spans="1:18">
      <c r="D42" s="8" t="s">
        <v>92</v>
      </c>
      <c r="E42" s="5">
        <v>0</v>
      </c>
      <c r="F42" s="2" t="str">
        <f>IF(R42=0,0,G42/R42)</f>
        <v>0</v>
      </c>
      <c r="G42" s="6" t="str">
        <f>E42</f>
        <v>0</v>
      </c>
      <c r="L42" s="6" t="str">
        <f>G42*O42</f>
        <v>0</v>
      </c>
      <c r="M42" s="2" t="str">
        <f>F42*O42</f>
        <v>0</v>
      </c>
      <c r="N42" s="6" t="str">
        <f>G42*P42</f>
        <v>0</v>
      </c>
      <c r="O42" s="4">
        <v>0.2</v>
      </c>
      <c r="P42" s="4">
        <v>0.8</v>
      </c>
      <c r="Q42" s="2" t="s">
        <v>93</v>
      </c>
      <c r="R42" s="2">
        <v>100</v>
      </c>
    </row>
    <row r="43" spans="1:18">
      <c r="D43" s="8" t="s">
        <v>94</v>
      </c>
      <c r="F43" s="2" t="str">
        <f>F40 - F41 - F42</f>
        <v>0</v>
      </c>
      <c r="G43" s="6" t="str">
        <f>G40 - G41 - G42</f>
        <v>0</v>
      </c>
      <c r="H43" s="2" t="str">
        <f>H40</f>
        <v>0</v>
      </c>
      <c r="I43" s="6" t="str">
        <f>I40</f>
        <v>0</v>
      </c>
      <c r="J43" s="6" t="str">
        <f>G43 - I43</f>
        <v>0</v>
      </c>
      <c r="K43" s="4" t="str">
        <f>IF(G43=0,0,J43 / G43)</f>
        <v>0</v>
      </c>
      <c r="L43" s="6" t="str">
        <f>L40 - L41 - L42</f>
        <v>0</v>
      </c>
      <c r="M43" s="2" t="str">
        <f>M40 - M41 - M42</f>
        <v>0</v>
      </c>
      <c r="N43" s="6" t="str">
        <f>N40 - N41 - N42</f>
        <v>0</v>
      </c>
    </row>
    <row r="44" spans="1:18">
      <c r="D44" s="8"/>
    </row>
    <row r="45" spans="1:18">
      <c r="D45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45" s="2" t="str">
        <f>M43</f>
        <v>0</v>
      </c>
    </row>
    <row r="46" spans="1:18">
      <c r="D46" s="8" t="s">
        <v>7</v>
      </c>
      <c r="F46" s="2" t="str">
        <f>(F45 + F47) * E38</f>
        <v>0</v>
      </c>
    </row>
    <row r="47" spans="1:18">
      <c r="D47" s="8" t="s">
        <v>95</v>
      </c>
      <c r="F47" s="2" t="str">
        <f>H43</f>
        <v>0</v>
      </c>
    </row>
    <row r="48" spans="1:18">
      <c r="D48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48" s="2" t="str">
        <f>SUM(F45:F47)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97</v>
      </c>
      <c r="Q2" s="2" t="s">
        <v>27</v>
      </c>
      <c r="R2" s="2">
        <v>130</v>
      </c>
    </row>
    <row r="4" spans="1:18" s="1" customFormat="1">
      <c r="B4" s="15" t="s">
        <v>28</v>
      </c>
      <c r="C4" s="16" t="s">
        <v>29</v>
      </c>
      <c r="D4" s="17" t="s">
        <v>30</v>
      </c>
      <c r="E4" s="18" t="s">
        <v>31</v>
      </c>
      <c r="F4" s="19" t="s">
        <v>32</v>
      </c>
      <c r="G4" s="18" t="s">
        <v>33</v>
      </c>
      <c r="H4" s="19" t="s">
        <v>34</v>
      </c>
      <c r="I4" s="18" t="s">
        <v>35</v>
      </c>
      <c r="J4" s="18" t="s">
        <v>36</v>
      </c>
      <c r="K4" s="20" t="s">
        <v>37</v>
      </c>
      <c r="L4" s="21" t="s">
        <v>38</v>
      </c>
      <c r="M4" s="22" t="s">
        <v>39</v>
      </c>
      <c r="N4" s="21" t="s">
        <v>40</v>
      </c>
      <c r="O4" s="23" t="s">
        <v>41</v>
      </c>
      <c r="P4" s="23" t="s">
        <v>42</v>
      </c>
      <c r="Q4" s="19" t="s">
        <v>43</v>
      </c>
      <c r="R4" s="24" t="s">
        <v>44</v>
      </c>
    </row>
    <row r="5" spans="1:18">
      <c r="B5" s="41" t="s">
        <v>50</v>
      </c>
      <c r="C5" t="s">
        <v>98</v>
      </c>
      <c r="D5" s="3" t="s">
        <v>99</v>
      </c>
      <c r="E5" s="5">
        <v>1</v>
      </c>
      <c r="F5" s="2">
        <v>1700</v>
      </c>
      <c r="G5" s="6">
        <v>221000</v>
      </c>
      <c r="H5" s="2">
        <v>1672.78</v>
      </c>
      <c r="I5" s="6">
        <v>177281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2">
        <v>105.98</v>
      </c>
    </row>
    <row r="6" spans="1:18">
      <c r="B6" s="41" t="s">
        <v>50</v>
      </c>
      <c r="C6" t="s">
        <v>100</v>
      </c>
      <c r="D6" s="3" t="s">
        <v>101</v>
      </c>
      <c r="E6" s="5">
        <v>1</v>
      </c>
      <c r="F6" s="2">
        <v>300</v>
      </c>
      <c r="G6" s="6">
        <v>39000</v>
      </c>
      <c r="H6" s="2">
        <v>157.07</v>
      </c>
      <c r="I6" s="6">
        <v>16646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2">
        <v>105.98</v>
      </c>
    </row>
    <row r="7" spans="1:18">
      <c r="B7" s="41" t="s">
        <v>50</v>
      </c>
      <c r="C7" t="s">
        <v>100</v>
      </c>
      <c r="D7" s="3" t="s">
        <v>102</v>
      </c>
      <c r="E7" s="5">
        <v>1</v>
      </c>
      <c r="F7" s="2">
        <v>400</v>
      </c>
      <c r="G7" s="6">
        <v>52000</v>
      </c>
      <c r="H7" s="2">
        <v>157.07</v>
      </c>
      <c r="I7" s="6">
        <v>16646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2">
        <v>105.98</v>
      </c>
    </row>
    <row r="8" spans="1:18">
      <c r="B8" s="41" t="s">
        <v>50</v>
      </c>
      <c r="C8" t="s">
        <v>100</v>
      </c>
      <c r="D8" s="3" t="s">
        <v>103</v>
      </c>
      <c r="E8" s="5">
        <v>1</v>
      </c>
      <c r="F8" s="2">
        <v>80</v>
      </c>
      <c r="G8" s="6">
        <v>10400</v>
      </c>
      <c r="H8" s="2">
        <v>39.9</v>
      </c>
      <c r="I8" s="6">
        <v>4229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2">
        <v>105.98</v>
      </c>
    </row>
    <row r="9" spans="1:18">
      <c r="B9" s="41" t="s">
        <v>50</v>
      </c>
      <c r="C9" t="s">
        <v>104</v>
      </c>
      <c r="D9" s="3" t="s">
        <v>105</v>
      </c>
      <c r="E9" s="5">
        <v>1</v>
      </c>
      <c r="F9" s="2">
        <v>550</v>
      </c>
      <c r="G9" s="6">
        <v>71500</v>
      </c>
      <c r="H9" s="2">
        <v>321.6</v>
      </c>
      <c r="I9" s="6">
        <v>34083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2">
        <v>105.98</v>
      </c>
    </row>
    <row r="10" spans="1:18">
      <c r="B10" s="41" t="s">
        <v>50</v>
      </c>
      <c r="C10" t="s">
        <v>104</v>
      </c>
      <c r="D10" s="3" t="s">
        <v>106</v>
      </c>
      <c r="E10" s="5">
        <v>1</v>
      </c>
      <c r="F10" s="2">
        <v>350</v>
      </c>
      <c r="G10" s="6">
        <v>45500</v>
      </c>
      <c r="H10" s="2">
        <v>201</v>
      </c>
      <c r="I10" s="6">
        <v>21302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2">
        <v>105.98</v>
      </c>
    </row>
    <row r="11" spans="1:18">
      <c r="B11" s="41" t="s">
        <v>50</v>
      </c>
      <c r="C11" t="s">
        <v>104</v>
      </c>
      <c r="D11" s="3" t="s">
        <v>107</v>
      </c>
      <c r="E11" s="5">
        <v>1</v>
      </c>
      <c r="F11" s="2">
        <v>50</v>
      </c>
      <c r="G11" s="6">
        <v>6500</v>
      </c>
      <c r="H11" s="2">
        <v>30</v>
      </c>
      <c r="I11" s="6">
        <v>3179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2">
        <v>105.98</v>
      </c>
    </row>
    <row r="12" spans="1:18">
      <c r="B12" s="41" t="s">
        <v>50</v>
      </c>
      <c r="C12" t="s">
        <v>108</v>
      </c>
      <c r="D12" s="3" t="s">
        <v>109</v>
      </c>
      <c r="E12" s="5">
        <v>1</v>
      </c>
      <c r="F12" s="2">
        <v>350</v>
      </c>
      <c r="G12" s="6">
        <v>45500</v>
      </c>
      <c r="H12" s="2">
        <v>238.22</v>
      </c>
      <c r="I12" s="6">
        <v>25247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2">
        <v>105.98</v>
      </c>
    </row>
    <row r="13" spans="1:18">
      <c r="B13" s="41" t="s">
        <v>50</v>
      </c>
      <c r="C13" t="s">
        <v>63</v>
      </c>
      <c r="D13" s="3" t="s">
        <v>110</v>
      </c>
      <c r="E13" s="5">
        <v>1</v>
      </c>
      <c r="F13" s="2">
        <v>370</v>
      </c>
      <c r="G13" s="6">
        <v>48100</v>
      </c>
      <c r="H13" s="2">
        <v>280</v>
      </c>
      <c r="I13" s="6">
        <v>29674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2">
        <v>105.98</v>
      </c>
    </row>
    <row r="14" spans="1:18">
      <c r="B14" s="41" t="s">
        <v>50</v>
      </c>
      <c r="C14" t="s">
        <v>51</v>
      </c>
      <c r="D14" s="3" t="s">
        <v>111</v>
      </c>
      <c r="E14" s="5">
        <v>1</v>
      </c>
      <c r="F14" s="2">
        <v>0</v>
      </c>
      <c r="G14" s="6">
        <v>0</v>
      </c>
      <c r="H14" s="2">
        <v>350</v>
      </c>
      <c r="I14" s="6">
        <v>37093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2">
        <v>105.98</v>
      </c>
    </row>
    <row r="15" spans="1:18">
      <c r="B15" s="41" t="s">
        <v>50</v>
      </c>
      <c r="C15" t="s">
        <v>51</v>
      </c>
      <c r="D15" s="3" t="s">
        <v>112</v>
      </c>
      <c r="E15" s="5">
        <v>4</v>
      </c>
      <c r="F15" s="2">
        <v>100</v>
      </c>
      <c r="G15" s="6">
        <v>13000</v>
      </c>
      <c r="H15" s="2">
        <v>80</v>
      </c>
      <c r="I15" s="6">
        <v>8480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2">
        <v>105.98</v>
      </c>
    </row>
    <row r="16" spans="1:18">
      <c r="B16" s="41" t="s">
        <v>50</v>
      </c>
      <c r="C16" t="s">
        <v>51</v>
      </c>
      <c r="D16" s="3" t="s">
        <v>113</v>
      </c>
      <c r="E16" s="5">
        <v>1</v>
      </c>
      <c r="F16" s="2">
        <v>150</v>
      </c>
      <c r="G16" s="6">
        <v>19500</v>
      </c>
      <c r="H16" s="2">
        <v>30</v>
      </c>
      <c r="I16" s="6">
        <v>3179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2">
        <v>105.98</v>
      </c>
    </row>
    <row r="17" spans="1:18">
      <c r="B17" s="41" t="s">
        <v>45</v>
      </c>
      <c r="C17" t="s">
        <v>114</v>
      </c>
      <c r="D17" s="3" t="s">
        <v>115</v>
      </c>
      <c r="E17" s="5">
        <v>12</v>
      </c>
      <c r="F17" s="2">
        <v>2160</v>
      </c>
      <c r="G17" s="6">
        <v>280800</v>
      </c>
      <c r="H17" s="2">
        <v>0</v>
      </c>
      <c r="I17" s="6">
        <v>0</v>
      </c>
      <c r="J17" s="6" t="str">
        <f>G17 - 194832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2">
        <v>105.98</v>
      </c>
    </row>
    <row r="18" spans="1:18">
      <c r="B18" s="41" t="s">
        <v>50</v>
      </c>
      <c r="C18" t="s">
        <v>51</v>
      </c>
      <c r="D18" s="3" t="s">
        <v>116</v>
      </c>
      <c r="E18" s="5">
        <v>1</v>
      </c>
      <c r="F18" s="2">
        <v>1050</v>
      </c>
      <c r="G18" s="6">
        <v>136500</v>
      </c>
      <c r="H18" s="2">
        <v>700</v>
      </c>
      <c r="I18" s="6">
        <v>74186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2">
        <v>105.98</v>
      </c>
    </row>
    <row r="19" spans="1:18">
      <c r="B19" s="41" t="s">
        <v>50</v>
      </c>
      <c r="C19" t="s">
        <v>51</v>
      </c>
      <c r="D19" s="3" t="s">
        <v>117</v>
      </c>
      <c r="E19" s="5">
        <v>1</v>
      </c>
      <c r="F19" s="2">
        <v>90</v>
      </c>
      <c r="G19" s="6">
        <v>11700</v>
      </c>
      <c r="H19" s="2">
        <v>60</v>
      </c>
      <c r="I19" s="6">
        <v>6359</v>
      </c>
      <c r="J19" s="6" t="str">
        <f>G19 - I19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2">
        <v>105.98</v>
      </c>
    </row>
    <row r="20" spans="1:18">
      <c r="B20" s="41" t="s">
        <v>50</v>
      </c>
      <c r="C20" t="s">
        <v>118</v>
      </c>
      <c r="D20" s="3" t="s">
        <v>119</v>
      </c>
      <c r="E20" s="5">
        <v>12</v>
      </c>
      <c r="F20" s="2">
        <v>180</v>
      </c>
      <c r="G20" s="6">
        <v>23400</v>
      </c>
      <c r="H20" s="2">
        <v>163.32</v>
      </c>
      <c r="I20" s="6">
        <v>17304</v>
      </c>
      <c r="J20" s="6" t="str">
        <f>G20 - I20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2">
        <v>105.98</v>
      </c>
    </row>
    <row r="21" spans="1:18">
      <c r="B21" s="41" t="s">
        <v>50</v>
      </c>
      <c r="C21" t="s">
        <v>118</v>
      </c>
      <c r="D21" s="3" t="s">
        <v>120</v>
      </c>
      <c r="E21" s="5">
        <v>1</v>
      </c>
      <c r="F21" s="2">
        <v>10</v>
      </c>
      <c r="G21" s="6">
        <v>1300</v>
      </c>
      <c r="H21" s="2">
        <v>8.380000000000001</v>
      </c>
      <c r="I21" s="6">
        <v>888</v>
      </c>
      <c r="J21" s="6" t="str">
        <f>G21 - I21</f>
        <v>0</v>
      </c>
      <c r="K21" s="4" t="str">
        <f>IF(G21=0,0,J21 / G21)</f>
        <v>0</v>
      </c>
      <c r="L21" s="6" t="str">
        <f>J21 * O21</f>
        <v>0</v>
      </c>
      <c r="M21" s="2" t="str">
        <f>L21 / R2</f>
        <v>0</v>
      </c>
      <c r="N21" s="6" t="str">
        <f>J21 * P21</f>
        <v>0</v>
      </c>
      <c r="O21" s="4">
        <v>0.2</v>
      </c>
      <c r="P21" s="4">
        <v>0.8</v>
      </c>
      <c r="Q21" s="2">
        <v>130</v>
      </c>
      <c r="R21" s="42">
        <v>105.98</v>
      </c>
    </row>
    <row r="22" spans="1:18">
      <c r="B22" s="41" t="s">
        <v>50</v>
      </c>
      <c r="C22" t="s">
        <v>118</v>
      </c>
      <c r="D22" s="3" t="s">
        <v>121</v>
      </c>
      <c r="E22" s="5">
        <v>1</v>
      </c>
      <c r="F22" s="2">
        <v>17</v>
      </c>
      <c r="G22" s="6">
        <v>2210</v>
      </c>
      <c r="H22" s="2">
        <v>15.71</v>
      </c>
      <c r="I22" s="6">
        <v>1665</v>
      </c>
      <c r="J22" s="6" t="str">
        <f>G22 - I22</f>
        <v>0</v>
      </c>
      <c r="K22" s="4" t="str">
        <f>IF(G22=0,0,J22 / G22)</f>
        <v>0</v>
      </c>
      <c r="L22" s="6" t="str">
        <f>J22 * O22</f>
        <v>0</v>
      </c>
      <c r="M22" s="2" t="str">
        <f>L22 / R2</f>
        <v>0</v>
      </c>
      <c r="N22" s="6" t="str">
        <f>J22 * P22</f>
        <v>0</v>
      </c>
      <c r="O22" s="4">
        <v>0.2</v>
      </c>
      <c r="P22" s="4">
        <v>0.8</v>
      </c>
      <c r="Q22" s="2">
        <v>130</v>
      </c>
      <c r="R22" s="42">
        <v>105.98</v>
      </c>
    </row>
    <row r="23" spans="1:18">
      <c r="B23" s="43"/>
      <c r="C23" s="43"/>
      <c r="D23" s="44"/>
      <c r="E23" s="45"/>
      <c r="F23" s="46"/>
      <c r="G23" s="47"/>
      <c r="H23" s="46"/>
      <c r="I23" s="47"/>
      <c r="J23" s="47"/>
      <c r="K23" s="48"/>
      <c r="L23" s="47"/>
      <c r="M23" s="46"/>
      <c r="N23" s="47"/>
      <c r="O23" s="48"/>
      <c r="P23" s="48"/>
      <c r="Q23" s="46"/>
      <c r="R23" s="46"/>
    </row>
    <row r="24" spans="1:18">
      <c r="D24" s="8" t="s">
        <v>88</v>
      </c>
      <c r="F24" s="2" t="str">
        <f>SUM(F5:F23)</f>
        <v>0</v>
      </c>
      <c r="G24" s="6" t="str">
        <f>SUM(G5:G23)</f>
        <v>0</v>
      </c>
      <c r="H24" s="2" t="str">
        <f>SUM(H5:H23)</f>
        <v>0</v>
      </c>
      <c r="I24" s="6" t="str">
        <f>SUM(I5:I23)</f>
        <v>0</v>
      </c>
      <c r="J24" s="6" t="str">
        <f>SUM(J5:J23)</f>
        <v>0</v>
      </c>
      <c r="K24" s="4" t="str">
        <f>IF(G24=0,0,J24 / G24)</f>
        <v>0</v>
      </c>
      <c r="L24" s="6" t="str">
        <f>SUM(L5:L23)</f>
        <v>0</v>
      </c>
      <c r="M24" s="2" t="str">
        <f>SUM(M5:M23)</f>
        <v>0</v>
      </c>
      <c r="N24" s="6" t="str">
        <f>SUM(N5:N23)</f>
        <v>0</v>
      </c>
    </row>
    <row r="25" spans="1:18">
      <c r="D25" s="8" t="s">
        <v>89</v>
      </c>
      <c r="E25" s="9">
        <v>0.04712</v>
      </c>
      <c r="F25" s="2" t="str">
        <f>E25 * (F24 - 0)</f>
        <v>0</v>
      </c>
      <c r="G25" s="6" t="str">
        <f>E25 * (G24 - 0)</f>
        <v>0</v>
      </c>
    </row>
    <row r="26" spans="1:18">
      <c r="D26" s="8" t="s">
        <v>90</v>
      </c>
      <c r="E26" s="7">
        <v>0.1</v>
      </c>
      <c r="F26" s="2" t="str">
        <f>F24*E26</f>
        <v>0</v>
      </c>
      <c r="G26" s="6" t="str">
        <f>G24*E26</f>
        <v>0</v>
      </c>
      <c r="N26" s="6" t="str">
        <f>G26</f>
        <v>0</v>
      </c>
    </row>
    <row r="27" spans="1:18">
      <c r="D27" s="8" t="s">
        <v>88</v>
      </c>
      <c r="F27" s="2" t="str">
        <f>F24 + F25 + F26</f>
        <v>0</v>
      </c>
      <c r="G27" s="6" t="str">
        <f>G24 + G25 + G26</f>
        <v>0</v>
      </c>
      <c r="H27" s="2" t="str">
        <f>H24</f>
        <v>0</v>
      </c>
      <c r="I27" s="6" t="str">
        <f>I24</f>
        <v>0</v>
      </c>
      <c r="J27" s="6" t="str">
        <f>G27 - I27</f>
        <v>0</v>
      </c>
      <c r="K27" s="4" t="str">
        <f>IF(G27=0,0,J27 / G27)</f>
        <v>0</v>
      </c>
      <c r="L27" s="6" t="str">
        <f>L24</f>
        <v>0</v>
      </c>
      <c r="M27" s="2" t="str">
        <f>M24</f>
        <v>0</v>
      </c>
      <c r="N27" s="6" t="str">
        <f>N24 + N26</f>
        <v>0</v>
      </c>
    </row>
    <row r="28" spans="1:18">
      <c r="D28" s="8" t="s">
        <v>91</v>
      </c>
      <c r="E28" s="7">
        <v>0</v>
      </c>
      <c r="F28" s="2" t="str">
        <f>F27*E28</f>
        <v>0</v>
      </c>
      <c r="G28" s="6" t="str">
        <f>G27*E28</f>
        <v>0</v>
      </c>
      <c r="L28" s="6" t="str">
        <f>G28*O28</f>
        <v>0</v>
      </c>
      <c r="M28" s="2" t="str">
        <f>F28*O28</f>
        <v>0</v>
      </c>
      <c r="N28" s="6" t="str">
        <f>G28*P28</f>
        <v>0</v>
      </c>
      <c r="O28" s="4">
        <v>0.2</v>
      </c>
      <c r="P28" s="4">
        <v>0.8</v>
      </c>
    </row>
    <row r="29" spans="1:18">
      <c r="D29" s="8"/>
      <c r="E29" s="5">
        <v>0</v>
      </c>
      <c r="F29" s="2" t="str">
        <f>IF(R29=0,0,G29/R29)</f>
        <v>0</v>
      </c>
      <c r="G29" s="6" t="str">
        <f>E29</f>
        <v>0</v>
      </c>
      <c r="L29" s="6" t="str">
        <f>G29*O29</f>
        <v>0</v>
      </c>
      <c r="M29" s="2" t="str">
        <f>F29*O29</f>
        <v>0</v>
      </c>
      <c r="N29" s="6" t="str">
        <f>G29*P29</f>
        <v>0</v>
      </c>
      <c r="O29" s="4">
        <v>0.2</v>
      </c>
      <c r="P29" s="4">
        <v>0.8</v>
      </c>
      <c r="Q29" s="2" t="s">
        <v>93</v>
      </c>
      <c r="R29" s="2">
        <v>100</v>
      </c>
    </row>
    <row r="30" spans="1:18">
      <c r="D30" s="8" t="s">
        <v>94</v>
      </c>
      <c r="F30" s="2" t="str">
        <f>F27 - F28 - F29</f>
        <v>0</v>
      </c>
      <c r="G30" s="6" t="str">
        <f>G27 - G28 - G29</f>
        <v>0</v>
      </c>
      <c r="H30" s="2" t="str">
        <f>H27</f>
        <v>0</v>
      </c>
      <c r="I30" s="6" t="str">
        <f>I27</f>
        <v>0</v>
      </c>
      <c r="J30" s="6" t="str">
        <f>G30 - I30</f>
        <v>0</v>
      </c>
      <c r="K30" s="4" t="str">
        <f>IF(G30=0,0,J30 / G30)</f>
        <v>0</v>
      </c>
      <c r="L30" s="6" t="str">
        <f>L27 - L28 - L29</f>
        <v>0</v>
      </c>
      <c r="M30" s="2" t="str">
        <f>M27 - M28 - M29</f>
        <v>0</v>
      </c>
      <c r="N30" s="6" t="str">
        <f>N27 - N28 - N29</f>
        <v>0</v>
      </c>
    </row>
    <row r="31" spans="1:18">
      <c r="D31" s="8"/>
    </row>
    <row r="32" spans="1:18">
      <c r="D32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2" s="2" t="str">
        <f>M30</f>
        <v>0</v>
      </c>
    </row>
    <row r="33" spans="1:18">
      <c r="D33" s="8" t="s">
        <v>7</v>
      </c>
      <c r="F33" s="2" t="str">
        <f>(F32 + F34) * E25</f>
        <v>0</v>
      </c>
    </row>
    <row r="34" spans="1:18">
      <c r="D34" s="8" t="s">
        <v>95</v>
      </c>
      <c r="F34" s="2" t="str">
        <f>H30</f>
        <v>0</v>
      </c>
    </row>
    <row r="35" spans="1:18">
      <c r="D35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5" s="2" t="str">
        <f>SUM(F32:F34)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5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122</v>
      </c>
      <c r="Q2" s="2" t="s">
        <v>27</v>
      </c>
      <c r="R2" s="2">
        <v>130</v>
      </c>
    </row>
    <row r="4" spans="1:18" s="1" customFormat="1">
      <c r="B4" s="15" t="s">
        <v>28</v>
      </c>
      <c r="C4" s="16" t="s">
        <v>29</v>
      </c>
      <c r="D4" s="17" t="s">
        <v>30</v>
      </c>
      <c r="E4" s="18" t="s">
        <v>31</v>
      </c>
      <c r="F4" s="19" t="s">
        <v>32</v>
      </c>
      <c r="G4" s="18" t="s">
        <v>33</v>
      </c>
      <c r="H4" s="19" t="s">
        <v>34</v>
      </c>
      <c r="I4" s="18" t="s">
        <v>35</v>
      </c>
      <c r="J4" s="18" t="s">
        <v>36</v>
      </c>
      <c r="K4" s="20" t="s">
        <v>37</v>
      </c>
      <c r="L4" s="21" t="s">
        <v>38</v>
      </c>
      <c r="M4" s="22" t="s">
        <v>39</v>
      </c>
      <c r="N4" s="21" t="s">
        <v>40</v>
      </c>
      <c r="O4" s="23" t="s">
        <v>41</v>
      </c>
      <c r="P4" s="23" t="s">
        <v>42</v>
      </c>
      <c r="Q4" s="19" t="s">
        <v>43</v>
      </c>
      <c r="R4" s="24" t="s">
        <v>44</v>
      </c>
    </row>
    <row r="5" spans="1:18">
      <c r="B5" s="41" t="s">
        <v>45</v>
      </c>
      <c r="C5" t="s">
        <v>123</v>
      </c>
      <c r="D5" s="3" t="s">
        <v>124</v>
      </c>
      <c r="E5" s="5">
        <v>1</v>
      </c>
      <c r="F5" s="2">
        <v>2850</v>
      </c>
      <c r="G5" s="6">
        <v>370500</v>
      </c>
      <c r="H5" s="2">
        <v>0</v>
      </c>
      <c r="I5" s="6">
        <v>0</v>
      </c>
      <c r="J5" s="6" t="str">
        <f>G5 - 250989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2">
        <v>105.98</v>
      </c>
    </row>
    <row r="6" spans="1:18">
      <c r="B6" s="41" t="s">
        <v>50</v>
      </c>
      <c r="C6" t="s">
        <v>125</v>
      </c>
      <c r="D6" s="3" t="s">
        <v>126</v>
      </c>
      <c r="E6" s="5">
        <v>12</v>
      </c>
      <c r="F6" s="2">
        <v>120</v>
      </c>
      <c r="G6" s="6">
        <v>15600</v>
      </c>
      <c r="H6" s="2">
        <v>102</v>
      </c>
      <c r="I6" s="6">
        <v>10812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2">
        <v>105.98</v>
      </c>
    </row>
    <row r="7" spans="1:18">
      <c r="B7" s="41" t="s">
        <v>50</v>
      </c>
      <c r="C7" t="s">
        <v>125</v>
      </c>
      <c r="D7" s="3" t="s">
        <v>127</v>
      </c>
      <c r="E7" s="5">
        <v>1</v>
      </c>
      <c r="F7" s="2">
        <v>141</v>
      </c>
      <c r="G7" s="6">
        <v>18330</v>
      </c>
      <c r="H7" s="2">
        <v>120</v>
      </c>
      <c r="I7" s="6">
        <v>12718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2">
        <v>105.98</v>
      </c>
    </row>
    <row r="8" spans="1:18">
      <c r="B8" s="41" t="s">
        <v>50</v>
      </c>
      <c r="C8" t="s">
        <v>128</v>
      </c>
      <c r="D8" s="3" t="s">
        <v>129</v>
      </c>
      <c r="E8" s="5">
        <v>1</v>
      </c>
      <c r="F8" s="2">
        <v>400</v>
      </c>
      <c r="G8" s="6">
        <v>52000</v>
      </c>
      <c r="H8" s="2">
        <v>200</v>
      </c>
      <c r="I8" s="6">
        <v>21196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2">
        <v>105.98</v>
      </c>
    </row>
    <row r="9" spans="1:18">
      <c r="B9" s="41" t="s">
        <v>50</v>
      </c>
      <c r="C9" t="s">
        <v>128</v>
      </c>
      <c r="D9" s="3" t="s">
        <v>130</v>
      </c>
      <c r="E9" s="5">
        <v>1</v>
      </c>
      <c r="F9" s="2">
        <v>0</v>
      </c>
      <c r="G9" s="6">
        <v>0</v>
      </c>
      <c r="H9" s="2">
        <v>150</v>
      </c>
      <c r="I9" s="6">
        <v>15897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2">
        <v>105.98</v>
      </c>
    </row>
    <row r="10" spans="1:18">
      <c r="B10" s="41" t="s">
        <v>50</v>
      </c>
      <c r="C10" t="s">
        <v>131</v>
      </c>
      <c r="D10" s="3" t="s">
        <v>132</v>
      </c>
      <c r="E10" s="5">
        <v>1</v>
      </c>
      <c r="F10" s="2">
        <v>1375</v>
      </c>
      <c r="G10" s="6">
        <v>178750</v>
      </c>
      <c r="H10" s="2">
        <v>1099.48</v>
      </c>
      <c r="I10" s="6">
        <v>116523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2">
        <v>105.98</v>
      </c>
    </row>
    <row r="11" spans="1:18">
      <c r="B11" s="41" t="s">
        <v>50</v>
      </c>
      <c r="C11" t="s">
        <v>133</v>
      </c>
      <c r="D11" s="3" t="s">
        <v>134</v>
      </c>
      <c r="E11" s="5">
        <v>1</v>
      </c>
      <c r="F11" s="2">
        <v>150</v>
      </c>
      <c r="G11" s="6">
        <v>19500</v>
      </c>
      <c r="H11" s="2">
        <v>105</v>
      </c>
      <c r="I11" s="6">
        <v>11128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2">
        <v>105.98</v>
      </c>
    </row>
    <row r="12" spans="1:18">
      <c r="B12" s="41" t="s">
        <v>50</v>
      </c>
      <c r="C12" t="s">
        <v>63</v>
      </c>
      <c r="D12" s="3" t="s">
        <v>135</v>
      </c>
      <c r="E12" s="5">
        <v>1</v>
      </c>
      <c r="F12" s="2">
        <v>380</v>
      </c>
      <c r="G12" s="6">
        <v>49400</v>
      </c>
      <c r="H12" s="2">
        <v>240</v>
      </c>
      <c r="I12" s="6">
        <v>25435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2">
        <v>105.98</v>
      </c>
    </row>
    <row r="13" spans="1:18">
      <c r="B13" s="43"/>
      <c r="C13" s="43"/>
      <c r="D13" s="44"/>
      <c r="E13" s="45"/>
      <c r="F13" s="46"/>
      <c r="G13" s="47"/>
      <c r="H13" s="46"/>
      <c r="I13" s="47"/>
      <c r="J13" s="47"/>
      <c r="K13" s="48"/>
      <c r="L13" s="47"/>
      <c r="M13" s="46"/>
      <c r="N13" s="47"/>
      <c r="O13" s="48"/>
      <c r="P13" s="48"/>
      <c r="Q13" s="46"/>
      <c r="R13" s="46"/>
    </row>
    <row r="14" spans="1:18">
      <c r="D14" s="8" t="s">
        <v>88</v>
      </c>
      <c r="F14" s="2" t="str">
        <f>SUM(F5:F13)</f>
        <v>0</v>
      </c>
      <c r="G14" s="6" t="str">
        <f>SUM(G5:G13)</f>
        <v>0</v>
      </c>
      <c r="H14" s="2" t="str">
        <f>SUM(H5:H13)</f>
        <v>0</v>
      </c>
      <c r="I14" s="6" t="str">
        <f>SUM(I5:I13)</f>
        <v>0</v>
      </c>
      <c r="J14" s="6" t="str">
        <f>SUM(J5:J13)</f>
        <v>0</v>
      </c>
      <c r="K14" s="4" t="str">
        <f>IF(G14=0,0,J14 / G14)</f>
        <v>0</v>
      </c>
      <c r="L14" s="6" t="str">
        <f>SUM(L5:L13)</f>
        <v>0</v>
      </c>
      <c r="M14" s="2" t="str">
        <f>SUM(M5:M13)</f>
        <v>0</v>
      </c>
      <c r="N14" s="6" t="str">
        <f>SUM(N5:N13)</f>
        <v>0</v>
      </c>
    </row>
    <row r="15" spans="1:18">
      <c r="D15" s="8" t="s">
        <v>89</v>
      </c>
      <c r="E15" s="9">
        <v>0.04712</v>
      </c>
      <c r="F15" s="2" t="str">
        <f>E15 * (F14 - 0)</f>
        <v>0</v>
      </c>
      <c r="G15" s="6" t="str">
        <f>E15 * (G14 - 0)</f>
        <v>0</v>
      </c>
    </row>
    <row r="16" spans="1:18">
      <c r="D16" s="8" t="s">
        <v>90</v>
      </c>
      <c r="E16" s="7">
        <v>0.1</v>
      </c>
      <c r="F16" s="2" t="str">
        <f>F14*E16</f>
        <v>0</v>
      </c>
      <c r="G16" s="6" t="str">
        <f>G14*E16</f>
        <v>0</v>
      </c>
      <c r="N16" s="6" t="str">
        <f>G16</f>
        <v>0</v>
      </c>
    </row>
    <row r="17" spans="1:18">
      <c r="D17" s="8" t="s">
        <v>88</v>
      </c>
      <c r="F17" s="2" t="str">
        <f>F14 + F15 + F16</f>
        <v>0</v>
      </c>
      <c r="G17" s="6" t="str">
        <f>G14 + G15 + G16</f>
        <v>0</v>
      </c>
      <c r="H17" s="2" t="str">
        <f>H14</f>
        <v>0</v>
      </c>
      <c r="I17" s="6" t="str">
        <f>I14</f>
        <v>0</v>
      </c>
      <c r="J17" s="6" t="str">
        <f>G17 - I17</f>
        <v>0</v>
      </c>
      <c r="K17" s="4" t="str">
        <f>IF(G17=0,0,J17 / G17)</f>
        <v>0</v>
      </c>
      <c r="L17" s="6" t="str">
        <f>L14</f>
        <v>0</v>
      </c>
      <c r="M17" s="2" t="str">
        <f>M14</f>
        <v>0</v>
      </c>
      <c r="N17" s="6" t="str">
        <f>N14 + N16</f>
        <v>0</v>
      </c>
    </row>
    <row r="18" spans="1:18">
      <c r="D18" s="8" t="s">
        <v>91</v>
      </c>
      <c r="E18" s="7">
        <v>0</v>
      </c>
      <c r="F18" s="2" t="str">
        <f>F17*E18</f>
        <v>0</v>
      </c>
      <c r="G18" s="6" t="str">
        <f>G17*E18</f>
        <v>0</v>
      </c>
      <c r="L18" s="6" t="str">
        <f>G18*O18</f>
        <v>0</v>
      </c>
      <c r="M18" s="2" t="str">
        <f>F18*O18</f>
        <v>0</v>
      </c>
      <c r="N18" s="6" t="str">
        <f>G18*P18</f>
        <v>0</v>
      </c>
      <c r="O18" s="4">
        <v>0.2</v>
      </c>
      <c r="P18" s="4">
        <v>0.8</v>
      </c>
    </row>
    <row r="19" spans="1:18">
      <c r="D19" s="8" t="s">
        <v>92</v>
      </c>
      <c r="E19" s="5">
        <v>0</v>
      </c>
      <c r="F19" s="2" t="str">
        <f>IF(R19=0,0,G19/R19)</f>
        <v>0</v>
      </c>
      <c r="G19" s="6" t="str">
        <f>E19</f>
        <v>0</v>
      </c>
      <c r="L19" s="6" t="str">
        <f>G19*O19</f>
        <v>0</v>
      </c>
      <c r="M19" s="2" t="str">
        <f>F19*O19</f>
        <v>0</v>
      </c>
      <c r="N19" s="6" t="str">
        <f>G19*P19</f>
        <v>0</v>
      </c>
      <c r="O19" s="4">
        <v>0.2</v>
      </c>
      <c r="P19" s="4">
        <v>0.8</v>
      </c>
      <c r="Q19" s="2" t="s">
        <v>93</v>
      </c>
      <c r="R19" s="2">
        <v>100</v>
      </c>
    </row>
    <row r="20" spans="1:18">
      <c r="D20" s="8" t="s">
        <v>94</v>
      </c>
      <c r="F20" s="2" t="str">
        <f>F17 - F18 - F19</f>
        <v>0</v>
      </c>
      <c r="G20" s="6" t="str">
        <f>G17 - G18 - G19</f>
        <v>0</v>
      </c>
      <c r="H20" s="2" t="str">
        <f>H17</f>
        <v>0</v>
      </c>
      <c r="I20" s="6" t="str">
        <f>I17</f>
        <v>0</v>
      </c>
      <c r="J20" s="6" t="str">
        <f>G20 - I20</f>
        <v>0</v>
      </c>
      <c r="K20" s="4" t="str">
        <f>IF(G20=0,0,J20 / G20)</f>
        <v>0</v>
      </c>
      <c r="L20" s="6" t="str">
        <f>L17 - L18 - L19</f>
        <v>0</v>
      </c>
      <c r="M20" s="2" t="str">
        <f>M17 - M18 - M19</f>
        <v>0</v>
      </c>
      <c r="N20" s="6" t="str">
        <f>N17 - N18 - N19</f>
        <v>0</v>
      </c>
    </row>
    <row r="21" spans="1:18">
      <c r="D21" s="8"/>
    </row>
    <row r="22" spans="1:18">
      <c r="D22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2" s="2" t="str">
        <f>M20</f>
        <v>0</v>
      </c>
    </row>
    <row r="23" spans="1:18">
      <c r="D23" s="8" t="s">
        <v>7</v>
      </c>
      <c r="F23" s="2" t="str">
        <f>(F22 + F24) * E15</f>
        <v>0</v>
      </c>
    </row>
    <row r="24" spans="1:18">
      <c r="D24" s="8" t="s">
        <v>95</v>
      </c>
      <c r="F24" s="2" t="str">
        <f>H20</f>
        <v>0</v>
      </c>
    </row>
    <row r="25" spans="1:18">
      <c r="D25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5" s="2" t="str">
        <f>SUM(F22:F24)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136</v>
      </c>
      <c r="Q2" s="2" t="s">
        <v>27</v>
      </c>
      <c r="R2" s="2">
        <v>130</v>
      </c>
    </row>
    <row r="4" spans="1:18" s="1" customFormat="1">
      <c r="B4" s="15" t="s">
        <v>28</v>
      </c>
      <c r="C4" s="16" t="s">
        <v>29</v>
      </c>
      <c r="D4" s="17" t="s">
        <v>30</v>
      </c>
      <c r="E4" s="18" t="s">
        <v>31</v>
      </c>
      <c r="F4" s="19" t="s">
        <v>32</v>
      </c>
      <c r="G4" s="18" t="s">
        <v>33</v>
      </c>
      <c r="H4" s="19" t="s">
        <v>34</v>
      </c>
      <c r="I4" s="18" t="s">
        <v>35</v>
      </c>
      <c r="J4" s="18" t="s">
        <v>36</v>
      </c>
      <c r="K4" s="20" t="s">
        <v>37</v>
      </c>
      <c r="L4" s="21" t="s">
        <v>38</v>
      </c>
      <c r="M4" s="22" t="s">
        <v>39</v>
      </c>
      <c r="N4" s="21" t="s">
        <v>40</v>
      </c>
      <c r="O4" s="23" t="s">
        <v>41</v>
      </c>
      <c r="P4" s="23" t="s">
        <v>42</v>
      </c>
      <c r="Q4" s="19" t="s">
        <v>43</v>
      </c>
      <c r="R4" s="24" t="s">
        <v>44</v>
      </c>
    </row>
    <row r="5" spans="1:18">
      <c r="B5" s="41" t="s">
        <v>50</v>
      </c>
      <c r="C5" t="s">
        <v>98</v>
      </c>
      <c r="D5" s="3" t="s">
        <v>99</v>
      </c>
      <c r="E5" s="5">
        <v>1</v>
      </c>
      <c r="F5" s="2">
        <v>2000</v>
      </c>
      <c r="G5" s="6">
        <v>260000</v>
      </c>
      <c r="H5" s="2">
        <v>1934.56</v>
      </c>
      <c r="I5" s="6">
        <v>205025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2">
        <v>105.98</v>
      </c>
    </row>
    <row r="6" spans="1:18">
      <c r="B6" s="41" t="s">
        <v>50</v>
      </c>
      <c r="C6" t="s">
        <v>137</v>
      </c>
      <c r="D6" s="3" t="s">
        <v>138</v>
      </c>
      <c r="E6" s="5">
        <v>1</v>
      </c>
      <c r="F6" s="2">
        <v>300</v>
      </c>
      <c r="G6" s="6">
        <v>39000</v>
      </c>
      <c r="H6" s="2">
        <v>150</v>
      </c>
      <c r="I6" s="6">
        <v>15897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2">
        <v>105.98</v>
      </c>
    </row>
    <row r="7" spans="1:18">
      <c r="B7" s="41" t="s">
        <v>50</v>
      </c>
      <c r="C7" t="s">
        <v>137</v>
      </c>
      <c r="D7" s="3" t="s">
        <v>139</v>
      </c>
      <c r="E7" s="5">
        <v>1</v>
      </c>
      <c r="F7" s="2">
        <v>900</v>
      </c>
      <c r="G7" s="6">
        <v>117000</v>
      </c>
      <c r="H7" s="2">
        <v>500</v>
      </c>
      <c r="I7" s="6">
        <v>52990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2">
        <v>105.98</v>
      </c>
    </row>
    <row r="8" spans="1:18">
      <c r="B8" s="41" t="s">
        <v>50</v>
      </c>
      <c r="C8" t="s">
        <v>137</v>
      </c>
      <c r="D8" s="3" t="s">
        <v>140</v>
      </c>
      <c r="E8" s="5">
        <v>1</v>
      </c>
      <c r="F8" s="2">
        <v>150</v>
      </c>
      <c r="G8" s="6">
        <v>19500</v>
      </c>
      <c r="H8" s="2">
        <v>80</v>
      </c>
      <c r="I8" s="6">
        <v>8478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2">
        <v>105.98</v>
      </c>
    </row>
    <row r="9" spans="1:18">
      <c r="B9" s="41" t="s">
        <v>50</v>
      </c>
      <c r="C9" t="s">
        <v>63</v>
      </c>
      <c r="D9" s="3" t="s">
        <v>141</v>
      </c>
      <c r="E9" s="5">
        <v>1</v>
      </c>
      <c r="F9" s="2">
        <v>550</v>
      </c>
      <c r="G9" s="6">
        <v>71500</v>
      </c>
      <c r="H9" s="2">
        <v>180</v>
      </c>
      <c r="I9" s="6">
        <v>19076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2">
        <v>105.98</v>
      </c>
    </row>
    <row r="10" spans="1:18">
      <c r="B10" s="41" t="s">
        <v>50</v>
      </c>
      <c r="C10" t="s">
        <v>131</v>
      </c>
      <c r="D10" s="3" t="s">
        <v>142</v>
      </c>
      <c r="E10" s="5">
        <v>1</v>
      </c>
      <c r="F10" s="2">
        <v>1375</v>
      </c>
      <c r="G10" s="6">
        <v>178750</v>
      </c>
      <c r="H10" s="2">
        <v>1099.48</v>
      </c>
      <c r="I10" s="6">
        <v>116523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2">
        <v>105.98</v>
      </c>
    </row>
    <row r="11" spans="1:18">
      <c r="B11" s="41" t="s">
        <v>50</v>
      </c>
      <c r="C11" t="s">
        <v>133</v>
      </c>
      <c r="D11" s="3" t="s">
        <v>143</v>
      </c>
      <c r="E11" s="5">
        <v>1</v>
      </c>
      <c r="F11" s="2">
        <v>350</v>
      </c>
      <c r="G11" s="6">
        <v>45500</v>
      </c>
      <c r="H11" s="2">
        <v>262</v>
      </c>
      <c r="I11" s="6">
        <v>27767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2">
        <v>105.98</v>
      </c>
    </row>
    <row r="12" spans="1:18">
      <c r="B12" s="41" t="s">
        <v>50</v>
      </c>
      <c r="C12" t="s">
        <v>144</v>
      </c>
      <c r="D12" s="3" t="s">
        <v>145</v>
      </c>
      <c r="E12" s="5">
        <v>1</v>
      </c>
      <c r="F12" s="2">
        <v>1880</v>
      </c>
      <c r="G12" s="6">
        <v>244400</v>
      </c>
      <c r="H12" s="2">
        <v>1400</v>
      </c>
      <c r="I12" s="6">
        <v>148372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2">
        <v>105.98</v>
      </c>
    </row>
    <row r="13" spans="1:18">
      <c r="B13" s="41" t="s">
        <v>50</v>
      </c>
      <c r="C13" t="s">
        <v>144</v>
      </c>
      <c r="D13" s="3" t="s">
        <v>146</v>
      </c>
      <c r="E13" s="5">
        <v>1</v>
      </c>
      <c r="F13" s="2">
        <v>650</v>
      </c>
      <c r="G13" s="6">
        <v>84500</v>
      </c>
      <c r="H13" s="2">
        <v>500</v>
      </c>
      <c r="I13" s="6">
        <v>52990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2">
        <v>105.98</v>
      </c>
    </row>
    <row r="14" spans="1:18">
      <c r="B14" s="41" t="s">
        <v>50</v>
      </c>
      <c r="C14" t="s">
        <v>66</v>
      </c>
      <c r="D14" s="3" t="s">
        <v>67</v>
      </c>
      <c r="E14" s="5">
        <v>2</v>
      </c>
      <c r="F14" s="2">
        <v>300</v>
      </c>
      <c r="G14" s="6">
        <v>39000</v>
      </c>
      <c r="H14" s="2">
        <v>157.06</v>
      </c>
      <c r="I14" s="6">
        <v>16646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2">
        <v>105.98</v>
      </c>
    </row>
    <row r="15" spans="1:18">
      <c r="B15" s="41" t="s">
        <v>50</v>
      </c>
      <c r="C15" t="s">
        <v>147</v>
      </c>
      <c r="D15" s="3" t="s">
        <v>109</v>
      </c>
      <c r="E15" s="5">
        <v>1</v>
      </c>
      <c r="F15" s="2">
        <v>270</v>
      </c>
      <c r="G15" s="6">
        <v>35100</v>
      </c>
      <c r="H15" s="2">
        <v>180.63</v>
      </c>
      <c r="I15" s="6">
        <v>19143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2">
        <v>105.98</v>
      </c>
    </row>
    <row r="16" spans="1:18">
      <c r="B16" s="41" t="s">
        <v>50</v>
      </c>
      <c r="C16" t="s">
        <v>51</v>
      </c>
      <c r="D16" s="3" t="s">
        <v>148</v>
      </c>
      <c r="E16" s="5">
        <v>1</v>
      </c>
      <c r="F16" s="2">
        <v>340</v>
      </c>
      <c r="G16" s="6">
        <v>44200</v>
      </c>
      <c r="H16" s="2">
        <v>250</v>
      </c>
      <c r="I16" s="6">
        <v>26495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2">
        <v>105.98</v>
      </c>
    </row>
    <row r="17" spans="1:18">
      <c r="B17" s="41" t="s">
        <v>50</v>
      </c>
      <c r="C17" t="s">
        <v>51</v>
      </c>
      <c r="D17" s="3" t="s">
        <v>149</v>
      </c>
      <c r="E17" s="5">
        <v>1</v>
      </c>
      <c r="F17" s="2">
        <v>80</v>
      </c>
      <c r="G17" s="6">
        <v>10400</v>
      </c>
      <c r="H17" s="2">
        <v>50</v>
      </c>
      <c r="I17" s="6">
        <v>5299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2">
        <v>105.98</v>
      </c>
    </row>
    <row r="18" spans="1:18">
      <c r="B18" s="41" t="s">
        <v>50</v>
      </c>
      <c r="C18" t="s">
        <v>51</v>
      </c>
      <c r="D18" s="3" t="s">
        <v>113</v>
      </c>
      <c r="E18" s="5">
        <v>1</v>
      </c>
      <c r="F18" s="2">
        <v>150</v>
      </c>
      <c r="G18" s="6">
        <v>19500</v>
      </c>
      <c r="H18" s="2">
        <v>30</v>
      </c>
      <c r="I18" s="6">
        <v>3179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2">
        <v>105.98</v>
      </c>
    </row>
    <row r="19" spans="1:18">
      <c r="B19" s="41" t="s">
        <v>45</v>
      </c>
      <c r="C19" t="s">
        <v>150</v>
      </c>
      <c r="D19" s="3" t="s">
        <v>151</v>
      </c>
      <c r="E19" s="5">
        <v>6</v>
      </c>
      <c r="F19" s="2">
        <v>690</v>
      </c>
      <c r="G19" s="6">
        <v>89700</v>
      </c>
      <c r="H19" s="2">
        <v>0</v>
      </c>
      <c r="I19" s="6">
        <v>0</v>
      </c>
      <c r="J19" s="6" t="str">
        <f>G19 - 60408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2">
        <v>105.98</v>
      </c>
    </row>
    <row r="20" spans="1:18">
      <c r="B20" s="41" t="s">
        <v>45</v>
      </c>
      <c r="C20" t="s">
        <v>150</v>
      </c>
      <c r="D20" s="3" t="s">
        <v>152</v>
      </c>
      <c r="E20" s="5">
        <v>1</v>
      </c>
      <c r="F20" s="2">
        <v>40</v>
      </c>
      <c r="G20" s="6">
        <v>5200</v>
      </c>
      <c r="H20" s="2">
        <v>0</v>
      </c>
      <c r="I20" s="6">
        <v>0</v>
      </c>
      <c r="J20" s="6" t="str">
        <f>G20 - 3391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2">
        <v>105.98</v>
      </c>
    </row>
    <row r="21" spans="1:18">
      <c r="B21" s="41" t="s">
        <v>45</v>
      </c>
      <c r="C21" t="s">
        <v>150</v>
      </c>
      <c r="D21" s="3" t="s">
        <v>153</v>
      </c>
      <c r="E21" s="5">
        <v>1</v>
      </c>
      <c r="F21" s="2">
        <v>195</v>
      </c>
      <c r="G21" s="6">
        <v>25350</v>
      </c>
      <c r="H21" s="2">
        <v>0</v>
      </c>
      <c r="I21" s="6">
        <v>0</v>
      </c>
      <c r="J21" s="6" t="str">
        <f>G21 - 16427</f>
        <v>0</v>
      </c>
      <c r="K21" s="4" t="str">
        <f>IF(G21=0,0,J21 / G21)</f>
        <v>0</v>
      </c>
      <c r="L21" s="6" t="str">
        <f>J21 * O21</f>
        <v>0</v>
      </c>
      <c r="M21" s="2" t="str">
        <f>L21 / R2</f>
        <v>0</v>
      </c>
      <c r="N21" s="6" t="str">
        <f>J21 * P21</f>
        <v>0</v>
      </c>
      <c r="O21" s="4">
        <v>0.2</v>
      </c>
      <c r="P21" s="4">
        <v>0.8</v>
      </c>
      <c r="Q21" s="2">
        <v>130</v>
      </c>
      <c r="R21" s="42">
        <v>105.98</v>
      </c>
    </row>
    <row r="22" spans="1:18">
      <c r="B22" s="41" t="s">
        <v>50</v>
      </c>
      <c r="C22" t="s">
        <v>118</v>
      </c>
      <c r="D22" s="3" t="s">
        <v>119</v>
      </c>
      <c r="E22" s="5">
        <v>7</v>
      </c>
      <c r="F22" s="2">
        <v>105</v>
      </c>
      <c r="G22" s="6">
        <v>13650</v>
      </c>
      <c r="H22" s="2">
        <v>95.27</v>
      </c>
      <c r="I22" s="6">
        <v>10094</v>
      </c>
      <c r="J22" s="6" t="str">
        <f>G22 - I22</f>
        <v>0</v>
      </c>
      <c r="K22" s="4" t="str">
        <f>IF(G22=0,0,J22 / G22)</f>
        <v>0</v>
      </c>
      <c r="L22" s="6" t="str">
        <f>J22 * O22</f>
        <v>0</v>
      </c>
      <c r="M22" s="2" t="str">
        <f>L22 / R2</f>
        <v>0</v>
      </c>
      <c r="N22" s="6" t="str">
        <f>J22 * P22</f>
        <v>0</v>
      </c>
      <c r="O22" s="4">
        <v>0.2</v>
      </c>
      <c r="P22" s="4">
        <v>0.8</v>
      </c>
      <c r="Q22" s="2">
        <v>130</v>
      </c>
      <c r="R22" s="42">
        <v>105.98</v>
      </c>
    </row>
    <row r="23" spans="1:18">
      <c r="B23" s="41" t="s">
        <v>50</v>
      </c>
      <c r="C23" t="s">
        <v>118</v>
      </c>
      <c r="D23" s="3" t="s">
        <v>154</v>
      </c>
      <c r="E23" s="5">
        <v>1</v>
      </c>
      <c r="F23" s="2">
        <v>59</v>
      </c>
      <c r="G23" s="6">
        <v>7670</v>
      </c>
      <c r="H23" s="2">
        <v>56</v>
      </c>
      <c r="I23" s="6">
        <v>5935</v>
      </c>
      <c r="J23" s="6" t="str">
        <f>G23 - I23</f>
        <v>0</v>
      </c>
      <c r="K23" s="4" t="str">
        <f>IF(G23=0,0,J23 / G23)</f>
        <v>0</v>
      </c>
      <c r="L23" s="6" t="str">
        <f>J23 * O23</f>
        <v>0</v>
      </c>
      <c r="M23" s="2" t="str">
        <f>L23 / R2</f>
        <v>0</v>
      </c>
      <c r="N23" s="6" t="str">
        <f>J23 * P23</f>
        <v>0</v>
      </c>
      <c r="O23" s="4">
        <v>0.2</v>
      </c>
      <c r="P23" s="4">
        <v>0.8</v>
      </c>
      <c r="Q23" s="2">
        <v>130</v>
      </c>
      <c r="R23" s="42">
        <v>105.98</v>
      </c>
    </row>
    <row r="24" spans="1:18">
      <c r="B24" s="43"/>
      <c r="C24" s="43"/>
      <c r="D24" s="44"/>
      <c r="E24" s="45"/>
      <c r="F24" s="46"/>
      <c r="G24" s="47"/>
      <c r="H24" s="46"/>
      <c r="I24" s="47"/>
      <c r="J24" s="47"/>
      <c r="K24" s="48"/>
      <c r="L24" s="47"/>
      <c r="M24" s="46"/>
      <c r="N24" s="47"/>
      <c r="O24" s="48"/>
      <c r="P24" s="48"/>
      <c r="Q24" s="46"/>
      <c r="R24" s="46"/>
    </row>
    <row r="25" spans="1:18">
      <c r="D25" s="8" t="s">
        <v>88</v>
      </c>
      <c r="F25" s="2" t="str">
        <f>SUM(F5:F24)</f>
        <v>0</v>
      </c>
      <c r="G25" s="6" t="str">
        <f>SUM(G5:G24)</f>
        <v>0</v>
      </c>
      <c r="H25" s="2" t="str">
        <f>SUM(H5:H24)</f>
        <v>0</v>
      </c>
      <c r="I25" s="6" t="str">
        <f>SUM(I5:I24)</f>
        <v>0</v>
      </c>
      <c r="J25" s="6" t="str">
        <f>SUM(J5:J24)</f>
        <v>0</v>
      </c>
      <c r="K25" s="4" t="str">
        <f>IF(G25=0,0,J25 / G25)</f>
        <v>0</v>
      </c>
      <c r="L25" s="6" t="str">
        <f>SUM(L5:L24)</f>
        <v>0</v>
      </c>
      <c r="M25" s="2" t="str">
        <f>SUM(M5:M24)</f>
        <v>0</v>
      </c>
      <c r="N25" s="6" t="str">
        <f>SUM(N5:N24)</f>
        <v>0</v>
      </c>
    </row>
    <row r="26" spans="1:18">
      <c r="D26" s="8" t="s">
        <v>89</v>
      </c>
      <c r="E26" s="9">
        <v>0.04712</v>
      </c>
      <c r="F26" s="2" t="str">
        <f>E26 * (F25 - 0)</f>
        <v>0</v>
      </c>
      <c r="G26" s="6" t="str">
        <f>E26 * (G25 - 0)</f>
        <v>0</v>
      </c>
    </row>
    <row r="27" spans="1:18">
      <c r="D27" s="8" t="s">
        <v>90</v>
      </c>
      <c r="E27" s="7">
        <v>0.1</v>
      </c>
      <c r="F27" s="2" t="str">
        <f>F25*E27</f>
        <v>0</v>
      </c>
      <c r="G27" s="6" t="str">
        <f>G25*E27</f>
        <v>0</v>
      </c>
      <c r="N27" s="6" t="str">
        <f>G27</f>
        <v>0</v>
      </c>
    </row>
    <row r="28" spans="1:18">
      <c r="D28" s="8" t="s">
        <v>88</v>
      </c>
      <c r="F28" s="2" t="str">
        <f>F25 + F26 + F27</f>
        <v>0</v>
      </c>
      <c r="G28" s="6" t="str">
        <f>G25 + G26 + G27</f>
        <v>0</v>
      </c>
      <c r="H28" s="2" t="str">
        <f>H25</f>
        <v>0</v>
      </c>
      <c r="I28" s="6" t="str">
        <f>I25</f>
        <v>0</v>
      </c>
      <c r="J28" s="6" t="str">
        <f>G28 - I28</f>
        <v>0</v>
      </c>
      <c r="K28" s="4" t="str">
        <f>IF(G28=0,0,J28 / G28)</f>
        <v>0</v>
      </c>
      <c r="L28" s="6" t="str">
        <f>L25</f>
        <v>0</v>
      </c>
      <c r="M28" s="2" t="str">
        <f>M25</f>
        <v>0</v>
      </c>
      <c r="N28" s="6" t="str">
        <f>N25 + N27</f>
        <v>0</v>
      </c>
    </row>
    <row r="29" spans="1:18">
      <c r="D29" s="8" t="s">
        <v>91</v>
      </c>
      <c r="E29" s="7">
        <v>0</v>
      </c>
      <c r="F29" s="2" t="str">
        <f>F28*E29</f>
        <v>0</v>
      </c>
      <c r="G29" s="6" t="str">
        <f>G28*E29</f>
        <v>0</v>
      </c>
      <c r="L29" s="6" t="str">
        <f>G29*O29</f>
        <v>0</v>
      </c>
      <c r="M29" s="2" t="str">
        <f>F29*O29</f>
        <v>0</v>
      </c>
      <c r="N29" s="6" t="str">
        <f>G29*P29</f>
        <v>0</v>
      </c>
      <c r="O29" s="4">
        <v>0.2</v>
      </c>
      <c r="P29" s="4">
        <v>0.8</v>
      </c>
    </row>
    <row r="30" spans="1:18">
      <c r="D30" s="8" t="s">
        <v>155</v>
      </c>
      <c r="E30" s="5">
        <v>30000</v>
      </c>
      <c r="F30" s="2" t="str">
        <f>IF(R30=0,0,G30/R30)</f>
        <v>0</v>
      </c>
      <c r="G30" s="6" t="str">
        <f>E30</f>
        <v>0</v>
      </c>
      <c r="L30" s="6" t="str">
        <f>G30*O30</f>
        <v>0</v>
      </c>
      <c r="M30" s="2" t="str">
        <f>F30*O30</f>
        <v>0</v>
      </c>
      <c r="N30" s="6" t="str">
        <f>G30*P30</f>
        <v>0</v>
      </c>
      <c r="O30" s="4">
        <v>0.2</v>
      </c>
      <c r="P30" s="4">
        <v>0.8</v>
      </c>
      <c r="Q30" s="2" t="s">
        <v>93</v>
      </c>
      <c r="R30" s="2">
        <v>100</v>
      </c>
    </row>
    <row r="31" spans="1:18">
      <c r="D31" s="8" t="s">
        <v>94</v>
      </c>
      <c r="F31" s="2" t="str">
        <f>F28 - F29 - F30</f>
        <v>0</v>
      </c>
      <c r="G31" s="6" t="str">
        <f>G28 - G29 - G30</f>
        <v>0</v>
      </c>
      <c r="H31" s="2" t="str">
        <f>H28</f>
        <v>0</v>
      </c>
      <c r="I31" s="6" t="str">
        <f>I28</f>
        <v>0</v>
      </c>
      <c r="J31" s="6" t="str">
        <f>G31 - I31</f>
        <v>0</v>
      </c>
      <c r="K31" s="4" t="str">
        <f>IF(G31=0,0,J31 / G31)</f>
        <v>0</v>
      </c>
      <c r="L31" s="6" t="str">
        <f>L28 - L29 - L30</f>
        <v>0</v>
      </c>
      <c r="M31" s="2" t="str">
        <f>M28 - M29 - M30</f>
        <v>0</v>
      </c>
      <c r="N31" s="6" t="str">
        <f>N28 - N29 - N30</f>
        <v>0</v>
      </c>
    </row>
    <row r="32" spans="1:18">
      <c r="D32" s="8"/>
    </row>
    <row r="33" spans="1:18">
      <c r="D33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3" s="2" t="str">
        <f>M31</f>
        <v>0</v>
      </c>
    </row>
    <row r="34" spans="1:18">
      <c r="D34" s="8" t="s">
        <v>7</v>
      </c>
      <c r="F34" s="2" t="str">
        <f>(F33 + F35) * E26</f>
        <v>0</v>
      </c>
    </row>
    <row r="35" spans="1:18">
      <c r="D35" s="8" t="s">
        <v>95</v>
      </c>
      <c r="F35" s="2" t="str">
        <f>H31</f>
        <v>0</v>
      </c>
    </row>
    <row r="36" spans="1:18">
      <c r="D36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6" s="2" t="str">
        <f>SUM(F33:F35)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9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156</v>
      </c>
      <c r="Q2" s="2" t="s">
        <v>27</v>
      </c>
      <c r="R2" s="2">
        <v>130</v>
      </c>
    </row>
    <row r="4" spans="1:18" s="1" customFormat="1">
      <c r="B4" s="15" t="s">
        <v>28</v>
      </c>
      <c r="C4" s="16" t="s">
        <v>29</v>
      </c>
      <c r="D4" s="17" t="s">
        <v>30</v>
      </c>
      <c r="E4" s="18" t="s">
        <v>31</v>
      </c>
      <c r="F4" s="19" t="s">
        <v>32</v>
      </c>
      <c r="G4" s="18" t="s">
        <v>33</v>
      </c>
      <c r="H4" s="19" t="s">
        <v>34</v>
      </c>
      <c r="I4" s="18" t="s">
        <v>35</v>
      </c>
      <c r="J4" s="18" t="s">
        <v>36</v>
      </c>
      <c r="K4" s="20" t="s">
        <v>37</v>
      </c>
      <c r="L4" s="21" t="s">
        <v>38</v>
      </c>
      <c r="M4" s="22" t="s">
        <v>39</v>
      </c>
      <c r="N4" s="21" t="s">
        <v>40</v>
      </c>
      <c r="O4" s="23" t="s">
        <v>41</v>
      </c>
      <c r="P4" s="23" t="s">
        <v>42</v>
      </c>
      <c r="Q4" s="19" t="s">
        <v>43</v>
      </c>
      <c r="R4" s="24" t="s">
        <v>44</v>
      </c>
    </row>
    <row r="5" spans="1:18">
      <c r="B5" s="41" t="s">
        <v>50</v>
      </c>
      <c r="C5" t="s">
        <v>157</v>
      </c>
      <c r="D5" s="3" t="s">
        <v>158</v>
      </c>
      <c r="E5" s="5">
        <v>1</v>
      </c>
      <c r="F5" s="2">
        <v>3680</v>
      </c>
      <c r="G5" s="6">
        <v>478400</v>
      </c>
      <c r="H5" s="2">
        <v>3059.16</v>
      </c>
      <c r="I5" s="6">
        <v>324210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2">
        <v>105.98</v>
      </c>
    </row>
    <row r="6" spans="1:18">
      <c r="B6" s="41" t="s">
        <v>50</v>
      </c>
      <c r="C6" t="s">
        <v>159</v>
      </c>
      <c r="D6" s="3" t="s">
        <v>160</v>
      </c>
      <c r="E6" s="5">
        <v>1</v>
      </c>
      <c r="F6" s="2">
        <v>270</v>
      </c>
      <c r="G6" s="6">
        <v>35100</v>
      </c>
      <c r="H6" s="2">
        <v>230</v>
      </c>
      <c r="I6" s="6">
        <v>24375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2">
        <v>105.98</v>
      </c>
    </row>
    <row r="7" spans="1:18">
      <c r="B7" s="41" t="s">
        <v>50</v>
      </c>
      <c r="C7" t="s">
        <v>159</v>
      </c>
      <c r="D7" s="3" t="s">
        <v>161</v>
      </c>
      <c r="E7" s="5">
        <v>1</v>
      </c>
      <c r="F7" s="2">
        <v>153</v>
      </c>
      <c r="G7" s="6">
        <v>19890</v>
      </c>
      <c r="H7" s="2">
        <v>130</v>
      </c>
      <c r="I7" s="6">
        <v>13777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2">
        <v>105.98</v>
      </c>
    </row>
    <row r="8" spans="1:18">
      <c r="B8" s="41" t="s">
        <v>50</v>
      </c>
      <c r="C8" t="s">
        <v>159</v>
      </c>
      <c r="D8" s="3" t="s">
        <v>162</v>
      </c>
      <c r="E8" s="5">
        <v>1</v>
      </c>
      <c r="F8" s="2">
        <v>82</v>
      </c>
      <c r="G8" s="6">
        <v>10660</v>
      </c>
      <c r="H8" s="2">
        <v>70</v>
      </c>
      <c r="I8" s="6">
        <v>7419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2">
        <v>105.98</v>
      </c>
    </row>
    <row r="9" spans="1:18">
      <c r="B9" s="41" t="s">
        <v>50</v>
      </c>
      <c r="C9" t="s">
        <v>100</v>
      </c>
      <c r="D9" s="3" t="s">
        <v>163</v>
      </c>
      <c r="E9" s="5">
        <v>1</v>
      </c>
      <c r="F9" s="2">
        <v>920</v>
      </c>
      <c r="G9" s="6">
        <v>119600</v>
      </c>
      <c r="H9" s="2">
        <v>630</v>
      </c>
      <c r="I9" s="6">
        <v>66767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2">
        <v>105.98</v>
      </c>
    </row>
    <row r="10" spans="1:18">
      <c r="B10" s="41" t="s">
        <v>50</v>
      </c>
      <c r="C10" t="s">
        <v>100</v>
      </c>
      <c r="D10" s="3" t="s">
        <v>164</v>
      </c>
      <c r="E10" s="5">
        <v>1</v>
      </c>
      <c r="F10" s="2">
        <v>300</v>
      </c>
      <c r="G10" s="6">
        <v>39000</v>
      </c>
      <c r="H10" s="2">
        <v>157.07</v>
      </c>
      <c r="I10" s="6">
        <v>16646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2">
        <v>105.98</v>
      </c>
    </row>
    <row r="11" spans="1:18">
      <c r="B11" s="41" t="s">
        <v>50</v>
      </c>
      <c r="C11" t="s">
        <v>100</v>
      </c>
      <c r="D11" s="3" t="s">
        <v>165</v>
      </c>
      <c r="E11" s="5">
        <v>1</v>
      </c>
      <c r="F11" s="2">
        <v>80</v>
      </c>
      <c r="G11" s="6">
        <v>10400</v>
      </c>
      <c r="H11" s="2">
        <v>31.41</v>
      </c>
      <c r="I11" s="6">
        <v>3329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2">
        <v>105.98</v>
      </c>
    </row>
    <row r="12" spans="1:18">
      <c r="B12" s="41" t="s">
        <v>50</v>
      </c>
      <c r="C12" t="s">
        <v>100</v>
      </c>
      <c r="D12" s="3" t="s">
        <v>166</v>
      </c>
      <c r="E12" s="5">
        <v>1</v>
      </c>
      <c r="F12" s="2">
        <v>550</v>
      </c>
      <c r="G12" s="6">
        <v>71500</v>
      </c>
      <c r="H12" s="2">
        <v>420</v>
      </c>
      <c r="I12" s="6">
        <v>44512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2">
        <v>105.98</v>
      </c>
    </row>
    <row r="13" spans="1:18">
      <c r="B13" s="41" t="s">
        <v>50</v>
      </c>
      <c r="C13" t="s">
        <v>100</v>
      </c>
      <c r="D13" s="3" t="s">
        <v>167</v>
      </c>
      <c r="E13" s="5">
        <v>3</v>
      </c>
      <c r="F13" s="2">
        <v>240</v>
      </c>
      <c r="G13" s="6">
        <v>31200</v>
      </c>
      <c r="H13" s="2">
        <v>157.08</v>
      </c>
      <c r="I13" s="6">
        <v>16647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2">
        <v>105.98</v>
      </c>
    </row>
    <row r="14" spans="1:18">
      <c r="B14" s="41" t="s">
        <v>50</v>
      </c>
      <c r="C14" t="s">
        <v>100</v>
      </c>
      <c r="D14" s="3" t="s">
        <v>168</v>
      </c>
      <c r="E14" s="5">
        <v>1</v>
      </c>
      <c r="F14" s="2">
        <v>80</v>
      </c>
      <c r="G14" s="6">
        <v>10400</v>
      </c>
      <c r="H14" s="2">
        <v>57.59</v>
      </c>
      <c r="I14" s="6">
        <v>6103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2">
        <v>105.98</v>
      </c>
    </row>
    <row r="15" spans="1:18">
      <c r="B15" s="41" t="s">
        <v>50</v>
      </c>
      <c r="C15" t="s">
        <v>131</v>
      </c>
      <c r="D15" s="3" t="s">
        <v>169</v>
      </c>
      <c r="E15" s="5">
        <v>1</v>
      </c>
      <c r="F15" s="2">
        <v>1375</v>
      </c>
      <c r="G15" s="6">
        <v>178750</v>
      </c>
      <c r="H15" s="2">
        <v>1099.48</v>
      </c>
      <c r="I15" s="6">
        <v>116523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2">
        <v>105.98</v>
      </c>
    </row>
    <row r="16" spans="1:18">
      <c r="B16" s="41" t="s">
        <v>50</v>
      </c>
      <c r="C16" t="s">
        <v>170</v>
      </c>
      <c r="D16" s="3" t="s">
        <v>171</v>
      </c>
      <c r="E16" s="5">
        <v>1</v>
      </c>
      <c r="F16" s="2">
        <v>889</v>
      </c>
      <c r="G16" s="6">
        <v>115570</v>
      </c>
      <c r="H16" s="2">
        <v>760</v>
      </c>
      <c r="I16" s="6">
        <v>80545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2">
        <v>105.98</v>
      </c>
    </row>
    <row r="17" spans="1:18">
      <c r="B17" s="41" t="s">
        <v>50</v>
      </c>
      <c r="C17" t="s">
        <v>170</v>
      </c>
      <c r="D17" s="3" t="s">
        <v>172</v>
      </c>
      <c r="E17" s="5">
        <v>1</v>
      </c>
      <c r="F17" s="2">
        <v>293</v>
      </c>
      <c r="G17" s="6">
        <v>38090</v>
      </c>
      <c r="H17" s="2">
        <v>250</v>
      </c>
      <c r="I17" s="6">
        <v>26495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2">
        <v>105.98</v>
      </c>
    </row>
    <row r="18" spans="1:18">
      <c r="B18" s="41" t="s">
        <v>50</v>
      </c>
      <c r="C18" t="s">
        <v>63</v>
      </c>
      <c r="D18" s="3" t="s">
        <v>173</v>
      </c>
      <c r="E18" s="5">
        <v>1</v>
      </c>
      <c r="F18" s="2">
        <v>450</v>
      </c>
      <c r="G18" s="6">
        <v>58500</v>
      </c>
      <c r="H18" s="2">
        <v>360</v>
      </c>
      <c r="I18" s="6">
        <v>38153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2">
        <v>105.98</v>
      </c>
    </row>
    <row r="19" spans="1:18">
      <c r="B19" s="41" t="s">
        <v>50</v>
      </c>
      <c r="C19" t="s">
        <v>66</v>
      </c>
      <c r="D19" s="3" t="s">
        <v>67</v>
      </c>
      <c r="E19" s="5">
        <v>1</v>
      </c>
      <c r="F19" s="2">
        <v>150</v>
      </c>
      <c r="G19" s="6">
        <v>19500</v>
      </c>
      <c r="H19" s="2">
        <v>78.53</v>
      </c>
      <c r="I19" s="6">
        <v>8323</v>
      </c>
      <c r="J19" s="6" t="str">
        <f>G19 - I19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2">
        <v>105.98</v>
      </c>
    </row>
    <row r="20" spans="1:18">
      <c r="B20" s="41" t="s">
        <v>50</v>
      </c>
      <c r="C20" t="s">
        <v>108</v>
      </c>
      <c r="D20" s="3" t="s">
        <v>109</v>
      </c>
      <c r="E20" s="5">
        <v>1</v>
      </c>
      <c r="F20" s="2">
        <v>350</v>
      </c>
      <c r="G20" s="6">
        <v>45500</v>
      </c>
      <c r="H20" s="2">
        <v>238.22</v>
      </c>
      <c r="I20" s="6">
        <v>25247</v>
      </c>
      <c r="J20" s="6" t="str">
        <f>G20 - I20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2">
        <v>105.98</v>
      </c>
    </row>
    <row r="21" spans="1:18">
      <c r="B21" s="41" t="s">
        <v>50</v>
      </c>
      <c r="C21" t="s">
        <v>51</v>
      </c>
      <c r="D21" s="3" t="s">
        <v>174</v>
      </c>
      <c r="E21" s="5">
        <v>1</v>
      </c>
      <c r="F21" s="2">
        <v>0</v>
      </c>
      <c r="G21" s="6">
        <v>0</v>
      </c>
      <c r="H21" s="2">
        <v>280</v>
      </c>
      <c r="I21" s="6">
        <v>29674</v>
      </c>
      <c r="J21" s="6" t="str">
        <f>G21 - I21</f>
        <v>0</v>
      </c>
      <c r="K21" s="4" t="str">
        <f>IF(G21=0,0,J21 / G21)</f>
        <v>0</v>
      </c>
      <c r="L21" s="6" t="str">
        <f>J21 * O21</f>
        <v>0</v>
      </c>
      <c r="M21" s="2" t="str">
        <f>L21 / R2</f>
        <v>0</v>
      </c>
      <c r="N21" s="6" t="str">
        <f>J21 * P21</f>
        <v>0</v>
      </c>
      <c r="O21" s="4">
        <v>0.2</v>
      </c>
      <c r="P21" s="4">
        <v>0.8</v>
      </c>
      <c r="Q21" s="2">
        <v>130</v>
      </c>
      <c r="R21" s="42">
        <v>105.98</v>
      </c>
    </row>
    <row r="22" spans="1:18">
      <c r="B22" s="41" t="s">
        <v>50</v>
      </c>
      <c r="C22" t="s">
        <v>51</v>
      </c>
      <c r="D22" s="3" t="s">
        <v>175</v>
      </c>
      <c r="E22" s="5">
        <v>1</v>
      </c>
      <c r="F22" s="2">
        <v>114</v>
      </c>
      <c r="G22" s="6">
        <v>14820</v>
      </c>
      <c r="H22" s="2">
        <v>80</v>
      </c>
      <c r="I22" s="6">
        <v>8478</v>
      </c>
      <c r="J22" s="6" t="str">
        <f>G22 - I22</f>
        <v>0</v>
      </c>
      <c r="K22" s="4" t="str">
        <f>IF(G22=0,0,J22 / G22)</f>
        <v>0</v>
      </c>
      <c r="L22" s="6" t="str">
        <f>J22 * O22</f>
        <v>0</v>
      </c>
      <c r="M22" s="2" t="str">
        <f>L22 / R2</f>
        <v>0</v>
      </c>
      <c r="N22" s="6" t="str">
        <f>J22 * P22</f>
        <v>0</v>
      </c>
      <c r="O22" s="4">
        <v>0.2</v>
      </c>
      <c r="P22" s="4">
        <v>0.8</v>
      </c>
      <c r="Q22" s="2">
        <v>130</v>
      </c>
      <c r="R22" s="42">
        <v>105.98</v>
      </c>
    </row>
    <row r="23" spans="1:18">
      <c r="B23" s="41" t="s">
        <v>50</v>
      </c>
      <c r="C23" t="s">
        <v>51</v>
      </c>
      <c r="D23" s="3" t="s">
        <v>113</v>
      </c>
      <c r="E23" s="5">
        <v>1</v>
      </c>
      <c r="F23" s="2">
        <v>150</v>
      </c>
      <c r="G23" s="6">
        <v>19500</v>
      </c>
      <c r="H23" s="2">
        <v>30</v>
      </c>
      <c r="I23" s="6">
        <v>3179</v>
      </c>
      <c r="J23" s="6" t="str">
        <f>G23 - I23</f>
        <v>0</v>
      </c>
      <c r="K23" s="4" t="str">
        <f>IF(G23=0,0,J23 / G23)</f>
        <v>0</v>
      </c>
      <c r="L23" s="6" t="str">
        <f>J23 * O23</f>
        <v>0</v>
      </c>
      <c r="M23" s="2" t="str">
        <f>L23 / R2</f>
        <v>0</v>
      </c>
      <c r="N23" s="6" t="str">
        <f>J23 * P23</f>
        <v>0</v>
      </c>
      <c r="O23" s="4">
        <v>0.2</v>
      </c>
      <c r="P23" s="4">
        <v>0.8</v>
      </c>
      <c r="Q23" s="2">
        <v>130</v>
      </c>
      <c r="R23" s="42">
        <v>105.98</v>
      </c>
    </row>
    <row r="24" spans="1:18">
      <c r="B24" s="41" t="s">
        <v>45</v>
      </c>
      <c r="C24" t="s">
        <v>150</v>
      </c>
      <c r="D24" s="3" t="s">
        <v>176</v>
      </c>
      <c r="E24" s="5">
        <v>12</v>
      </c>
      <c r="F24" s="2">
        <v>1620</v>
      </c>
      <c r="G24" s="6">
        <v>210600</v>
      </c>
      <c r="H24" s="2">
        <v>0</v>
      </c>
      <c r="I24" s="6">
        <v>0</v>
      </c>
      <c r="J24" s="6" t="str">
        <f>G24 - 139896</f>
        <v>0</v>
      </c>
      <c r="K24" s="4" t="str">
        <f>IF(G24=0,0,J24 / G24)</f>
        <v>0</v>
      </c>
      <c r="L24" s="6" t="str">
        <f>J24 * O24</f>
        <v>0</v>
      </c>
      <c r="M24" s="2" t="str">
        <f>L24 / R2</f>
        <v>0</v>
      </c>
      <c r="N24" s="6" t="str">
        <f>J24 * P24</f>
        <v>0</v>
      </c>
      <c r="O24" s="4">
        <v>0.2</v>
      </c>
      <c r="P24" s="4">
        <v>0.8</v>
      </c>
      <c r="Q24" s="2">
        <v>130</v>
      </c>
      <c r="R24" s="42">
        <v>105.98</v>
      </c>
    </row>
    <row r="25" spans="1:18">
      <c r="B25" s="41" t="s">
        <v>50</v>
      </c>
      <c r="C25" t="s">
        <v>177</v>
      </c>
      <c r="D25" s="3" t="s">
        <v>178</v>
      </c>
      <c r="E25" s="5">
        <v>1</v>
      </c>
      <c r="F25" s="2">
        <v>166</v>
      </c>
      <c r="G25" s="6">
        <v>21580</v>
      </c>
      <c r="H25" s="2">
        <v>171.15</v>
      </c>
      <c r="I25" s="6">
        <v>18138</v>
      </c>
      <c r="J25" s="6" t="str">
        <f>G25 - I25</f>
        <v>0</v>
      </c>
      <c r="K25" s="4" t="str">
        <f>IF(G25=0,0,J25 / G25)</f>
        <v>0</v>
      </c>
      <c r="L25" s="6" t="str">
        <f>J25 * O25</f>
        <v>0</v>
      </c>
      <c r="M25" s="2" t="str">
        <f>L25 / R2</f>
        <v>0</v>
      </c>
      <c r="N25" s="6" t="str">
        <f>J25 * P25</f>
        <v>0</v>
      </c>
      <c r="O25" s="4">
        <v>0.2</v>
      </c>
      <c r="P25" s="4">
        <v>0.8</v>
      </c>
      <c r="Q25" s="2">
        <v>130</v>
      </c>
      <c r="R25" s="42">
        <v>105.98</v>
      </c>
    </row>
    <row r="26" spans="1:18">
      <c r="B26" s="41" t="s">
        <v>50</v>
      </c>
      <c r="C26" t="s">
        <v>51</v>
      </c>
      <c r="D26" s="3" t="s">
        <v>179</v>
      </c>
      <c r="E26" s="5">
        <v>1</v>
      </c>
      <c r="F26" s="2">
        <v>86</v>
      </c>
      <c r="G26" s="6">
        <v>11180</v>
      </c>
      <c r="H26" s="2">
        <v>60</v>
      </c>
      <c r="I26" s="6">
        <v>6359</v>
      </c>
      <c r="J26" s="6" t="str">
        <f>G26 - I26</f>
        <v>0</v>
      </c>
      <c r="K26" s="4" t="str">
        <f>IF(G26=0,0,J26 / G26)</f>
        <v>0</v>
      </c>
      <c r="L26" s="6" t="str">
        <f>J26 * O26</f>
        <v>0</v>
      </c>
      <c r="M26" s="2" t="str">
        <f>L26 / R2</f>
        <v>0</v>
      </c>
      <c r="N26" s="6" t="str">
        <f>J26 * P26</f>
        <v>0</v>
      </c>
      <c r="O26" s="4">
        <v>0.2</v>
      </c>
      <c r="P26" s="4">
        <v>0.8</v>
      </c>
      <c r="Q26" s="2">
        <v>130</v>
      </c>
      <c r="R26" s="42">
        <v>105.98</v>
      </c>
    </row>
    <row r="27" spans="1:18">
      <c r="B27" s="43"/>
      <c r="C27" s="43"/>
      <c r="D27" s="44"/>
      <c r="E27" s="45"/>
      <c r="F27" s="46"/>
      <c r="G27" s="47"/>
      <c r="H27" s="46"/>
      <c r="I27" s="47"/>
      <c r="J27" s="47"/>
      <c r="K27" s="48"/>
      <c r="L27" s="47"/>
      <c r="M27" s="46"/>
      <c r="N27" s="47"/>
      <c r="O27" s="48"/>
      <c r="P27" s="48"/>
      <c r="Q27" s="46"/>
      <c r="R27" s="46"/>
    </row>
    <row r="28" spans="1:18">
      <c r="D28" s="8" t="s">
        <v>88</v>
      </c>
      <c r="F28" s="2" t="str">
        <f>SUM(F5:F27)</f>
        <v>0</v>
      </c>
      <c r="G28" s="6" t="str">
        <f>SUM(G5:G27)</f>
        <v>0</v>
      </c>
      <c r="H28" s="2" t="str">
        <f>SUM(H5:H27)</f>
        <v>0</v>
      </c>
      <c r="I28" s="6" t="str">
        <f>SUM(I5:I27)</f>
        <v>0</v>
      </c>
      <c r="J28" s="6" t="str">
        <f>SUM(J5:J27)</f>
        <v>0</v>
      </c>
      <c r="K28" s="4" t="str">
        <f>IF(G28=0,0,J28 / G28)</f>
        <v>0</v>
      </c>
      <c r="L28" s="6" t="str">
        <f>SUM(L5:L27)</f>
        <v>0</v>
      </c>
      <c r="M28" s="2" t="str">
        <f>SUM(M5:M27)</f>
        <v>0</v>
      </c>
      <c r="N28" s="6" t="str">
        <f>SUM(N5:N27)</f>
        <v>0</v>
      </c>
    </row>
    <row r="29" spans="1:18">
      <c r="D29" s="8" t="s">
        <v>89</v>
      </c>
      <c r="E29" s="9">
        <v>0.04712</v>
      </c>
      <c r="F29" s="2" t="str">
        <f>E29 * (F28 - 0)</f>
        <v>0</v>
      </c>
      <c r="G29" s="6" t="str">
        <f>E29 * (G28 - 0)</f>
        <v>0</v>
      </c>
    </row>
    <row r="30" spans="1:18">
      <c r="D30" s="8" t="s">
        <v>90</v>
      </c>
      <c r="E30" s="7">
        <v>0.1</v>
      </c>
      <c r="F30" s="2" t="str">
        <f>F28*E30</f>
        <v>0</v>
      </c>
      <c r="G30" s="6" t="str">
        <f>G28*E30</f>
        <v>0</v>
      </c>
      <c r="N30" s="6" t="str">
        <f>G30</f>
        <v>0</v>
      </c>
    </row>
    <row r="31" spans="1:18">
      <c r="D31" s="8" t="s">
        <v>88</v>
      </c>
      <c r="F31" s="2" t="str">
        <f>F28 + F29 + F30</f>
        <v>0</v>
      </c>
      <c r="G31" s="6" t="str">
        <f>G28 + G29 + G30</f>
        <v>0</v>
      </c>
      <c r="H31" s="2" t="str">
        <f>H28</f>
        <v>0</v>
      </c>
      <c r="I31" s="6" t="str">
        <f>I28</f>
        <v>0</v>
      </c>
      <c r="J31" s="6" t="str">
        <f>G31 - I31</f>
        <v>0</v>
      </c>
      <c r="K31" s="4" t="str">
        <f>IF(G31=0,0,J31 / G31)</f>
        <v>0</v>
      </c>
      <c r="L31" s="6" t="str">
        <f>L28</f>
        <v>0</v>
      </c>
      <c r="M31" s="2" t="str">
        <f>M28</f>
        <v>0</v>
      </c>
      <c r="N31" s="6" t="str">
        <f>N28 + N30</f>
        <v>0</v>
      </c>
    </row>
    <row r="32" spans="1:18">
      <c r="D32" s="8" t="s">
        <v>91</v>
      </c>
      <c r="E32" s="7">
        <v>0</v>
      </c>
      <c r="F32" s="2" t="str">
        <f>F31*E32</f>
        <v>0</v>
      </c>
      <c r="G32" s="6" t="str">
        <f>G31*E32</f>
        <v>0</v>
      </c>
      <c r="L32" s="6" t="str">
        <f>G32*O32</f>
        <v>0</v>
      </c>
      <c r="M32" s="2" t="str">
        <f>F32*O32</f>
        <v>0</v>
      </c>
      <c r="N32" s="6" t="str">
        <f>G32*P32</f>
        <v>0</v>
      </c>
      <c r="O32" s="4">
        <v>0.2</v>
      </c>
      <c r="P32" s="4">
        <v>0.8</v>
      </c>
    </row>
    <row r="33" spans="1:18">
      <c r="D33" s="8" t="s">
        <v>92</v>
      </c>
      <c r="E33" s="5">
        <v>0</v>
      </c>
      <c r="F33" s="2" t="str">
        <f>IF(R33=0,0,G33/R33)</f>
        <v>0</v>
      </c>
      <c r="G33" s="6" t="str">
        <f>E33</f>
        <v>0</v>
      </c>
      <c r="L33" s="6" t="str">
        <f>G33*O33</f>
        <v>0</v>
      </c>
      <c r="M33" s="2" t="str">
        <f>F33*O33</f>
        <v>0</v>
      </c>
      <c r="N33" s="6" t="str">
        <f>G33*P33</f>
        <v>0</v>
      </c>
      <c r="O33" s="4">
        <v>0.2</v>
      </c>
      <c r="P33" s="4">
        <v>0.8</v>
      </c>
      <c r="Q33" s="2" t="s">
        <v>93</v>
      </c>
      <c r="R33" s="2">
        <v>100</v>
      </c>
    </row>
    <row r="34" spans="1:18">
      <c r="D34" s="8" t="s">
        <v>94</v>
      </c>
      <c r="F34" s="2" t="str">
        <f>F31 - F32 - F33</f>
        <v>0</v>
      </c>
      <c r="G34" s="6" t="str">
        <f>G31 - G32 - G33</f>
        <v>0</v>
      </c>
      <c r="H34" s="2" t="str">
        <f>H31</f>
        <v>0</v>
      </c>
      <c r="I34" s="6" t="str">
        <f>I31</f>
        <v>0</v>
      </c>
      <c r="J34" s="6" t="str">
        <f>G34 - I34</f>
        <v>0</v>
      </c>
      <c r="K34" s="4" t="str">
        <f>IF(G34=0,0,J34 / G34)</f>
        <v>0</v>
      </c>
      <c r="L34" s="6" t="str">
        <f>L31 - L32 - L33</f>
        <v>0</v>
      </c>
      <c r="M34" s="2" t="str">
        <f>M31 - M32 - M33</f>
        <v>0</v>
      </c>
      <c r="N34" s="6" t="str">
        <f>N31 - N32 - N33</f>
        <v>0</v>
      </c>
    </row>
    <row r="35" spans="1:18">
      <c r="D35" s="8"/>
    </row>
    <row r="36" spans="1:18">
      <c r="D36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6" s="2" t="str">
        <f>M34</f>
        <v>0</v>
      </c>
    </row>
    <row r="37" spans="1:18">
      <c r="D37" s="8" t="s">
        <v>7</v>
      </c>
      <c r="F37" s="2" t="str">
        <f>(F36 + F38) * E29</f>
        <v>0</v>
      </c>
    </row>
    <row r="38" spans="1:18">
      <c r="D38" s="8" t="s">
        <v>95</v>
      </c>
      <c r="F38" s="2" t="str">
        <f>H34</f>
        <v>0</v>
      </c>
    </row>
    <row r="39" spans="1:18">
      <c r="D39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9" s="2" t="str">
        <f>SUM(F36:F38)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180</v>
      </c>
      <c r="Q2" s="2" t="s">
        <v>27</v>
      </c>
      <c r="R2" s="2">
        <v>130</v>
      </c>
    </row>
    <row r="4" spans="1:18" s="1" customFormat="1">
      <c r="B4" s="15" t="s">
        <v>28</v>
      </c>
      <c r="C4" s="16" t="s">
        <v>29</v>
      </c>
      <c r="D4" s="17" t="s">
        <v>30</v>
      </c>
      <c r="E4" s="18" t="s">
        <v>31</v>
      </c>
      <c r="F4" s="19" t="s">
        <v>32</v>
      </c>
      <c r="G4" s="18" t="s">
        <v>33</v>
      </c>
      <c r="H4" s="19" t="s">
        <v>34</v>
      </c>
      <c r="I4" s="18" t="s">
        <v>35</v>
      </c>
      <c r="J4" s="18" t="s">
        <v>36</v>
      </c>
      <c r="K4" s="20" t="s">
        <v>37</v>
      </c>
      <c r="L4" s="21" t="s">
        <v>38</v>
      </c>
      <c r="M4" s="22" t="s">
        <v>39</v>
      </c>
      <c r="N4" s="21" t="s">
        <v>40</v>
      </c>
      <c r="O4" s="23" t="s">
        <v>41</v>
      </c>
      <c r="P4" s="23" t="s">
        <v>42</v>
      </c>
      <c r="Q4" s="19" t="s">
        <v>43</v>
      </c>
      <c r="R4" s="24" t="s">
        <v>44</v>
      </c>
    </row>
    <row r="5" spans="1:18">
      <c r="B5" s="41" t="s">
        <v>50</v>
      </c>
      <c r="C5" t="s">
        <v>181</v>
      </c>
      <c r="D5" s="3" t="s">
        <v>182</v>
      </c>
      <c r="E5" s="5">
        <v>1</v>
      </c>
      <c r="F5" s="2">
        <v>1450</v>
      </c>
      <c r="G5" s="6">
        <v>188500</v>
      </c>
      <c r="H5" s="2">
        <v>1225.63</v>
      </c>
      <c r="I5" s="6">
        <v>129892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2">
        <v>105.98</v>
      </c>
    </row>
    <row r="6" spans="1:18">
      <c r="B6" s="41" t="s">
        <v>50</v>
      </c>
      <c r="C6" t="s">
        <v>128</v>
      </c>
      <c r="D6" s="3" t="s">
        <v>183</v>
      </c>
      <c r="E6" s="5">
        <v>1</v>
      </c>
      <c r="F6" s="2">
        <v>900</v>
      </c>
      <c r="G6" s="6">
        <v>117000</v>
      </c>
      <c r="H6" s="2">
        <v>600</v>
      </c>
      <c r="I6" s="6">
        <v>63588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2">
        <v>105.98</v>
      </c>
    </row>
    <row r="7" spans="1:18">
      <c r="B7" s="41" t="s">
        <v>50</v>
      </c>
      <c r="C7" t="s">
        <v>128</v>
      </c>
      <c r="D7" s="3" t="s">
        <v>140</v>
      </c>
      <c r="E7" s="5">
        <v>1</v>
      </c>
      <c r="F7" s="2">
        <v>150</v>
      </c>
      <c r="G7" s="6">
        <v>19500</v>
      </c>
      <c r="H7" s="2">
        <v>50</v>
      </c>
      <c r="I7" s="6">
        <v>5299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2">
        <v>105.98</v>
      </c>
    </row>
    <row r="8" spans="1:18">
      <c r="B8" s="41" t="s">
        <v>50</v>
      </c>
      <c r="C8" t="s">
        <v>104</v>
      </c>
      <c r="D8" s="3" t="s">
        <v>184</v>
      </c>
      <c r="E8" s="5">
        <v>1</v>
      </c>
      <c r="F8" s="2">
        <v>1700</v>
      </c>
      <c r="G8" s="6">
        <v>221000</v>
      </c>
      <c r="H8" s="2">
        <v>874.35</v>
      </c>
      <c r="I8" s="6">
        <v>92664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2">
        <v>105.98</v>
      </c>
    </row>
    <row r="9" spans="1:18">
      <c r="B9" s="41" t="s">
        <v>50</v>
      </c>
      <c r="C9" t="s">
        <v>104</v>
      </c>
      <c r="D9" s="3" t="s">
        <v>106</v>
      </c>
      <c r="E9" s="5">
        <v>1</v>
      </c>
      <c r="F9" s="2">
        <v>350</v>
      </c>
      <c r="G9" s="6">
        <v>45500</v>
      </c>
      <c r="H9" s="2">
        <v>201</v>
      </c>
      <c r="I9" s="6">
        <v>21302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2">
        <v>105.98</v>
      </c>
    </row>
    <row r="10" spans="1:18">
      <c r="B10" s="41" t="s">
        <v>50</v>
      </c>
      <c r="C10" t="s">
        <v>104</v>
      </c>
      <c r="D10" s="3" t="s">
        <v>107</v>
      </c>
      <c r="E10" s="5">
        <v>1</v>
      </c>
      <c r="F10" s="2">
        <v>50</v>
      </c>
      <c r="G10" s="6">
        <v>6500</v>
      </c>
      <c r="H10" s="2">
        <v>30</v>
      </c>
      <c r="I10" s="6">
        <v>3179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2">
        <v>105.98</v>
      </c>
    </row>
    <row r="11" spans="1:18">
      <c r="B11" s="41" t="s">
        <v>50</v>
      </c>
      <c r="C11" t="s">
        <v>185</v>
      </c>
      <c r="D11" s="3" t="s">
        <v>186</v>
      </c>
      <c r="E11" s="5">
        <v>1</v>
      </c>
      <c r="F11" s="2">
        <v>950</v>
      </c>
      <c r="G11" s="6">
        <v>123500</v>
      </c>
      <c r="H11" s="2">
        <v>725</v>
      </c>
      <c r="I11" s="6">
        <v>76836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2">
        <v>105.98</v>
      </c>
    </row>
    <row r="12" spans="1:18">
      <c r="B12" s="41" t="s">
        <v>50</v>
      </c>
      <c r="C12" t="s">
        <v>185</v>
      </c>
      <c r="D12" s="3" t="s">
        <v>187</v>
      </c>
      <c r="E12" s="5">
        <v>1</v>
      </c>
      <c r="F12" s="2">
        <v>65</v>
      </c>
      <c r="G12" s="6">
        <v>8450</v>
      </c>
      <c r="H12" s="2">
        <v>50</v>
      </c>
      <c r="I12" s="6">
        <v>5299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2">
        <v>105.98</v>
      </c>
    </row>
    <row r="13" spans="1:18">
      <c r="B13" s="41" t="s">
        <v>50</v>
      </c>
      <c r="C13" t="s">
        <v>63</v>
      </c>
      <c r="D13" s="3" t="s">
        <v>188</v>
      </c>
      <c r="E13" s="5">
        <v>1</v>
      </c>
      <c r="F13" s="2">
        <v>600</v>
      </c>
      <c r="G13" s="6">
        <v>78000</v>
      </c>
      <c r="H13" s="2">
        <v>440</v>
      </c>
      <c r="I13" s="6">
        <v>46631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2">
        <v>105.98</v>
      </c>
    </row>
    <row r="14" spans="1:18">
      <c r="B14" s="41" t="s">
        <v>50</v>
      </c>
      <c r="C14" t="s">
        <v>66</v>
      </c>
      <c r="D14" s="3" t="s">
        <v>67</v>
      </c>
      <c r="E14" s="5">
        <v>2</v>
      </c>
      <c r="F14" s="2">
        <v>300</v>
      </c>
      <c r="G14" s="6">
        <v>39000</v>
      </c>
      <c r="H14" s="2">
        <v>157.06</v>
      </c>
      <c r="I14" s="6">
        <v>16646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2">
        <v>105.98</v>
      </c>
    </row>
    <row r="15" spans="1:18">
      <c r="B15" s="41" t="s">
        <v>50</v>
      </c>
      <c r="C15" t="s">
        <v>51</v>
      </c>
      <c r="D15" s="3" t="s">
        <v>189</v>
      </c>
      <c r="E15" s="5">
        <v>1</v>
      </c>
      <c r="F15" s="2">
        <v>100</v>
      </c>
      <c r="G15" s="6">
        <v>13000</v>
      </c>
      <c r="H15" s="2">
        <v>60</v>
      </c>
      <c r="I15" s="6">
        <v>6359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2">
        <v>105.98</v>
      </c>
    </row>
    <row r="16" spans="1:18">
      <c r="B16" s="41" t="s">
        <v>50</v>
      </c>
      <c r="C16" t="s">
        <v>51</v>
      </c>
      <c r="D16" s="3" t="s">
        <v>113</v>
      </c>
      <c r="E16" s="5">
        <v>1</v>
      </c>
      <c r="F16" s="2">
        <v>150</v>
      </c>
      <c r="G16" s="6">
        <v>19500</v>
      </c>
      <c r="H16" s="2">
        <v>60</v>
      </c>
      <c r="I16" s="6">
        <v>6359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2">
        <v>105.98</v>
      </c>
    </row>
    <row r="17" spans="1:18">
      <c r="B17" s="41" t="s">
        <v>50</v>
      </c>
      <c r="C17" t="s">
        <v>108</v>
      </c>
      <c r="D17" s="3" t="s">
        <v>109</v>
      </c>
      <c r="E17" s="5">
        <v>1</v>
      </c>
      <c r="F17" s="2">
        <v>350</v>
      </c>
      <c r="G17" s="6">
        <v>45500</v>
      </c>
      <c r="H17" s="2">
        <v>222.51</v>
      </c>
      <c r="I17" s="6">
        <v>23582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2">
        <v>105.98</v>
      </c>
    </row>
    <row r="18" spans="1:18">
      <c r="B18" s="41" t="s">
        <v>45</v>
      </c>
      <c r="C18" t="s">
        <v>190</v>
      </c>
      <c r="D18" s="3" t="s">
        <v>191</v>
      </c>
      <c r="E18" s="5">
        <v>1</v>
      </c>
      <c r="F18" s="2">
        <v>200</v>
      </c>
      <c r="G18" s="6">
        <v>26000</v>
      </c>
      <c r="H18" s="2">
        <v>0</v>
      </c>
      <c r="I18" s="6">
        <v>0</v>
      </c>
      <c r="J18" s="6" t="str">
        <f>G18 - 16646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2">
        <v>105.98</v>
      </c>
    </row>
    <row r="19" spans="1:18">
      <c r="B19" s="41" t="s">
        <v>45</v>
      </c>
      <c r="C19" t="s">
        <v>150</v>
      </c>
      <c r="D19" s="3" t="s">
        <v>192</v>
      </c>
      <c r="E19" s="5">
        <v>14</v>
      </c>
      <c r="F19" s="2">
        <v>1610</v>
      </c>
      <c r="G19" s="6">
        <v>209300</v>
      </c>
      <c r="H19" s="2">
        <v>0</v>
      </c>
      <c r="I19" s="6">
        <v>0</v>
      </c>
      <c r="J19" s="6" t="str">
        <f>G19 - 140952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2">
        <v>105.98</v>
      </c>
    </row>
    <row r="20" spans="1:18">
      <c r="B20" s="41" t="s">
        <v>45</v>
      </c>
      <c r="C20" t="s">
        <v>150</v>
      </c>
      <c r="D20" s="3" t="s">
        <v>152</v>
      </c>
      <c r="E20" s="5">
        <v>2</v>
      </c>
      <c r="F20" s="2">
        <v>80</v>
      </c>
      <c r="G20" s="6">
        <v>10400</v>
      </c>
      <c r="H20" s="2">
        <v>0</v>
      </c>
      <c r="I20" s="6">
        <v>0</v>
      </c>
      <c r="J20" s="6" t="str">
        <f>G20 - 6782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2">
        <v>105.98</v>
      </c>
    </row>
    <row r="21" spans="1:18">
      <c r="B21" s="41" t="s">
        <v>45</v>
      </c>
      <c r="C21" t="s">
        <v>150</v>
      </c>
      <c r="D21" s="3" t="s">
        <v>193</v>
      </c>
      <c r="E21" s="5">
        <v>1</v>
      </c>
      <c r="F21" s="2">
        <v>300</v>
      </c>
      <c r="G21" s="6">
        <v>39000</v>
      </c>
      <c r="H21" s="2">
        <v>0</v>
      </c>
      <c r="I21" s="6">
        <v>0</v>
      </c>
      <c r="J21" s="6" t="str">
        <f>G21 - 24375</f>
        <v>0</v>
      </c>
      <c r="K21" s="4" t="str">
        <f>IF(G21=0,0,J21 / G21)</f>
        <v>0</v>
      </c>
      <c r="L21" s="6" t="str">
        <f>J21 * O21</f>
        <v>0</v>
      </c>
      <c r="M21" s="2" t="str">
        <f>L21 / R2</f>
        <v>0</v>
      </c>
      <c r="N21" s="6" t="str">
        <f>J21 * P21</f>
        <v>0</v>
      </c>
      <c r="O21" s="4">
        <v>0.2</v>
      </c>
      <c r="P21" s="4">
        <v>0.8</v>
      </c>
      <c r="Q21" s="2">
        <v>130</v>
      </c>
      <c r="R21" s="42">
        <v>105.98</v>
      </c>
    </row>
    <row r="22" spans="1:18">
      <c r="B22" s="41" t="s">
        <v>50</v>
      </c>
      <c r="C22" t="s">
        <v>51</v>
      </c>
      <c r="D22" s="3" t="s">
        <v>194</v>
      </c>
      <c r="E22" s="5">
        <v>1</v>
      </c>
      <c r="F22" s="2">
        <v>1700</v>
      </c>
      <c r="G22" s="6">
        <v>221000</v>
      </c>
      <c r="H22" s="2">
        <v>1300</v>
      </c>
      <c r="I22" s="6">
        <v>137774</v>
      </c>
      <c r="J22" s="6" t="str">
        <f>G22 - I22</f>
        <v>0</v>
      </c>
      <c r="K22" s="4" t="str">
        <f>IF(G22=0,0,J22 / G22)</f>
        <v>0</v>
      </c>
      <c r="L22" s="6" t="str">
        <f>J22 * O22</f>
        <v>0</v>
      </c>
      <c r="M22" s="2" t="str">
        <f>L22 / R2</f>
        <v>0</v>
      </c>
      <c r="N22" s="6" t="str">
        <f>J22 * P22</f>
        <v>0</v>
      </c>
      <c r="O22" s="4">
        <v>0.2</v>
      </c>
      <c r="P22" s="4">
        <v>0.8</v>
      </c>
      <c r="Q22" s="2">
        <v>130</v>
      </c>
      <c r="R22" s="42">
        <v>105.98</v>
      </c>
    </row>
    <row r="23" spans="1:18">
      <c r="B23" s="43"/>
      <c r="C23" s="43"/>
      <c r="D23" s="44"/>
      <c r="E23" s="45"/>
      <c r="F23" s="46"/>
      <c r="G23" s="47"/>
      <c r="H23" s="46"/>
      <c r="I23" s="47"/>
      <c r="J23" s="47"/>
      <c r="K23" s="48"/>
      <c r="L23" s="47"/>
      <c r="M23" s="46"/>
      <c r="N23" s="47"/>
      <c r="O23" s="48"/>
      <c r="P23" s="48"/>
      <c r="Q23" s="46"/>
      <c r="R23" s="46"/>
    </row>
    <row r="24" spans="1:18">
      <c r="D24" s="8" t="s">
        <v>88</v>
      </c>
      <c r="F24" s="2" t="str">
        <f>SUM(F5:F23)</f>
        <v>0</v>
      </c>
      <c r="G24" s="6" t="str">
        <f>SUM(G5:G23)</f>
        <v>0</v>
      </c>
      <c r="H24" s="2" t="str">
        <f>SUM(H5:H23)</f>
        <v>0</v>
      </c>
      <c r="I24" s="6" t="str">
        <f>SUM(I5:I23)</f>
        <v>0</v>
      </c>
      <c r="J24" s="6" t="str">
        <f>SUM(J5:J23)</f>
        <v>0</v>
      </c>
      <c r="K24" s="4" t="str">
        <f>IF(G24=0,0,J24 / G24)</f>
        <v>0</v>
      </c>
      <c r="L24" s="6" t="str">
        <f>SUM(L5:L23)</f>
        <v>0</v>
      </c>
      <c r="M24" s="2" t="str">
        <f>SUM(M5:M23)</f>
        <v>0</v>
      </c>
      <c r="N24" s="6" t="str">
        <f>SUM(N5:N23)</f>
        <v>0</v>
      </c>
    </row>
    <row r="25" spans="1:18">
      <c r="D25" s="8" t="s">
        <v>89</v>
      </c>
      <c r="E25" s="9">
        <v>0.04712</v>
      </c>
      <c r="F25" s="2" t="str">
        <f>E25 * (F24 - 0)</f>
        <v>0</v>
      </c>
      <c r="G25" s="6" t="str">
        <f>E25 * (G24 - 0)</f>
        <v>0</v>
      </c>
    </row>
    <row r="26" spans="1:18">
      <c r="D26" s="8" t="s">
        <v>90</v>
      </c>
      <c r="E26" s="7">
        <v>0.1</v>
      </c>
      <c r="F26" s="2" t="str">
        <f>F24*E26</f>
        <v>0</v>
      </c>
      <c r="G26" s="6" t="str">
        <f>G24*E26</f>
        <v>0</v>
      </c>
      <c r="N26" s="6" t="str">
        <f>G26</f>
        <v>0</v>
      </c>
    </row>
    <row r="27" spans="1:18">
      <c r="D27" s="8" t="s">
        <v>88</v>
      </c>
      <c r="F27" s="2" t="str">
        <f>F24 + F25 + F26</f>
        <v>0</v>
      </c>
      <c r="G27" s="6" t="str">
        <f>G24 + G25 + G26</f>
        <v>0</v>
      </c>
      <c r="H27" s="2" t="str">
        <f>H24</f>
        <v>0</v>
      </c>
      <c r="I27" s="6" t="str">
        <f>I24</f>
        <v>0</v>
      </c>
      <c r="J27" s="6" t="str">
        <f>G27 - I27</f>
        <v>0</v>
      </c>
      <c r="K27" s="4" t="str">
        <f>IF(G27=0,0,J27 / G27)</f>
        <v>0</v>
      </c>
      <c r="L27" s="6" t="str">
        <f>L24</f>
        <v>0</v>
      </c>
      <c r="M27" s="2" t="str">
        <f>M24</f>
        <v>0</v>
      </c>
      <c r="N27" s="6" t="str">
        <f>N24 + N26</f>
        <v>0</v>
      </c>
    </row>
    <row r="28" spans="1:18">
      <c r="D28" s="8" t="s">
        <v>195</v>
      </c>
      <c r="E28" s="7">
        <v>0.05</v>
      </c>
      <c r="F28" s="2" t="str">
        <f>F27*E28</f>
        <v>0</v>
      </c>
      <c r="G28" s="6" t="str">
        <f>G27*E28</f>
        <v>0</v>
      </c>
      <c r="L28" s="6" t="str">
        <f>G28*O28</f>
        <v>0</v>
      </c>
      <c r="M28" s="2" t="str">
        <f>F28*O28</f>
        <v>0</v>
      </c>
      <c r="N28" s="6" t="str">
        <f>G28*P28</f>
        <v>0</v>
      </c>
      <c r="O28" s="4">
        <v>0.2</v>
      </c>
      <c r="P28" s="4">
        <v>0.8</v>
      </c>
    </row>
    <row r="29" spans="1:18">
      <c r="D29" s="8" t="s">
        <v>92</v>
      </c>
      <c r="E29" s="5">
        <v>0</v>
      </c>
      <c r="F29" s="2" t="str">
        <f>IF(R29=0,0,G29/R29)</f>
        <v>0</v>
      </c>
      <c r="G29" s="6" t="str">
        <f>E29</f>
        <v>0</v>
      </c>
      <c r="L29" s="6" t="str">
        <f>G29*O29</f>
        <v>0</v>
      </c>
      <c r="M29" s="2" t="str">
        <f>F29*O29</f>
        <v>0</v>
      </c>
      <c r="N29" s="6" t="str">
        <f>G29*P29</f>
        <v>0</v>
      </c>
      <c r="O29" s="4">
        <v>0.2</v>
      </c>
      <c r="P29" s="4">
        <v>0.8</v>
      </c>
      <c r="Q29" s="2" t="s">
        <v>93</v>
      </c>
      <c r="R29" s="2">
        <v>100</v>
      </c>
    </row>
    <row r="30" spans="1:18">
      <c r="D30" s="8" t="s">
        <v>94</v>
      </c>
      <c r="F30" s="2" t="str">
        <f>F27 - F28 - F29</f>
        <v>0</v>
      </c>
      <c r="G30" s="6" t="str">
        <f>G27 - G28 - G29</f>
        <v>0</v>
      </c>
      <c r="H30" s="2" t="str">
        <f>H27</f>
        <v>0</v>
      </c>
      <c r="I30" s="6" t="str">
        <f>I27</f>
        <v>0</v>
      </c>
      <c r="J30" s="6" t="str">
        <f>G30 - I30</f>
        <v>0</v>
      </c>
      <c r="K30" s="4" t="str">
        <f>IF(G30=0,0,J30 / G30)</f>
        <v>0</v>
      </c>
      <c r="L30" s="6" t="str">
        <f>L27 - L28 - L29</f>
        <v>0</v>
      </c>
      <c r="M30" s="2" t="str">
        <f>M27 - M28 - M29</f>
        <v>0</v>
      </c>
      <c r="N30" s="6" t="str">
        <f>N27 - N28 - N29</f>
        <v>0</v>
      </c>
    </row>
    <row r="31" spans="1:18">
      <c r="D31" s="8"/>
    </row>
    <row r="32" spans="1:18">
      <c r="D32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2" s="2" t="str">
        <f>M30</f>
        <v>0</v>
      </c>
    </row>
    <row r="33" spans="1:18">
      <c r="D33" s="8" t="s">
        <v>7</v>
      </c>
      <c r="F33" s="2" t="str">
        <f>(F32 + F34) * E25</f>
        <v>0</v>
      </c>
    </row>
    <row r="34" spans="1:18">
      <c r="D34" s="8" t="s">
        <v>95</v>
      </c>
      <c r="F34" s="2" t="str">
        <f>H30</f>
        <v>0</v>
      </c>
    </row>
    <row r="35" spans="1:18">
      <c r="D35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5" s="2" t="str">
        <f>SUM(F32:F34)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9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196</v>
      </c>
      <c r="Q2" s="2" t="s">
        <v>27</v>
      </c>
      <c r="R2" s="2">
        <v>130</v>
      </c>
    </row>
    <row r="4" spans="1:18" s="1" customFormat="1">
      <c r="B4" s="15" t="s">
        <v>28</v>
      </c>
      <c r="C4" s="16" t="s">
        <v>29</v>
      </c>
      <c r="D4" s="17" t="s">
        <v>30</v>
      </c>
      <c r="E4" s="18" t="s">
        <v>31</v>
      </c>
      <c r="F4" s="19" t="s">
        <v>32</v>
      </c>
      <c r="G4" s="18" t="s">
        <v>33</v>
      </c>
      <c r="H4" s="19" t="s">
        <v>34</v>
      </c>
      <c r="I4" s="18" t="s">
        <v>35</v>
      </c>
      <c r="J4" s="18" t="s">
        <v>36</v>
      </c>
      <c r="K4" s="20" t="s">
        <v>37</v>
      </c>
      <c r="L4" s="21" t="s">
        <v>38</v>
      </c>
      <c r="M4" s="22" t="s">
        <v>39</v>
      </c>
      <c r="N4" s="21" t="s">
        <v>40</v>
      </c>
      <c r="O4" s="23" t="s">
        <v>41</v>
      </c>
      <c r="P4" s="23" t="s">
        <v>42</v>
      </c>
      <c r="Q4" s="19" t="s">
        <v>43</v>
      </c>
      <c r="R4" s="24" t="s">
        <v>44</v>
      </c>
    </row>
    <row r="5" spans="1:18">
      <c r="B5" s="41" t="s">
        <v>45</v>
      </c>
      <c r="C5" t="s">
        <v>46</v>
      </c>
      <c r="D5" s="3" t="s">
        <v>197</v>
      </c>
      <c r="E5" s="5">
        <v>1</v>
      </c>
      <c r="F5" s="2">
        <v>5200</v>
      </c>
      <c r="G5" s="6">
        <v>676000</v>
      </c>
      <c r="H5" s="2">
        <v>0</v>
      </c>
      <c r="I5" s="6">
        <v>0</v>
      </c>
      <c r="J5" s="6" t="str">
        <f>G5 - 496108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2">
        <v>105.98</v>
      </c>
    </row>
    <row r="6" spans="1:18">
      <c r="B6" s="41" t="s">
        <v>50</v>
      </c>
      <c r="C6" t="s">
        <v>51</v>
      </c>
      <c r="D6" s="3" t="s">
        <v>198</v>
      </c>
      <c r="E6" s="5">
        <v>13</v>
      </c>
      <c r="F6" s="2">
        <v>117</v>
      </c>
      <c r="G6" s="6">
        <v>15210</v>
      </c>
      <c r="H6" s="2">
        <v>130</v>
      </c>
      <c r="I6" s="6">
        <v>13780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2">
        <v>105.98</v>
      </c>
    </row>
    <row r="7" spans="1:18">
      <c r="B7" s="41" t="s">
        <v>50</v>
      </c>
      <c r="C7" t="s">
        <v>199</v>
      </c>
      <c r="D7" s="3" t="s">
        <v>200</v>
      </c>
      <c r="E7" s="5">
        <v>1</v>
      </c>
      <c r="F7" s="2">
        <v>1200</v>
      </c>
      <c r="G7" s="6">
        <v>156000</v>
      </c>
      <c r="H7" s="2">
        <v>837.7</v>
      </c>
      <c r="I7" s="6">
        <v>88779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2">
        <v>105.98</v>
      </c>
    </row>
    <row r="8" spans="1:18">
      <c r="B8" s="41" t="s">
        <v>50</v>
      </c>
      <c r="C8" t="s">
        <v>199</v>
      </c>
      <c r="D8" s="3" t="s">
        <v>201</v>
      </c>
      <c r="E8" s="5">
        <v>1</v>
      </c>
      <c r="F8" s="2">
        <v>80</v>
      </c>
      <c r="G8" s="6">
        <v>10400</v>
      </c>
      <c r="H8" s="2">
        <v>62.83</v>
      </c>
      <c r="I8" s="6">
        <v>6659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2">
        <v>105.98</v>
      </c>
    </row>
    <row r="9" spans="1:18">
      <c r="B9" s="41" t="s">
        <v>50</v>
      </c>
      <c r="C9" t="s">
        <v>131</v>
      </c>
      <c r="D9" s="3" t="s">
        <v>202</v>
      </c>
      <c r="E9" s="5">
        <v>1</v>
      </c>
      <c r="F9" s="2">
        <v>1375</v>
      </c>
      <c r="G9" s="6">
        <v>178750</v>
      </c>
      <c r="H9" s="2">
        <v>1099.48</v>
      </c>
      <c r="I9" s="6">
        <v>116523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2">
        <v>105.98</v>
      </c>
    </row>
    <row r="10" spans="1:18">
      <c r="B10" s="41" t="s">
        <v>50</v>
      </c>
      <c r="C10" t="s">
        <v>203</v>
      </c>
      <c r="D10" s="3" t="s">
        <v>204</v>
      </c>
      <c r="E10" s="5">
        <v>1</v>
      </c>
      <c r="F10" s="2">
        <v>820</v>
      </c>
      <c r="G10" s="6">
        <v>106600</v>
      </c>
      <c r="H10" s="2">
        <v>628.27</v>
      </c>
      <c r="I10" s="6">
        <v>66584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2">
        <v>105.98</v>
      </c>
    </row>
    <row r="11" spans="1:18">
      <c r="B11" s="41" t="s">
        <v>50</v>
      </c>
      <c r="C11" t="s">
        <v>203</v>
      </c>
      <c r="D11" s="3" t="s">
        <v>205</v>
      </c>
      <c r="E11" s="5">
        <v>1</v>
      </c>
      <c r="F11" s="2">
        <v>0</v>
      </c>
      <c r="G11" s="6">
        <v>0</v>
      </c>
      <c r="H11" s="2">
        <v>50</v>
      </c>
      <c r="I11" s="6">
        <v>5299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2">
        <v>105.98</v>
      </c>
    </row>
    <row r="12" spans="1:18">
      <c r="B12" s="41" t="s">
        <v>50</v>
      </c>
      <c r="C12" t="s">
        <v>63</v>
      </c>
      <c r="D12" s="3" t="s">
        <v>173</v>
      </c>
      <c r="E12" s="5">
        <v>1</v>
      </c>
      <c r="F12" s="2">
        <v>450</v>
      </c>
      <c r="G12" s="6">
        <v>58500</v>
      </c>
      <c r="H12" s="2">
        <v>300</v>
      </c>
      <c r="I12" s="6">
        <v>31794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2">
        <v>105.98</v>
      </c>
    </row>
    <row r="13" spans="1:18">
      <c r="B13" s="41" t="s">
        <v>50</v>
      </c>
      <c r="C13" t="s">
        <v>66</v>
      </c>
      <c r="D13" s="3" t="s">
        <v>67</v>
      </c>
      <c r="E13" s="5">
        <v>1</v>
      </c>
      <c r="F13" s="2">
        <v>150</v>
      </c>
      <c r="G13" s="6">
        <v>19500</v>
      </c>
      <c r="H13" s="2">
        <v>83.77</v>
      </c>
      <c r="I13" s="6">
        <v>8878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2">
        <v>105.98</v>
      </c>
    </row>
    <row r="14" spans="1:18">
      <c r="B14" s="41" t="s">
        <v>50</v>
      </c>
      <c r="C14" t="s">
        <v>51</v>
      </c>
      <c r="D14" s="3" t="s">
        <v>113</v>
      </c>
      <c r="E14" s="5">
        <v>1</v>
      </c>
      <c r="F14" s="2">
        <v>150</v>
      </c>
      <c r="G14" s="6">
        <v>19500</v>
      </c>
      <c r="H14" s="2">
        <v>50</v>
      </c>
      <c r="I14" s="6">
        <v>5299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2">
        <v>105.98</v>
      </c>
    </row>
    <row r="15" spans="1:18">
      <c r="B15" s="41" t="s">
        <v>50</v>
      </c>
      <c r="C15" t="s">
        <v>51</v>
      </c>
      <c r="D15" s="3" t="s">
        <v>206</v>
      </c>
      <c r="E15" s="5">
        <v>12</v>
      </c>
      <c r="F15" s="2">
        <v>240</v>
      </c>
      <c r="G15" s="6">
        <v>31200</v>
      </c>
      <c r="H15" s="2">
        <v>180</v>
      </c>
      <c r="I15" s="6">
        <v>19080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2">
        <v>105.98</v>
      </c>
    </row>
    <row r="16" spans="1:18">
      <c r="B16" s="41" t="s">
        <v>45</v>
      </c>
      <c r="C16" t="s">
        <v>207</v>
      </c>
      <c r="D16" s="3" t="s">
        <v>208</v>
      </c>
      <c r="E16" s="5">
        <v>14</v>
      </c>
      <c r="F16" s="2">
        <v>1960</v>
      </c>
      <c r="G16" s="6">
        <v>254800</v>
      </c>
      <c r="H16" s="2">
        <v>0</v>
      </c>
      <c r="I16" s="6">
        <v>0</v>
      </c>
      <c r="J16" s="6" t="str">
        <f>G16 - 163212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2">
        <v>105.98</v>
      </c>
    </row>
    <row r="17" spans="1:18">
      <c r="B17" s="43"/>
      <c r="C17" s="43"/>
      <c r="D17" s="44"/>
      <c r="E17" s="45"/>
      <c r="F17" s="46"/>
      <c r="G17" s="47"/>
      <c r="H17" s="46"/>
      <c r="I17" s="47"/>
      <c r="J17" s="47"/>
      <c r="K17" s="48"/>
      <c r="L17" s="47"/>
      <c r="M17" s="46"/>
      <c r="N17" s="47"/>
      <c r="O17" s="48"/>
      <c r="P17" s="48"/>
      <c r="Q17" s="46"/>
      <c r="R17" s="46"/>
    </row>
    <row r="18" spans="1:18">
      <c r="D18" s="8" t="s">
        <v>88</v>
      </c>
      <c r="F18" s="2" t="str">
        <f>SUM(F5:F17)</f>
        <v>0</v>
      </c>
      <c r="G18" s="6" t="str">
        <f>SUM(G5:G17)</f>
        <v>0</v>
      </c>
      <c r="H18" s="2" t="str">
        <f>SUM(H5:H17)</f>
        <v>0</v>
      </c>
      <c r="I18" s="6" t="str">
        <f>SUM(I5:I17)</f>
        <v>0</v>
      </c>
      <c r="J18" s="6" t="str">
        <f>SUM(J5:J17)</f>
        <v>0</v>
      </c>
      <c r="K18" s="4" t="str">
        <f>IF(G18=0,0,J18 / G18)</f>
        <v>0</v>
      </c>
      <c r="L18" s="6" t="str">
        <f>SUM(L5:L17)</f>
        <v>0</v>
      </c>
      <c r="M18" s="2" t="str">
        <f>SUM(M5:M17)</f>
        <v>0</v>
      </c>
      <c r="N18" s="6" t="str">
        <f>SUM(N5:N17)</f>
        <v>0</v>
      </c>
    </row>
    <row r="19" spans="1:18">
      <c r="D19" s="8" t="s">
        <v>89</v>
      </c>
      <c r="E19" s="9">
        <v>0.04712</v>
      </c>
      <c r="F19" s="2" t="str">
        <f>E19 * (F18 - 0)</f>
        <v>0</v>
      </c>
      <c r="G19" s="6" t="str">
        <f>E19 * (G18 - 0)</f>
        <v>0</v>
      </c>
    </row>
    <row r="20" spans="1:18">
      <c r="D20" s="8" t="s">
        <v>90</v>
      </c>
      <c r="E20" s="7">
        <v>0.1</v>
      </c>
      <c r="F20" s="2" t="str">
        <f>F18*E20</f>
        <v>0</v>
      </c>
      <c r="G20" s="6" t="str">
        <f>G18*E20</f>
        <v>0</v>
      </c>
      <c r="N20" s="6" t="str">
        <f>G20</f>
        <v>0</v>
      </c>
    </row>
    <row r="21" spans="1:18">
      <c r="D21" s="8" t="s">
        <v>88</v>
      </c>
      <c r="F21" s="2" t="str">
        <f>F18 + F19 + F20</f>
        <v>0</v>
      </c>
      <c r="G21" s="6" t="str">
        <f>G18 + G19 + G20</f>
        <v>0</v>
      </c>
      <c r="H21" s="2" t="str">
        <f>H18</f>
        <v>0</v>
      </c>
      <c r="I21" s="6" t="str">
        <f>I18</f>
        <v>0</v>
      </c>
      <c r="J21" s="6" t="str">
        <f>G21 - I21</f>
        <v>0</v>
      </c>
      <c r="K21" s="4" t="str">
        <f>IF(G21=0,0,J21 / G21)</f>
        <v>0</v>
      </c>
      <c r="L21" s="6" t="str">
        <f>L18</f>
        <v>0</v>
      </c>
      <c r="M21" s="2" t="str">
        <f>M18</f>
        <v>0</v>
      </c>
      <c r="N21" s="6" t="str">
        <f>N18 + N20</f>
        <v>0</v>
      </c>
    </row>
    <row r="22" spans="1:18">
      <c r="D22" s="8" t="s">
        <v>91</v>
      </c>
      <c r="E22" s="7">
        <v>0</v>
      </c>
      <c r="F22" s="2" t="str">
        <f>F21*E22</f>
        <v>0</v>
      </c>
      <c r="G22" s="6" t="str">
        <f>G21*E22</f>
        <v>0</v>
      </c>
      <c r="L22" s="6" t="str">
        <f>G22*O22</f>
        <v>0</v>
      </c>
      <c r="M22" s="2" t="str">
        <f>F22*O22</f>
        <v>0</v>
      </c>
      <c r="N22" s="6" t="str">
        <f>G22*P22</f>
        <v>0</v>
      </c>
      <c r="O22" s="4">
        <v>0.2</v>
      </c>
      <c r="P22" s="4">
        <v>0.8</v>
      </c>
    </row>
    <row r="23" spans="1:18">
      <c r="D23" s="8" t="s">
        <v>92</v>
      </c>
      <c r="E23" s="5">
        <v>0</v>
      </c>
      <c r="F23" s="2" t="str">
        <f>IF(R23=0,0,G23/R23)</f>
        <v>0</v>
      </c>
      <c r="G23" s="6" t="str">
        <f>E23</f>
        <v>0</v>
      </c>
      <c r="L23" s="6" t="str">
        <f>G23*O23</f>
        <v>0</v>
      </c>
      <c r="M23" s="2" t="str">
        <f>F23*O23</f>
        <v>0</v>
      </c>
      <c r="N23" s="6" t="str">
        <f>G23*P23</f>
        <v>0</v>
      </c>
      <c r="O23" s="4">
        <v>0.2</v>
      </c>
      <c r="P23" s="4">
        <v>0.8</v>
      </c>
      <c r="Q23" s="2" t="s">
        <v>93</v>
      </c>
      <c r="R23" s="2">
        <v>100</v>
      </c>
    </row>
    <row r="24" spans="1:18">
      <c r="D24" s="8" t="s">
        <v>94</v>
      </c>
      <c r="F24" s="2" t="str">
        <f>F21 - F22 - F23</f>
        <v>0</v>
      </c>
      <c r="G24" s="6" t="str">
        <f>G21 - G22 - G23</f>
        <v>0</v>
      </c>
      <c r="H24" s="2" t="str">
        <f>H21</f>
        <v>0</v>
      </c>
      <c r="I24" s="6" t="str">
        <f>I21</f>
        <v>0</v>
      </c>
      <c r="J24" s="6" t="str">
        <f>G24 - I24</f>
        <v>0</v>
      </c>
      <c r="K24" s="4" t="str">
        <f>IF(G24=0,0,J24 / G24)</f>
        <v>0</v>
      </c>
      <c r="L24" s="6" t="str">
        <f>L21 - L22 - L23</f>
        <v>0</v>
      </c>
      <c r="M24" s="2" t="str">
        <f>M21 - M22 - M23</f>
        <v>0</v>
      </c>
      <c r="N24" s="6" t="str">
        <f>N21 - N22 - N23</f>
        <v>0</v>
      </c>
    </row>
    <row r="25" spans="1:18">
      <c r="D25" s="8"/>
    </row>
    <row r="26" spans="1:18">
      <c r="D26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6" s="2" t="str">
        <f>M24</f>
        <v>0</v>
      </c>
    </row>
    <row r="27" spans="1:18">
      <c r="D27" s="8" t="s">
        <v>7</v>
      </c>
      <c r="F27" s="2" t="str">
        <f>(F26 + F28) * E19</f>
        <v>0</v>
      </c>
    </row>
    <row r="28" spans="1:18">
      <c r="D28" s="8" t="s">
        <v>95</v>
      </c>
      <c r="F28" s="2" t="str">
        <f>H24</f>
        <v>0</v>
      </c>
    </row>
    <row r="29" spans="1:18">
      <c r="D29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9" s="2" t="str">
        <f>SUM(F26:F28)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7"/>
  <sheetViews>
    <sheetView tabSelected="1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209</v>
      </c>
      <c r="Q2" s="2" t="s">
        <v>27</v>
      </c>
      <c r="R2" s="2">
        <v>130</v>
      </c>
    </row>
    <row r="4" spans="1:18" s="1" customFormat="1">
      <c r="B4" s="15" t="s">
        <v>28</v>
      </c>
      <c r="C4" s="16" t="s">
        <v>29</v>
      </c>
      <c r="D4" s="17" t="s">
        <v>30</v>
      </c>
      <c r="E4" s="18" t="s">
        <v>31</v>
      </c>
      <c r="F4" s="19" t="s">
        <v>32</v>
      </c>
      <c r="G4" s="18" t="s">
        <v>33</v>
      </c>
      <c r="H4" s="19" t="s">
        <v>34</v>
      </c>
      <c r="I4" s="18" t="s">
        <v>35</v>
      </c>
      <c r="J4" s="18" t="s">
        <v>36</v>
      </c>
      <c r="K4" s="20" t="s">
        <v>37</v>
      </c>
      <c r="L4" s="21" t="s">
        <v>38</v>
      </c>
      <c r="M4" s="22" t="s">
        <v>39</v>
      </c>
      <c r="N4" s="21" t="s">
        <v>40</v>
      </c>
      <c r="O4" s="23" t="s">
        <v>41</v>
      </c>
      <c r="P4" s="23" t="s">
        <v>42</v>
      </c>
      <c r="Q4" s="19" t="s">
        <v>43</v>
      </c>
      <c r="R4" s="24" t="s">
        <v>44</v>
      </c>
    </row>
    <row r="5" spans="1:18">
      <c r="B5" s="41" t="s">
        <v>45</v>
      </c>
      <c r="C5" t="s">
        <v>210</v>
      </c>
      <c r="D5" s="3" t="s">
        <v>211</v>
      </c>
      <c r="E5" s="5">
        <v>1</v>
      </c>
      <c r="F5" s="2">
        <v>3950</v>
      </c>
      <c r="G5" s="6">
        <v>513500</v>
      </c>
      <c r="H5" s="2">
        <v>0</v>
      </c>
      <c r="I5" s="6">
        <v>0</v>
      </c>
      <c r="J5" s="6" t="str">
        <f>G5 - 339405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</v>
      </c>
      <c r="P5" s="4">
        <v>1</v>
      </c>
      <c r="Q5" s="2">
        <v>130</v>
      </c>
      <c r="R5" s="42">
        <v>105.98</v>
      </c>
    </row>
    <row r="6" spans="1:18">
      <c r="B6" s="41" t="s">
        <v>50</v>
      </c>
      <c r="C6" t="s">
        <v>212</v>
      </c>
      <c r="D6" s="3" t="s">
        <v>213</v>
      </c>
      <c r="E6" s="5">
        <v>1</v>
      </c>
      <c r="F6" s="2">
        <v>192</v>
      </c>
      <c r="G6" s="6">
        <v>24960</v>
      </c>
      <c r="H6" s="2">
        <v>135</v>
      </c>
      <c r="I6" s="6">
        <v>14307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</v>
      </c>
      <c r="P6" s="4">
        <v>1</v>
      </c>
      <c r="Q6" s="2">
        <v>130</v>
      </c>
      <c r="R6" s="42">
        <v>105.98</v>
      </c>
    </row>
    <row r="7" spans="1:18">
      <c r="B7" s="41" t="s">
        <v>50</v>
      </c>
      <c r="C7" t="s">
        <v>214</v>
      </c>
      <c r="D7" s="3" t="s">
        <v>215</v>
      </c>
      <c r="E7" s="5">
        <v>1</v>
      </c>
      <c r="F7" s="2">
        <v>80</v>
      </c>
      <c r="G7" s="6">
        <v>10400</v>
      </c>
      <c r="H7" s="2">
        <v>40</v>
      </c>
      <c r="I7" s="6">
        <v>4239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</v>
      </c>
      <c r="P7" s="4">
        <v>1</v>
      </c>
      <c r="Q7" s="2">
        <v>130</v>
      </c>
      <c r="R7" s="42">
        <v>105.98</v>
      </c>
    </row>
    <row r="8" spans="1:18">
      <c r="B8" s="41" t="s">
        <v>50</v>
      </c>
      <c r="C8" t="s">
        <v>216</v>
      </c>
      <c r="D8" s="3" t="s">
        <v>217</v>
      </c>
      <c r="E8" s="5">
        <v>1</v>
      </c>
      <c r="F8" s="2">
        <v>660</v>
      </c>
      <c r="G8" s="6">
        <v>85800</v>
      </c>
      <c r="H8" s="2">
        <v>484.08</v>
      </c>
      <c r="I8" s="6">
        <v>51303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</v>
      </c>
      <c r="P8" s="4">
        <v>1</v>
      </c>
      <c r="Q8" s="2">
        <v>130</v>
      </c>
      <c r="R8" s="42">
        <v>105.98</v>
      </c>
    </row>
    <row r="9" spans="1:18">
      <c r="B9" s="41" t="s">
        <v>50</v>
      </c>
      <c r="C9" t="s">
        <v>216</v>
      </c>
      <c r="D9" s="3" t="s">
        <v>218</v>
      </c>
      <c r="E9" s="5">
        <v>1</v>
      </c>
      <c r="F9" s="2">
        <v>135</v>
      </c>
      <c r="G9" s="6">
        <v>17550</v>
      </c>
      <c r="H9" s="2">
        <v>104.17</v>
      </c>
      <c r="I9" s="6">
        <v>11040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</v>
      </c>
      <c r="P9" s="4">
        <v>1</v>
      </c>
      <c r="Q9" s="2">
        <v>130</v>
      </c>
      <c r="R9" s="42">
        <v>105.98</v>
      </c>
    </row>
    <row r="10" spans="1:18">
      <c r="B10" s="41" t="s">
        <v>50</v>
      </c>
      <c r="C10" t="s">
        <v>219</v>
      </c>
      <c r="D10" s="3" t="s">
        <v>220</v>
      </c>
      <c r="E10" s="5">
        <v>1</v>
      </c>
      <c r="F10" s="2">
        <v>0</v>
      </c>
      <c r="G10" s="6">
        <v>0</v>
      </c>
      <c r="H10" s="2">
        <v>353.5</v>
      </c>
      <c r="I10" s="6">
        <v>37464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</v>
      </c>
      <c r="P10" s="4">
        <v>1</v>
      </c>
      <c r="Q10" s="2">
        <v>130</v>
      </c>
      <c r="R10" s="42">
        <v>105.98</v>
      </c>
    </row>
    <row r="11" spans="1:18">
      <c r="B11" s="41" t="s">
        <v>50</v>
      </c>
      <c r="C11" t="s">
        <v>219</v>
      </c>
      <c r="D11" s="3" t="s">
        <v>221</v>
      </c>
      <c r="E11" s="5">
        <v>1</v>
      </c>
      <c r="F11" s="2">
        <v>135</v>
      </c>
      <c r="G11" s="6">
        <v>17550</v>
      </c>
      <c r="H11" s="2">
        <v>75</v>
      </c>
      <c r="I11" s="6">
        <v>7949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</v>
      </c>
      <c r="P11" s="4">
        <v>1</v>
      </c>
      <c r="Q11" s="2">
        <v>130</v>
      </c>
      <c r="R11" s="42">
        <v>105.98</v>
      </c>
    </row>
    <row r="12" spans="1:18">
      <c r="B12" s="41" t="s">
        <v>45</v>
      </c>
      <c r="C12" t="s">
        <v>222</v>
      </c>
      <c r="D12" s="3" t="s">
        <v>223</v>
      </c>
      <c r="E12" s="5">
        <v>1</v>
      </c>
      <c r="F12" s="2">
        <v>410</v>
      </c>
      <c r="G12" s="6">
        <v>53300</v>
      </c>
      <c r="H12" s="2">
        <v>0</v>
      </c>
      <c r="I12" s="6">
        <v>0</v>
      </c>
      <c r="J12" s="6" t="str">
        <f>G12 - 36432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</v>
      </c>
      <c r="P12" s="4">
        <v>1</v>
      </c>
      <c r="Q12" s="2">
        <v>130</v>
      </c>
      <c r="R12" s="42">
        <v>105.98</v>
      </c>
    </row>
    <row r="13" spans="1:18">
      <c r="B13" s="41" t="s">
        <v>45</v>
      </c>
      <c r="C13" t="s">
        <v>222</v>
      </c>
      <c r="D13" s="3" t="s">
        <v>224</v>
      </c>
      <c r="E13" s="5">
        <v>11</v>
      </c>
      <c r="F13" s="2">
        <v>1540</v>
      </c>
      <c r="G13" s="6">
        <v>200200</v>
      </c>
      <c r="H13" s="2">
        <v>0</v>
      </c>
      <c r="I13" s="6">
        <v>0</v>
      </c>
      <c r="J13" s="6" t="str">
        <f>G13 - 125906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</v>
      </c>
      <c r="P13" s="4">
        <v>1</v>
      </c>
      <c r="Q13" s="2">
        <v>130</v>
      </c>
      <c r="R13" s="42">
        <v>105.98</v>
      </c>
    </row>
    <row r="14" spans="1:18">
      <c r="B14" s="41" t="s">
        <v>45</v>
      </c>
      <c r="C14" t="s">
        <v>222</v>
      </c>
      <c r="D14" s="3" t="s">
        <v>225</v>
      </c>
      <c r="E14" s="5">
        <v>1</v>
      </c>
      <c r="F14" s="2">
        <v>162</v>
      </c>
      <c r="G14" s="6">
        <v>21060</v>
      </c>
      <c r="H14" s="2">
        <v>0</v>
      </c>
      <c r="I14" s="6">
        <v>0</v>
      </c>
      <c r="J14" s="6" t="str">
        <f>G14 - 14625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</v>
      </c>
      <c r="P14" s="4">
        <v>1</v>
      </c>
      <c r="Q14" s="2">
        <v>130</v>
      </c>
      <c r="R14" s="42">
        <v>105.98</v>
      </c>
    </row>
    <row r="15" spans="1:18">
      <c r="B15" s="43"/>
      <c r="C15" s="43"/>
      <c r="D15" s="44"/>
      <c r="E15" s="45"/>
      <c r="F15" s="46"/>
      <c r="G15" s="47"/>
      <c r="H15" s="46"/>
      <c r="I15" s="47"/>
      <c r="J15" s="47"/>
      <c r="K15" s="48"/>
      <c r="L15" s="47"/>
      <c r="M15" s="46"/>
      <c r="N15" s="47"/>
      <c r="O15" s="48"/>
      <c r="P15" s="48"/>
      <c r="Q15" s="46"/>
      <c r="R15" s="46"/>
    </row>
    <row r="16" spans="1:18">
      <c r="D16" s="8" t="s">
        <v>88</v>
      </c>
      <c r="F16" s="2" t="str">
        <f>SUM(F5:F15)</f>
        <v>0</v>
      </c>
      <c r="G16" s="6" t="str">
        <f>SUM(G5:G15)</f>
        <v>0</v>
      </c>
      <c r="H16" s="2" t="str">
        <f>SUM(H5:H15)</f>
        <v>0</v>
      </c>
      <c r="I16" s="6" t="str">
        <f>SUM(I5:I15)</f>
        <v>0</v>
      </c>
      <c r="J16" s="6" t="str">
        <f>SUM(J5:J15)</f>
        <v>0</v>
      </c>
      <c r="K16" s="4" t="str">
        <f>IF(G16=0,0,J16 / G16)</f>
        <v>0</v>
      </c>
      <c r="L16" s="6" t="str">
        <f>SUM(L5:L15)</f>
        <v>0</v>
      </c>
      <c r="M16" s="2" t="str">
        <f>SUM(M5:M15)</f>
        <v>0</v>
      </c>
      <c r="N16" s="6" t="str">
        <f>SUM(N5:N15)</f>
        <v>0</v>
      </c>
    </row>
    <row r="17" spans="1:18">
      <c r="D17" s="8" t="s">
        <v>89</v>
      </c>
      <c r="E17" s="9">
        <v>0.04712</v>
      </c>
      <c r="F17" s="2" t="str">
        <f>E17 * (F16 - 0)</f>
        <v>0</v>
      </c>
      <c r="G17" s="6" t="str">
        <f>E17 * (G16 - 0)</f>
        <v>0</v>
      </c>
    </row>
    <row r="18" spans="1:18">
      <c r="D18" s="8" t="s">
        <v>90</v>
      </c>
      <c r="E18" s="7">
        <v>0.1</v>
      </c>
      <c r="F18" s="2" t="str">
        <f>F16*E18</f>
        <v>0</v>
      </c>
      <c r="G18" s="6" t="str">
        <f>G16*E18</f>
        <v>0</v>
      </c>
      <c r="N18" s="6" t="str">
        <f>G18</f>
        <v>0</v>
      </c>
    </row>
    <row r="19" spans="1:18">
      <c r="D19" s="8" t="s">
        <v>88</v>
      </c>
      <c r="F19" s="2" t="str">
        <f>F16 + F17 + F18</f>
        <v>0</v>
      </c>
      <c r="G19" s="6" t="str">
        <f>G16 + G17 + G18</f>
        <v>0</v>
      </c>
      <c r="H19" s="2" t="str">
        <f>H16</f>
        <v>0</v>
      </c>
      <c r="I19" s="6" t="str">
        <f>I16</f>
        <v>0</v>
      </c>
      <c r="J19" s="6" t="str">
        <f>G19 - I19</f>
        <v>0</v>
      </c>
      <c r="K19" s="4" t="str">
        <f>IF(G19=0,0,J19 / G19)</f>
        <v>0</v>
      </c>
      <c r="L19" s="6" t="str">
        <f>L16</f>
        <v>0</v>
      </c>
      <c r="M19" s="2" t="str">
        <f>M16</f>
        <v>0</v>
      </c>
      <c r="N19" s="6" t="str">
        <f>N16 + N18</f>
        <v>0</v>
      </c>
    </row>
    <row r="20" spans="1:18">
      <c r="D20" s="8" t="s">
        <v>226</v>
      </c>
      <c r="E20" s="7">
        <v>0.05</v>
      </c>
      <c r="F20" s="2" t="str">
        <f>F19*E20</f>
        <v>0</v>
      </c>
      <c r="G20" s="6" t="str">
        <f>G19*E20</f>
        <v>0</v>
      </c>
      <c r="L20" s="6" t="str">
        <f>G20*O20</f>
        <v>0</v>
      </c>
      <c r="M20" s="2" t="str">
        <f>F20*O20</f>
        <v>0</v>
      </c>
      <c r="N20" s="6" t="str">
        <f>G20*P20</f>
        <v>0</v>
      </c>
      <c r="O20" s="4">
        <v>0</v>
      </c>
      <c r="P20" s="4">
        <v>1</v>
      </c>
    </row>
    <row r="21" spans="1:18">
      <c r="D21" s="8" t="s">
        <v>92</v>
      </c>
      <c r="E21" s="5">
        <v>0</v>
      </c>
      <c r="F21" s="2" t="str">
        <f>IF(R21=0,0,G21/R21)</f>
        <v>0</v>
      </c>
      <c r="G21" s="6" t="str">
        <f>E21</f>
        <v>0</v>
      </c>
      <c r="L21" s="6" t="str">
        <f>G21*O21</f>
        <v>0</v>
      </c>
      <c r="M21" s="2" t="str">
        <f>F21*O21</f>
        <v>0</v>
      </c>
      <c r="N21" s="6" t="str">
        <f>G21*P21</f>
        <v>0</v>
      </c>
      <c r="O21" s="4">
        <v>0</v>
      </c>
      <c r="P21" s="4">
        <v>1</v>
      </c>
      <c r="Q21" s="2" t="s">
        <v>93</v>
      </c>
      <c r="R21" s="2">
        <v>100</v>
      </c>
    </row>
    <row r="22" spans="1:18">
      <c r="D22" s="8" t="s">
        <v>94</v>
      </c>
      <c r="F22" s="2" t="str">
        <f>F19 - F20 - F21</f>
        <v>0</v>
      </c>
      <c r="G22" s="6" t="str">
        <f>G19 - G20 - G21</f>
        <v>0</v>
      </c>
      <c r="H22" s="2" t="str">
        <f>H19</f>
        <v>0</v>
      </c>
      <c r="I22" s="6" t="str">
        <f>I19</f>
        <v>0</v>
      </c>
      <c r="J22" s="6" t="str">
        <f>G22 - I22</f>
        <v>0</v>
      </c>
      <c r="K22" s="4" t="str">
        <f>IF(G22=0,0,J22 / G22)</f>
        <v>0</v>
      </c>
      <c r="L22" s="6" t="str">
        <f>L19 - L20 - L21</f>
        <v>0</v>
      </c>
      <c r="M22" s="2" t="str">
        <f>M19 - M20 - M21</f>
        <v>0</v>
      </c>
      <c r="N22" s="6" t="str">
        <f>N19 - N20 - N21</f>
        <v>0</v>
      </c>
    </row>
    <row r="23" spans="1:18">
      <c r="D23" s="8"/>
    </row>
    <row r="24" spans="1:18">
      <c r="D24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24" s="2" t="str">
        <f>M22</f>
        <v>0</v>
      </c>
    </row>
    <row r="25" spans="1:18">
      <c r="D25" s="8" t="s">
        <v>7</v>
      </c>
      <c r="F25" s="2" t="str">
        <f>(F24 + F26) * E17</f>
        <v>0</v>
      </c>
    </row>
    <row r="26" spans="1:18">
      <c r="D26" s="8" t="s">
        <v>95</v>
      </c>
      <c r="F26" s="2" t="str">
        <f>H22</f>
        <v>0</v>
      </c>
    </row>
    <row r="27" spans="1:18">
      <c r="D27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27" s="2" t="str">
        <f>SUM(F24:F26)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送金全体像</vt:lpstr>
      <vt:lpstr>有吉様</vt:lpstr>
      <vt:lpstr>松木様</vt:lpstr>
      <vt:lpstr>大峰様</vt:lpstr>
      <vt:lpstr>角田様</vt:lpstr>
      <vt:lpstr>松隈様</vt:lpstr>
      <vt:lpstr>髙橋様</vt:lpstr>
      <vt:lpstr>星様</vt:lpstr>
      <vt:lpstr>長島様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2016-11-03T15:49:51+09:00</dcterms:modified>
  <dc:title/>
  <dc:description/>
  <dc:subject/>
  <cp:keywords/>
  <cp:category/>
</cp:coreProperties>
</file>