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7" autoFilterDateGrouping="1" firstSheet="0" minimized="0" showHorizontalScroll="1" showSheetTabs="1" showVerticalScroll="1" tabRatio="600" visibility="visible"/>
  </bookViews>
  <sheets>
    <sheet name="送金全体像" sheetId="1" r:id="rId4"/>
    <sheet name="種子島様" sheetId="2" r:id="rId5"/>
    <sheet name="長谷川様" sheetId="3" r:id="rId6"/>
    <sheet name="角田様" sheetId="4" r:id="rId7"/>
    <sheet name="太田様" sheetId="5" r:id="rId8"/>
    <sheet name="津金澤様" sheetId="6" r:id="rId9"/>
    <sheet name="善波様" sheetId="7" r:id="rId10"/>
    <sheet name="石畑様" sheetId="8" r:id="rId11"/>
    <sheet name="小野塚様" sheetId="9" r:id="rId12"/>
    <sheet name="田村様" sheetId="10" r:id="rId13"/>
    <sheet name="小菅様" sheetId="11" r:id="rId14"/>
    <sheet name="町田様" sheetId="12" r:id="rId15"/>
    <sheet name="小林様" sheetId="13" r:id="rId16"/>
    <sheet name="秋山様" sheetId="14" r:id="rId17"/>
    <sheet name="吉川様" sheetId="15" r:id="rId18"/>
    <sheet name="龍見様" sheetId="16" r:id="rId19"/>
    <sheet name="鹿熊様" sheetId="17" r:id="rId20"/>
    <sheet name="濱松様" sheetId="18" r:id="rId21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<sst xmlns="http://schemas.openxmlformats.org/spreadsheetml/2006/main" uniqueCount="296">
  <si>
    <t>2018-05挙式分</t>
  </si>
  <si>
    <t>出力日：2018/05/28</t>
  </si>
  <si>
    <t>No</t>
  </si>
  <si>
    <t>挙式日</t>
  </si>
  <si>
    <t>顧客名</t>
  </si>
  <si>
    <t>現地支払料</t>
  </si>
  <si>
    <r>
      <t xml:space="preserve">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手配料</t>
    </r>
  </si>
  <si>
    <t>州税</t>
  </si>
  <si>
    <t>振込み額合計</t>
  </si>
  <si>
    <t>2018/05/04</t>
  </si>
  <si>
    <t>濱松 誠</t>
  </si>
  <si>
    <t>田村 悠太</t>
  </si>
  <si>
    <t>2018/05/08</t>
  </si>
  <si>
    <t>小菅 俊文</t>
  </si>
  <si>
    <t>2018/05/14</t>
  </si>
  <si>
    <t>秋山 晃士</t>
  </si>
  <si>
    <t>2018/05/15</t>
  </si>
  <si>
    <t>龍見 諭学</t>
  </si>
  <si>
    <t>津金澤 隆志</t>
  </si>
  <si>
    <t>2018/05/16</t>
  </si>
  <si>
    <t>町田 勉</t>
  </si>
  <si>
    <t>2018/05/18</t>
  </si>
  <si>
    <t>種子島 康時</t>
  </si>
  <si>
    <t>善波 亮</t>
  </si>
  <si>
    <t>2018/05/21</t>
  </si>
  <si>
    <t>小野塚 健悟</t>
  </si>
  <si>
    <t>小林 佑輔</t>
  </si>
  <si>
    <t>2018/05/23</t>
  </si>
  <si>
    <t>角田 龍之介</t>
  </si>
  <si>
    <t>2018/05/24</t>
  </si>
  <si>
    <t>石畑 陽太郎</t>
  </si>
  <si>
    <t>吉川 進</t>
  </si>
  <si>
    <t>2018/05/26</t>
  </si>
  <si>
    <t>長谷川 英司</t>
  </si>
  <si>
    <t>2018/05/29</t>
  </si>
  <si>
    <t>太田 祥則</t>
  </si>
  <si>
    <t>2018/05/31</t>
  </si>
  <si>
    <t>鹿熊 健一</t>
  </si>
  <si>
    <t>合計</t>
  </si>
  <si>
    <t>種子島様     挙式日：2018-05-18</t>
  </si>
  <si>
    <t>送金為替レート:</t>
  </si>
  <si>
    <t>支払区分</t>
  </si>
  <si>
    <t>商品区分</t>
  </si>
  <si>
    <t>商品名</t>
  </si>
  <si>
    <t>数量</t>
  </si>
  <si>
    <t>総代価$</t>
  </si>
  <si>
    <t>総代価\</t>
  </si>
  <si>
    <t>総原価$</t>
  </si>
  <si>
    <t>総原価\</t>
  </si>
  <si>
    <t>利益\</t>
  </si>
  <si>
    <t>利益率\</t>
  </si>
  <si>
    <t>HI\</t>
  </si>
  <si>
    <t>HI$</t>
  </si>
  <si>
    <t>RW\</t>
  </si>
  <si>
    <r>
      <t xml:space="preserve">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/SH</t>
    </r>
  </si>
  <si>
    <r>
      <t xml:space="preserve">R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W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/SH</t>
    </r>
  </si>
  <si>
    <t>販売為替レート</t>
  </si>
  <si>
    <t>原価為替レート</t>
  </si>
  <si>
    <t>振込(海外)</t>
  </si>
  <si>
    <t>セントラルユニオン教会大聖堂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</si>
  <si>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</si>
  <si>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フォトグラファー：Jayson Tanega</t>
  </si>
  <si>
    <t>お支度→ホテル館内→リムジン→挙式→フォトツアー2ヶ所(ダウンタウン・ワイアラエビーチ）/撮影データ☆</t>
  </si>
  <si>
    <t>レセプション前半1時間追加（ワイキキ周辺）☆</t>
  </si>
  <si>
    <t>待機料☆</t>
  </si>
  <si>
    <t>カップル用リムジン</t>
  </si>
  <si>
    <t>フォトツアー1ヶ所（ワイキキ周辺）</t>
  </si>
  <si>
    <t>24名様用バス</t>
  </si>
  <si>
    <t>ホテル⇔会場間/往復</t>
  </si>
  <si>
    <t>つきっきりコーディネーター</t>
  </si>
  <si>
    <t>ホテル出発→教会→フォトツアー2カ所(ダウンタウン・ワイアラエビーチ）
※お打合せ：5/16 15:30〜＠Halekulani</t>
  </si>
  <si>
    <t>Real Wedddings オリジナル</t>
  </si>
  <si>
    <t>ブーケ＆ブートニア
☆プレゼント☆</t>
  </si>
  <si>
    <t>クレジット払い(海外)</t>
  </si>
  <si>
    <t>ミッシェルズ</t>
  </si>
  <si>
    <t>Orchid Menu
ブルークラブケーキ
ヴィテロトナート
ロブスタービスク
メイン選択</t>
  </si>
  <si>
    <t>Keiki menu
シュリンプシュキャンピ
フィレ</t>
  </si>
  <si>
    <t>アップチャージ
2段/デザインのリクエスト有り</t>
  </si>
  <si>
    <t>Real Weddings オリジナル</t>
  </si>
  <si>
    <t>テーブルデコレーション　</t>
  </si>
  <si>
    <t>リネン</t>
  </si>
  <si>
    <t>テーブルランナー
※配達料込</t>
  </si>
  <si>
    <t>ケーキフラワー　</t>
  </si>
  <si>
    <t>レセプションコーディネーター</t>
  </si>
  <si>
    <t>開始～終了まで</t>
  </si>
  <si>
    <t>会場準備～パーティー前半(3時間)</t>
  </si>
  <si>
    <t>SUBTOTAL</t>
  </si>
  <si>
    <t>ハワイ州税</t>
  </si>
  <si>
    <t>アレンジメント料</t>
  </si>
  <si>
    <t>なし</t>
  </si>
  <si>
    <t>サービス割引</t>
  </si>
  <si>
    <t>割引額為替レート</t>
  </si>
  <si>
    <t>TOTAL</t>
  </si>
  <si>
    <t>現地支払い額</t>
  </si>
  <si>
    <r>
      <t xml:space="preserve">ＲＷからH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への振り込み額</t>
    </r>
  </si>
  <si>
    <t>長谷川様     挙式日：2018-05-26</t>
  </si>
  <si>
    <t>【基本プラン】
教会使用料（1時間挙式）／牧師への謝礼／オルガン奏者／シンガー／教会のお世話係／結婚証明書（法的効力はありません）／リムジン送迎（ホテル⇔教会間）
☆ご紹介特典☆50%OFF</t>
  </si>
  <si>
    <t>ヘアメイクアーティスト：Risa Hoshino</t>
  </si>
  <si>
    <t>つきっきり(7時間以内)+クイックヘアチェンジ2回付</t>
  </si>
  <si>
    <t>延長1時間</t>
  </si>
  <si>
    <t>フォトグラファー：Lester Miyashiro</t>
  </si>
  <si>
    <t>お支度→ホテル館内→リムジン→挙式→フォトツアー2ヶ所(ワイキキ周辺）/撮影データ</t>
  </si>
  <si>
    <t>レセプション前半（サンセット撮影含む）</t>
  </si>
  <si>
    <t>ホテル出発→教会→フォトツアー2カ所(ワイキキ周辺）→レセプション前半
※現地お打合せ：5/24　15:30〜＠シェラトンワイキキ</t>
  </si>
  <si>
    <t>Le Lotus Design</t>
  </si>
  <si>
    <t>挙式撮影(ダイジェスト撮影・編集1曲分)※誓いの言葉は音声を記録します</t>
  </si>
  <si>
    <t>オプション：メイクアップ＋ホテル内撮影</t>
  </si>
  <si>
    <t>14名様用ミニバン</t>
  </si>
  <si>
    <t>ホテル⇔会場間（ワイキキ周辺）/往復</t>
  </si>
  <si>
    <t>ブーケ＆ブートニア</t>
  </si>
  <si>
    <t>フラワーシャワー(10名様分)</t>
  </si>
  <si>
    <t>ハウツリーラナイ/サンスーシールーム</t>
  </si>
  <si>
    <t>Dinner Menu A</t>
  </si>
  <si>
    <t>Kids set Menu</t>
  </si>
  <si>
    <t>Kids Menu</t>
  </si>
  <si>
    <t>10inch/ラウンド型/ベーシックタイプ</t>
  </si>
  <si>
    <t>角田様     挙式日：2018-05-23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</si>
  <si>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</si>
  <si>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</si>
  <si>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>お支度→ホテル館内→リムジン→挙式→フォトツアー1ヶ所(ワイキキ周辺）/撮影データ</t>
  </si>
  <si>
    <t>UIプロダクション</t>
  </si>
  <si>
    <t>シルバープラン（会場到着→挙式→お庭→6組までのインタビュー/未編集セレモニー）DVD納品</t>
  </si>
  <si>
    <t>ホテル出発→教会→フォトツアー1カ所(ワイキキ周辺）→レセプション前半</t>
  </si>
  <si>
    <t>7名様用リムジン</t>
  </si>
  <si>
    <t>ホテル⇔会場間（ワイキキ周辺）/2時間</t>
  </si>
  <si>
    <t>6” Round Cake (15.2cm x 2.5"h)/Basic</t>
  </si>
  <si>
    <t>太田様     挙式日：2018-05-29</t>
  </si>
  <si>
    <t>モアナルアコミュニティ教会</t>
  </si>
  <si>
    <t>ヘアメイクアーティスト：Hisami</t>
  </si>
  <si>
    <t>ヘアメイク＆着付け（120分）</t>
  </si>
  <si>
    <t>ヘアメイク</t>
  </si>
  <si>
    <t>ゲストヘアメイク（60分）</t>
  </si>
  <si>
    <t>挙式+カピオラニ公園</t>
  </si>
  <si>
    <t>ホテル出発→教会→フォトツアー→ホテル</t>
  </si>
  <si>
    <t>津金澤様     挙式日：2018-05-15</t>
  </si>
  <si>
    <t>リハーサルメイク(120分)</t>
  </si>
  <si>
    <t>お支度→ホテル館内→リムジン→挙式→フォトツアー2ヶ所(ワイキキ周辺）/撮影データ☆</t>
  </si>
  <si>
    <t>サンセット撮影</t>
  </si>
  <si>
    <t>シルバープラン（会場到着→挙式→お庭→6組までのインタビュー/未編集セレモニー）DVDもしくはブルーレイ納品</t>
  </si>
  <si>
    <t>ホテル出発→教会→フォトツアー3カ所(ワイキキ周辺）</t>
  </si>
  <si>
    <t>ブーケ＆ブートニア　</t>
  </si>
  <si>
    <t>ハクレイ（花冠）　
後挿しヘッドピース有</t>
  </si>
  <si>
    <t>善波様     挙式日：2018-05-18</t>
  </si>
  <si>
    <t>ザ・フェアモントオーキッド・ウエディング</t>
  </si>
  <si>
    <t>タートルポイント会場使用料(月～金曜日・午前中挙式)/会場チェア20脚/牧師先生/弾き語りシンガー/ヘアメイク＆着付け(120分)/写真撮影(挙式のみ)/日本人コーディネーター　
※ガゼボ前での挙式</t>
  </si>
  <si>
    <t>ハワイ島：ザ・フェアモントオーキッド・ウエディング</t>
  </si>
  <si>
    <t xml:space="preserve">バージンロード（カーペット）
※セッティング料込
</t>
  </si>
  <si>
    <t>Real Weddings オリジナル(ハワイ島)</t>
  </si>
  <si>
    <t>ゲスト様用レイ(デザインお任せ)　
チェアに装飾（大人7名様・お子様1名様）</t>
  </si>
  <si>
    <t>フラワーシャワー(10名様分)　</t>
  </si>
  <si>
    <t>ヘアメイクアーティスト：ハワイ島</t>
  </si>
  <si>
    <t>ゲストヘアセット
Ms.Aya Zemba　8:50〜9:20　　
Ms.Yoko Kawano　9:30〜10:00</t>
  </si>
  <si>
    <t>ハワイ島：ブラウンズ</t>
  </si>
  <si>
    <t>会場使用料</t>
  </si>
  <si>
    <t>セッティング料</t>
  </si>
  <si>
    <t>Plated Lunch Menu #1
そばアレルギー：Mr.Yoshihiro Kawano</t>
  </si>
  <si>
    <t>Keiki Menu</t>
  </si>
  <si>
    <t>オリジナルケーキ
1段ケーキ/ストロベリートッピング</t>
  </si>
  <si>
    <t>Real Weddings オリジナル (ハワイ島)</t>
  </si>
  <si>
    <t>フラワーアレンジメント　</t>
  </si>
  <si>
    <t>キャンドル</t>
  </si>
  <si>
    <t>ハワイ島特別割引</t>
  </si>
  <si>
    <t>石畑様     挙式日：2018-05-24</t>
  </si>
  <si>
    <t>ヘアメイクアーティスト：Machi Barros</t>
  </si>
  <si>
    <t>リハーサルメイク(120分）
5/22　16:30〜</t>
  </si>
  <si>
    <t>つきっきりヘアメイク(7時間）*クイックヘアチェンジ2回付き</t>
  </si>
  <si>
    <t>お支度→ホテル館内→リムジン→挙式→フォトツアー1ヶ所(ワイキキ周辺）/撮影データ☆</t>
  </si>
  <si>
    <t>ホテル出発→フォトツアー1ヶ所→教会→レセプション
※現地お打合せ　5/22　15:30〜</t>
  </si>
  <si>
    <t>レセプション準備〜レセプション前半</t>
  </si>
  <si>
    <t>ブーケ＆ブートニア　
☆40,000円分プレゼント☆</t>
  </si>
  <si>
    <t>ヘッドピース</t>
  </si>
  <si>
    <t>フラワーシャワー(20名様分)</t>
  </si>
  <si>
    <t>レイ　
ホワイト</t>
  </si>
  <si>
    <t>Orchid Menu
シュリンプシュキャンピ
エスカルゴ
ロブスタービスク
メイン選択</t>
  </si>
  <si>
    <t>2段/ミックスベリートッピング</t>
  </si>
  <si>
    <t>小野塚様     挙式日：2018-05-21</t>
  </si>
  <si>
    <t>新郎ヘアセット(20分）</t>
  </si>
  <si>
    <t>振込(国内)</t>
  </si>
  <si>
    <t>デジタル横長タイプ：Laule'a 40P/80C(表紙素材：麻布)</t>
  </si>
  <si>
    <t xml:space="preserve">増刷：デジタル横長タイプ：Laule'a 40P/80C(表紙素材：麻布)	</t>
  </si>
  <si>
    <t>ホテル出発→教会→フォトツアー2カ所(ワイキキ周辺）</t>
  </si>
  <si>
    <t>①ブーケ＆ブートニア　※バラ（ピンクがかったホワイト）・ミニバラ（ピンクがかったホワイト）・ラナンキュラス（ホワイト）・アジサイ（グリーン）・グリーン</t>
  </si>
  <si>
    <t>ヘアピース（シングル）</t>
  </si>
  <si>
    <t>ハクレイ ※ミニバラ （ホワイト）・アジサイ（グリーン）・グリーンの葉・実物（グリーン）</t>
  </si>
  <si>
    <t>マイリーレイ</t>
  </si>
  <si>
    <t>アフターブーケ(押し花)</t>
  </si>
  <si>
    <t>スタンダード(シェル)</t>
  </si>
  <si>
    <t>田村様     挙式日：2018-05-04</t>
  </si>
  <si>
    <t>【基本プラン】
教会使用料（1時間挙式）／牧師への謝礼／オルガン奏者／シンガー／教会のお世話係／結婚証明書（法的効力はありません）／リムジン送迎（ホテル⇔教会間）
☆ご紹介特別価格260,000円→130,000円☆</t>
  </si>
  <si>
    <t>フォトグラファー：VISIONARI/Takako, Megumi, Cliff, Ryan, Jason</t>
  </si>
  <si>
    <t xml:space="preserve">Plan（アルバムなし）：フォトグラファーMegumi/メイク、ホテル内、(リムジン)、セレモニー、フォトツアー1ヶ所+レセプション冒頭/350cut～/DVD(データ)・インターネットスライドショー	</t>
  </si>
  <si>
    <t>VISIONARI：オプション</t>
  </si>
  <si>
    <t>フォトツアー1ヶ所追加（ワイキキ周辺）</t>
  </si>
  <si>
    <t>オプション：フォトツアー1カ所(ワイキキ周辺)</t>
  </si>
  <si>
    <t>ホテル出発→教会→フォトツアー3か所</t>
  </si>
  <si>
    <t>ブーケ＆ブートニア　☆プレゼント☆ ※ダリア（ホワイト）・シャクヤク（ホワイト）・ストック（ホワイト）・ミニバラ（ホワイト）・バラ（ホワイト）・グリーン</t>
  </si>
  <si>
    <t>ホワイトのヘアピース　ブーケと共花＋カーネーションを多めにご用意</t>
  </si>
  <si>
    <t>ハクレイ（花冠）　※ガーベラ（オレンジ）・ガーベラ（イエロー）・ミニバラ（ホワイト）・ガーベラ（グリーン）(無ければアジサイ以外のグリーンのお花)</t>
  </si>
  <si>
    <t>ホワイトオーキッドシングルレイ ※ご兄弟用</t>
  </si>
  <si>
    <t>イエロープルメリアシングルレイ ※親御様用</t>
  </si>
  <si>
    <t>小菅様     挙式日：2018-05-08</t>
  </si>
  <si>
    <t>お支度→ホテル館内→リムジン→挙式→フォトツアー2ヶ所(ワイアラエビーチ・カピオラニ公園）/撮影データ☆</t>
  </si>
  <si>
    <t>レセプション撮影延長1時間（サンセット撮影含む）</t>
  </si>
  <si>
    <t>ホテル出発→教会→フォトツアー2カ所(ワイアラエビーチ・カピオラニ公園）→レセプション前半</t>
  </si>
  <si>
    <t>フォトツアー1ヶ所(ワイアラエビーチ・カピオラニ公園）</t>
  </si>
  <si>
    <t>ヘッドピース　</t>
  </si>
  <si>
    <t>2Tier Round Cake  (6" &amp; 8"）
ミックスベリー
※トップ：15.24㎝</t>
  </si>
  <si>
    <t>スタンダード</t>
  </si>
  <si>
    <t>町田様     挙式日：2018-05-16</t>
  </si>
  <si>
    <t>カワイアハオ教会</t>
  </si>
  <si>
    <t>【基本プラン】
教会使用料（1時間挙式）／牧師への謝礼／オルガン奏者／シンガー／教会のお世話係／結婚証明書（法的効力はありません）／リムジン送迎（ホテル⇔教会間）※ゲストが30名様以上の場合、1時間30分挙式での対応となります。</t>
  </si>
  <si>
    <t>リハーサルメイク(120分）
5/15　10:00〜</t>
  </si>
  <si>
    <t>フォトツアー1ヶ所（ダウンタウン・ワイアラエビーチ）</t>
  </si>
  <si>
    <t>ホテル出発→教会→フォトツアー2カ所(ダウンタウン・ワイアラエビーチ）</t>
  </si>
  <si>
    <t>ハクレイ</t>
  </si>
  <si>
    <t>Dinner Menu B</t>
  </si>
  <si>
    <t>12名様用(8inch/ラウンド型/ストロベリー)</t>
  </si>
  <si>
    <t>小林様     挙式日：2018-05-21</t>
  </si>
  <si>
    <t>セントアンドリュース教会大聖堂</t>
  </si>
  <si>
    <t>【レギュラーパッケージ】（銀座クチュールナオコ）
挙式会場使用料/牧師への謝礼/ハワイ州税/音楽奏者・ウェディングシンガーへの謝礼/ウェディングコーディネーター/結婚証明書(法的効力はありません)/基本ホワイトオーキッドのクラッチブーケ&amp;ブートニア(生花)/ホテル(ワイキキ地区・カハラ地区)～挙式場間の送迎(リムジン)</t>
  </si>
  <si>
    <t>ゲストヘアセットorメイクのみ（30分）</t>
  </si>
  <si>
    <t>銀座クチュールナオコ</t>
  </si>
  <si>
    <t>挙式+挙式会場周辺(撮影枚数100カット)/キルト(アナログアルバム)20ページ：30カット</t>
  </si>
  <si>
    <t>【クチュールナオコ】列席者送迎(リムジン7名乗り) 往復 ホテル-挙式場-ホテル</t>
  </si>
  <si>
    <t>Other</t>
  </si>
  <si>
    <t>【クチュールナオコ】
フラワーシャワー(10名様分)</t>
  </si>
  <si>
    <t>【特別特典】
ドレス＆タキシードお持込料￥66,000（銀座クチュールナオコ以外の場合）サービス</t>
  </si>
  <si>
    <t>フォトグラファー：Taka</t>
  </si>
  <si>
    <t>【別日フォトツアー】
エンゲージメントフォト（移動時間含む2.5時間）
※お仕度→ホテル館内→ワイマナロビーチ(東海岸)撮影の場合</t>
  </si>
  <si>
    <t>【別日フォトツアー】
1時間延長</t>
  </si>
  <si>
    <t>【別日フォトツアー】
レセプション前半まで</t>
  </si>
  <si>
    <t>ベンダー用バン</t>
  </si>
  <si>
    <t>【別日フォトツアー】
フォトツアー用バン≪フォトツアー(3時間)≫
※東海岸＆ダウンタウン撮影</t>
  </si>
  <si>
    <t>【別日フォトツアー】
①ブーケ＆ブートニアプレゼント
・ガーデンローズ(濃いピンク)・ガーデンローズ(ピンク)・ガーデンローズ(ホワイト)・ミニバラ(サーモンピンク)・グリーン</t>
  </si>
  <si>
    <t>【別日フォトツアー】
Wedding Special Menu(Tastings Hawaii)
※ドリンク代は現地精算となりますので、ご料金には含まれておりません。</t>
  </si>
  <si>
    <t>8" Round Cake (20.3cm)/Basic</t>
  </si>
  <si>
    <t>秋山様     挙式日：2018-05-14</t>
  </si>
  <si>
    <t>タートルポワント会場使用料(月～金曜日・午前中挙式)/会場チェア20脚/牧師先生/弾き語りシンガー/ヘアメイク＆着付け(120分)/写真撮影(挙式のみ)/日本人コーディネーター　</t>
  </si>
  <si>
    <t>Labor Fee</t>
  </si>
  <si>
    <t>Plated Lunch Menu #1</t>
  </si>
  <si>
    <t>オリジナルウエディングケーキ</t>
  </si>
  <si>
    <t>つきっきりコーディネーター(ハワイ島)</t>
  </si>
  <si>
    <t>レセプション</t>
  </si>
  <si>
    <t>離島挙式特別割引</t>
  </si>
  <si>
    <t>吉川様     挙式日：2018-05-24</t>
  </si>
  <si>
    <t>ギャノンズウエディング</t>
  </si>
  <si>
    <t>会場使用料／牧師先生／結婚証明書（法的効力はありません）／弾き語りシンガー／バンブーアーチ＆チュール／チェア（30脚）／SUV送迎（ホテル⇒ギャノンズ間・片道）／日本人コーディネーター
※お打合せ：5/22　16:30〜</t>
  </si>
  <si>
    <t>フラワーバージンロード（ホワイト）</t>
  </si>
  <si>
    <t>つきっきりコーディネーター(マウイ島)</t>
  </si>
  <si>
    <t>レセプション前半まで</t>
  </si>
  <si>
    <t>ヘアメイクアーティスト：マウイ島</t>
  </si>
  <si>
    <t>ヘアメイク＆着付け(120分)＋クイックヘアチェンジ１回付き＋アタッチメント付きアテンド</t>
  </si>
  <si>
    <t>フォトグラファー：リアルウエディングスオリジナル(マウイ島)</t>
  </si>
  <si>
    <t>挙式のみ/デジタルオンラインフォトギャラリー</t>
  </si>
  <si>
    <t>フォトツアー1ヶ所(1時間)〔お仕度＆ホテル、ビーチ、レセプション〕※撮影が連動している場合に限ります</t>
  </si>
  <si>
    <t>送迎車(マウイ島)</t>
  </si>
  <si>
    <t>14名様用ミニバン/ホテル⇔会場間(片道)※エリア外の場合、別途延長料金がかかります</t>
  </si>
  <si>
    <t>Real Weddings オリジナル(マウイ島)</t>
  </si>
  <si>
    <t>ヘッドピース　
ホワイトローズ５本+ホワイトデンドロ１０本</t>
  </si>
  <si>
    <t>レイ/ホワイトオーキッド(シングル)　</t>
  </si>
  <si>
    <t>マウイ島：ギャノンズ</t>
  </si>
  <si>
    <t xml:space="preserve">Wedding Dinner Menu(乾杯用シャンパン付き) </t>
  </si>
  <si>
    <t>マウイ島</t>
  </si>
  <si>
    <t>オリジナルウエディングケーキ　
２段（６＋８インチ）丸形
※バタークリーム
※リリコイフレーバー　
※ピンクとオレンジモカラデコレーション</t>
  </si>
  <si>
    <t>Real Weddingsオリジナル（マウイ島）</t>
  </si>
  <si>
    <t>フラワーデコレーション　
（ピンク、オレンジモカラ、ミニカラー、グリーンシンビジュームのアレンジ）
※キャンドル10個</t>
  </si>
  <si>
    <t>ギャノンズ</t>
  </si>
  <si>
    <t>ホワイトクロス</t>
  </si>
  <si>
    <t>★新春限定特典★bittersweetドレス&amp;タキシードレンタル38万円分</t>
  </si>
  <si>
    <t>龍見様     挙式日：2018-05-15</t>
  </si>
  <si>
    <t>モアナルアガーデンウエディング</t>
  </si>
  <si>
    <t>【シビルスタイル挙式(人前式)】モアナルアガーデン・マカイマウンド使用料(1.5時間)/司会者(介添人兼任)/音楽奏者 1 名(ウクレレシンガー)/ 会場セットアップ料/結婚証明書(モアナルアガーデンオリジナル)/リングピロー/会場装花(アートフラワー)、花器/列席者チェア(ダークブラウンチバリチェア・列席人数に応じ 20 脚まで)/ガーデン入場料(30名様分まで)/リムジン送迎（ホテル⇔教会間・2.5時間）※ご列席者20名様以上の場合はガーデン内のみのゲストアテンダーが必ず必要となります。</t>
  </si>
  <si>
    <t>ヘアメイクアーティスト：Satomi</t>
  </si>
  <si>
    <t>フォトグラファー：VISIONARI/Natsumi</t>
  </si>
  <si>
    <t>Plan（アルバムなし）：フォトグラファーNatsumi/メイク、ホテル内、(リムジン)、セレモニー、フォトツアー1ヶ所+レセプション冒頭/350cut～/DVD(データ)・インターネットスライドショー</t>
  </si>
  <si>
    <t>ホテル出発→挙式&amp;フォトツアー1カ所(ワイキキ周辺）&amp;レセプション前半</t>
  </si>
  <si>
    <t>ブーケ＆ブートニア　☆プレゼント☆ ※プロテア・バンクシア（ドライ）・バラ（くすみがかったピンク）・ワックスフラワー（ホワイト）・グリーン</t>
  </si>
  <si>
    <t>フラワーシャワー(20名様分) ☆プレゼント☆</t>
  </si>
  <si>
    <t>2Tier Round Cake (6" &amp; 8")/Mix Berry</t>
  </si>
  <si>
    <t>ご紹介特別割引</t>
  </si>
  <si>
    <t>鹿熊様     挙式日：2018-05-31</t>
  </si>
  <si>
    <t>エンゲージメントフォト（移動時間含む2.5時間）
メイク〜ホテル内〜リムジン〜ビーチ撮影</t>
  </si>
  <si>
    <t>フォトツアー1カ所追加（ワイキキ周辺）☆</t>
  </si>
  <si>
    <t>ヘアメイクアーティスト：Real Weddingsオリジナル</t>
  </si>
  <si>
    <t>フォトツアー用リムジン</t>
  </si>
  <si>
    <t>フォトツアー5時間</t>
  </si>
  <si>
    <t>ヘッドピース
☆プレゼント☆</t>
  </si>
  <si>
    <t>濱松様     挙式日：2018-05-04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</si>
  <si>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
☆ご紹介特別割引：188,850円→94,250円☆</t>
  </si>
  <si>
    <t>新郎新婦様用ノンアルコールシャンパン</t>
  </si>
  <si>
    <t>ご列席者様用ノンアルコールシャンパン</t>
  </si>
  <si>
    <t>①ケーキカット用ケーキ（6inch) ☆プレゼント☆</t>
  </si>
  <si>
    <t xml:space="preserve">ゴールドシネマチック/一眼レフ撮影（お支度→会場到着→挙式/2カメ→お庭→6組までのインタビュー/曲選択可/ダイジェスト編集版＋未編集セレモニー/インターネット掲載パスワード付）USBの納品（ワイキキ周辺/撮影1時間以内）	</t>
  </si>
  <si>
    <t>ホテル出発→教会→ホテル</t>
  </si>
  <si>
    <t>ブーケ＆ブートニア　☆プレゼント☆ ※バラ（ホワイト）
・シャクヤク（ホワイト）・ストック（ホワイト）・レースフラワー（ホワイト）・ミ二バラ（ホワイト）・グリーン</t>
  </si>
  <si>
    <t>グリーン&amp;ホワイトオーキッドシングルレイ</t>
  </si>
</sst>
</file>

<file path=xl/styles.xml><?xml version="1.0" encoding="utf-8"?>
<styleSheet xmlns="http://schemas.openxmlformats.org/spreadsheetml/2006/main" xml:space="preserve">
  <numFmts count="3">
    <numFmt numFmtId="164" formatCode="#,##0.00_ "/>
    <numFmt numFmtId="165" formatCode="#,##0_ "/>
    <numFmt numFmtId="166" formatCode="0.000%"/>
  </numFmts>
  <fonts count="1">
    <font>
      <b val="0"/>
      <i val="0"/>
      <strike val="0"/>
      <u val="none"/>
      <sz val="11"/>
      <color rgb="FF00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000000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dashed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bottom style="dashed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bottom style="dashed">
        <color rgb="FF000000"/>
      </bottom>
    </border>
    <border>
      <left style="medium">
        <color rgb="FF000000"/>
      </left>
      <top style="double">
        <color rgb="FF000000"/>
      </top>
      <bottom style="medium">
        <color rgb="FF000000"/>
      </bottom>
    </border>
    <border>
      <top style="double">
        <color rgb="FF000000"/>
      </top>
      <bottom style="medium">
        <color rgb="FF000000"/>
      </bottom>
    </border>
    <border>
      <right style="medium">
        <color rgb="FF000000"/>
      </right>
      <top style="double">
        <color rgb="FF000000"/>
      </top>
      <bottom style="medium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double">
        <color rgb="FF000000"/>
      </top>
    </border>
  </borders>
  <cellStyleXfs count="1">
    <xf numFmtId="0" fontId="0" fillId="0" borderId="0"/>
  </cellStyleXfs>
  <cellXfs count="5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10" fillId="2" borderId="0" applyFont="0" applyNumberFormat="1" applyFill="0" applyBorder="0" applyAlignment="1">
      <alignment horizontal="right" vertical="center" textRotation="0" wrapText="false" shrinkToFit="false"/>
    </xf>
    <xf xfId="0" fontId="0" numFmtId="165" fillId="2" borderId="0" applyFont="0" applyNumberFormat="1" applyFill="0" applyBorder="0" applyAlignment="0">
      <alignment horizontal="general" vertical="center" textRotation="0" wrapText="false" shrinkToFit="false"/>
    </xf>
    <xf xfId="0" fontId="0" numFmtId="165" fillId="2" borderId="0" applyFont="0" applyNumberFormat="1" applyFill="0" applyBorder="0" applyAlignment="1">
      <alignment horizontal="right" vertical="center" textRotation="0" wrapText="false" shrinkToFit="false"/>
    </xf>
    <xf xfId="0" fontId="0" numFmtId="9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tru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4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true" shrinkToFit="false"/>
    </xf>
    <xf xfId="0" fontId="0" numFmtId="165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2" applyFont="0" applyNumberFormat="1" applyFill="0" applyBorder="1" applyAlignment="1">
      <alignment horizontal="center" vertical="center" textRotation="0" wrapText="false" shrinkToFit="false"/>
    </xf>
    <xf xfId="0" fontId="0" numFmtId="10" fillId="2" borderId="2" applyFont="0" applyNumberFormat="1" applyFill="0" applyBorder="1" applyAlignment="1">
      <alignment horizontal="center" vertical="center" textRotation="0" wrapText="false" shrinkToFit="false"/>
    </xf>
    <xf xfId="0" fontId="0" numFmtId="165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2" applyFont="0" applyNumberFormat="1" applyFill="0" applyBorder="1" applyAlignment="1">
      <alignment horizontal="center" vertical="center" textRotation="0" wrapText="false" shrinkToFit="false"/>
    </xf>
    <xf xfId="0" fontId="0" numFmtId="10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3" applyFont="0" applyNumberFormat="1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true" shrinkToFit="false"/>
    </xf>
    <xf xfId="0" fontId="0" numFmtId="14" fillId="2" borderId="4" applyFont="0" applyNumberFormat="1" applyFill="0" applyBorder="1" applyAlignment="0">
      <alignment horizontal="general" vertical="center" textRotation="0" wrapText="false" shrinkToFit="false"/>
    </xf>
    <xf xfId="0" fontId="0" numFmtId="0" fillId="2" borderId="4" applyFont="0" applyNumberFormat="0" applyFill="0" applyBorder="1" applyAlignment="0">
      <alignment horizontal="general" vertical="center" textRotation="0" wrapText="false" shrinkToFit="false"/>
    </xf>
    <xf xfId="0" fontId="0" numFmtId="164" fillId="2" borderId="4" applyFont="0" applyNumberFormat="1" applyFill="0" applyBorder="1" applyAlignment="0">
      <alignment horizontal="general" vertical="center" textRotation="0" wrapText="false" shrinkToFit="false"/>
    </xf>
    <xf xfId="0" fontId="0" numFmtId="14" fillId="2" borderId="5" applyFont="0" applyNumberFormat="1" applyFill="0" applyBorder="1" applyAlignment="1">
      <alignment horizontal="center" vertical="center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0" wrapText="false" shrinkToFit="false"/>
    </xf>
    <xf xfId="0" fontId="0" numFmtId="164" fillId="2" borderId="5" applyFont="0" applyNumberFormat="1" applyFill="0" applyBorder="1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center" vertical="center" textRotation="0" wrapText="false" shrinkToFit="false"/>
    </xf>
    <xf xfId="0" fontId="0" numFmtId="0" fillId="2" borderId="7" applyFont="0" applyNumberFormat="0" applyFill="0" applyBorder="1" applyAlignment="1">
      <alignment horizontal="center" vertical="center" textRotation="0" wrapText="false" shrinkToFit="false"/>
    </xf>
    <xf xfId="0" fontId="0" numFmtId="164" fillId="2" borderId="8" applyFont="0" applyNumberFormat="1" applyFill="0" applyBorder="1" applyAlignment="1">
      <alignment horizontal="center" vertical="center" textRotation="0" wrapText="false" shrinkToFit="false"/>
    </xf>
    <xf xfId="0" fontId="0" numFmtId="164" fillId="2" borderId="9" applyFont="0" applyNumberFormat="1" applyFill="0" applyBorder="1" applyAlignment="0">
      <alignment horizontal="general" vertical="center" textRotation="0" wrapText="false" shrinkToFit="false"/>
    </xf>
    <xf xfId="0" fontId="0" numFmtId="0" fillId="2" borderId="10" applyFont="0" applyNumberFormat="0" applyFill="0" applyBorder="1" applyAlignment="1">
      <alignment horizontal="center" vertical="center" textRotation="0" wrapText="false" shrinkToFit="false"/>
    </xf>
    <xf xfId="0" fontId="0" numFmtId="14" fillId="2" borderId="11" applyFont="0" applyNumberFormat="1" applyFill="0" applyBorder="1" applyAlignment="0">
      <alignment horizontal="general" vertical="center" textRotation="0" wrapText="false" shrinkToFit="false"/>
    </xf>
    <xf xfId="0" fontId="0" numFmtId="0" fillId="2" borderId="11" applyFont="0" applyNumberFormat="0" applyFill="0" applyBorder="1" applyAlignment="0">
      <alignment horizontal="general" vertical="center" textRotation="0" wrapText="false" shrinkToFit="false"/>
    </xf>
    <xf xfId="0" fontId="0" numFmtId="164" fillId="2" borderId="11" applyFont="0" applyNumberFormat="1" applyFill="0" applyBorder="1" applyAlignment="0">
      <alignment horizontal="general" vertical="center" textRotation="0" wrapText="false" shrinkToFit="false"/>
    </xf>
    <xf xfId="0" fontId="0" numFmtId="164" fillId="2" borderId="12" applyFont="0" applyNumberFormat="1" applyFill="0" applyBorder="1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general" vertical="center" textRotation="0" wrapText="true" shrinkToFit="false"/>
    </xf>
    <xf xfId="0" fontId="0" numFmtId="165" fillId="3" borderId="0" applyFont="0" applyNumberFormat="1" applyFill="1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right" vertical="center" textRotation="0" wrapText="false" shrinkToFit="false"/>
    </xf>
    <xf xfId="0" fontId="0" numFmtId="165" fillId="3" borderId="0" applyFont="0" applyNumberFormat="1" applyFill="1" applyBorder="0" applyAlignment="1">
      <alignment horizontal="right" vertical="center" textRotation="0" wrapText="false" shrinkToFit="false"/>
    </xf>
    <xf xfId="0" fontId="0" numFmtId="10" fillId="3" borderId="0" applyFont="0" applyNumberFormat="1" applyFill="1" applyBorder="0" applyAlignment="1">
      <alignment horizontal="right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center" textRotation="0" wrapText="false" shrinkToFit="false"/>
    </xf>
    <xf xfId="0" fontId="0" numFmtId="164" fillId="2" borderId="14" applyFont="0" applyNumberFormat="1" applyFill="0" applyBorder="1" applyAlignment="1">
      <alignment horizontal="right" vertical="center" textRotation="0" wrapText="false" shrinkToFit="false"/>
    </xf>
    <xf xfId="0" fontId="0" numFmtId="0" fillId="2" borderId="15" applyFont="0" applyNumberFormat="0" applyFill="0" applyBorder="1" applyAlignment="0">
      <alignment horizontal="general" vertical="center" textRotation="0" wrapText="false" shrinkToFit="false"/>
    </xf>
    <xf xfId="0" fontId="0" numFmtId="0" fillId="2" borderId="15" applyFont="0" applyNumberFormat="0" applyFill="0" applyBorder="1" applyAlignment="1">
      <alignment horizontal="general" vertical="center" textRotation="0" wrapText="true" shrinkToFit="false"/>
    </xf>
    <xf xfId="0" fontId="0" numFmtId="165" fillId="2" borderId="15" applyFont="0" applyNumberFormat="1" applyFill="0" applyBorder="1" applyAlignment="0">
      <alignment horizontal="general" vertical="center" textRotation="0" wrapText="false" shrinkToFit="false"/>
    </xf>
    <xf xfId="0" fontId="0" numFmtId="164" fillId="2" borderId="15" applyFont="0" applyNumberFormat="1" applyFill="0" applyBorder="1" applyAlignment="1">
      <alignment horizontal="right" vertical="center" textRotation="0" wrapText="false" shrinkToFit="false"/>
    </xf>
    <xf xfId="0" fontId="0" numFmtId="165" fillId="2" borderId="15" applyFont="0" applyNumberFormat="1" applyFill="0" applyBorder="1" applyAlignment="1">
      <alignment horizontal="right" vertical="center" textRotation="0" wrapText="false" shrinkToFit="false"/>
    </xf>
    <xf xfId="0" fontId="0" numFmtId="10" fillId="2" borderId="15" applyFont="0" applyNumberFormat="1" applyFill="0" applyBorder="1" applyAlignment="1">
      <alignment horizontal="right" vertical="center" textRotation="0" wrapText="false" shrinkToFit="false"/>
    </xf>
    <xf xfId="0" fontId="0" numFmtId="0" fillId="3" borderId="13" applyFont="0" applyNumberFormat="0" applyFill="1" applyBorder="1" applyAlignment="0">
      <alignment horizontal="general" vertical="center" textRotation="0" wrapText="false" shrinkToFit="false"/>
    </xf>
    <xf xfId="0" fontId="0" numFmtId="164" fillId="3" borderId="14" applyFont="0" applyNumberFormat="1" applyFill="1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2"/>
  <sheetViews>
    <sheetView tabSelected="0" workbookViewId="0" zoomScale="75" showGridLines="true" showRowColHeaders="1">
      <selection activeCell="H22" sqref="H22"/>
    </sheetView>
  </sheetViews>
  <sheetFormatPr defaultRowHeight="14.4" defaultColWidth="25" outlineLevelRow="0" outlineLevelCol="0"/>
  <cols>
    <col min="1" max="1" width="2.875" customWidth="true" style="12"/>
    <col min="2" max="2" width="4.375" customWidth="true" style="10"/>
    <col min="3" max="3" width="15.875" customWidth="true" style="11"/>
    <col min="4" max="4" width="20.125" customWidth="true" style="12"/>
    <col min="5" max="5" width="25" style="13"/>
    <col min="6" max="6" width="25" style="13"/>
    <col min="7" max="7" width="25" style="13"/>
    <col min="8" max="8" width="25" style="13"/>
    <col min="9" max="9" width="25" style="12"/>
  </cols>
  <sheetData>
    <row r="2" spans="1:9">
      <c r="C2" s="11" t="s">
        <v>0</v>
      </c>
      <c r="H2" s="14" t="s">
        <v>1</v>
      </c>
    </row>
    <row r="4" spans="1:9" s="10" customFormat="1">
      <c r="B4" s="32" t="s">
        <v>2</v>
      </c>
      <c r="C4" s="29" t="s">
        <v>3</v>
      </c>
      <c r="D4" s="30" t="s">
        <v>4</v>
      </c>
      <c r="E4" s="31" t="s">
        <v>5</v>
      </c>
      <c r="F4" s="31" t="s">
        <v>6</v>
      </c>
      <c r="G4" s="31" t="s">
        <v>7</v>
      </c>
      <c r="H4" s="34" t="s">
        <v>8</v>
      </c>
    </row>
    <row r="5" spans="1:9">
      <c r="B5" s="33">
        <v>1</v>
      </c>
      <c r="C5" s="26" t="s">
        <v>9</v>
      </c>
      <c r="D5" s="27" t="s">
        <v>10</v>
      </c>
      <c r="E5" s="28">
        <v>3671.63</v>
      </c>
      <c r="F5" s="28">
        <v>86.93000000000001</v>
      </c>
      <c r="G5" s="28">
        <v>177.1</v>
      </c>
      <c r="H5" s="35">
        <v>3935.66</v>
      </c>
    </row>
    <row r="6" spans="1:9">
      <c r="B6" s="33">
        <v>2</v>
      </c>
      <c r="C6" s="26" t="s">
        <v>9</v>
      </c>
      <c r="D6" s="27" t="s">
        <v>11</v>
      </c>
      <c r="E6" s="28">
        <v>6925.58</v>
      </c>
      <c r="F6" s="28">
        <v>319.46</v>
      </c>
      <c r="G6" s="28">
        <v>341.39</v>
      </c>
      <c r="H6" s="35">
        <v>7586.43</v>
      </c>
    </row>
    <row r="7" spans="1:9">
      <c r="B7" s="33">
        <v>3</v>
      </c>
      <c r="C7" s="26" t="s">
        <v>12</v>
      </c>
      <c r="D7" s="27" t="s">
        <v>13</v>
      </c>
      <c r="E7" s="28">
        <v>5455.47</v>
      </c>
      <c r="F7" s="28">
        <v>727.67</v>
      </c>
      <c r="G7" s="28">
        <v>291.35</v>
      </c>
      <c r="H7" s="35">
        <v>6474.49</v>
      </c>
    </row>
    <row r="8" spans="1:9">
      <c r="B8" s="33">
        <v>4</v>
      </c>
      <c r="C8" s="26" t="s">
        <v>14</v>
      </c>
      <c r="D8" s="27" t="s">
        <v>15</v>
      </c>
      <c r="E8" s="28">
        <v>2723.58</v>
      </c>
      <c r="F8" s="28">
        <v>0</v>
      </c>
      <c r="G8" s="28">
        <v>128.34</v>
      </c>
      <c r="H8" s="35">
        <v>2851.92</v>
      </c>
    </row>
    <row r="9" spans="1:9">
      <c r="B9" s="33">
        <v>5</v>
      </c>
      <c r="C9" s="26" t="s">
        <v>16</v>
      </c>
      <c r="D9" s="27" t="s">
        <v>17</v>
      </c>
      <c r="E9" s="28">
        <v>5033.09</v>
      </c>
      <c r="F9" s="28">
        <v>400.05</v>
      </c>
      <c r="G9" s="28">
        <v>256.01</v>
      </c>
      <c r="H9" s="35">
        <v>5689.15</v>
      </c>
    </row>
    <row r="10" spans="1:9">
      <c r="B10" s="33">
        <v>6</v>
      </c>
      <c r="C10" s="26" t="s">
        <v>16</v>
      </c>
      <c r="D10" s="27" t="s">
        <v>18</v>
      </c>
      <c r="E10" s="28">
        <v>4790.57</v>
      </c>
      <c r="F10" s="28">
        <v>685.75</v>
      </c>
      <c r="G10" s="28">
        <v>258.04</v>
      </c>
      <c r="H10" s="35">
        <v>5734.36</v>
      </c>
    </row>
    <row r="11" spans="1:9">
      <c r="B11" s="33">
        <v>7</v>
      </c>
      <c r="C11" s="26" t="s">
        <v>19</v>
      </c>
      <c r="D11" s="27" t="s">
        <v>20</v>
      </c>
      <c r="E11" s="28">
        <v>4309.85</v>
      </c>
      <c r="F11" s="28">
        <v>704.83</v>
      </c>
      <c r="G11" s="28">
        <v>236.29</v>
      </c>
      <c r="H11" s="35">
        <v>5250.97</v>
      </c>
    </row>
    <row r="12" spans="1:9">
      <c r="B12" s="33">
        <v>8</v>
      </c>
      <c r="C12" s="26" t="s">
        <v>21</v>
      </c>
      <c r="D12" s="27" t="s">
        <v>22</v>
      </c>
      <c r="E12" s="28">
        <v>5009.91</v>
      </c>
      <c r="F12" s="28">
        <v>636.83</v>
      </c>
      <c r="G12" s="28">
        <v>266.07</v>
      </c>
      <c r="H12" s="35">
        <v>5912.81</v>
      </c>
    </row>
    <row r="13" spans="1:9">
      <c r="B13" s="33">
        <v>9</v>
      </c>
      <c r="C13" s="26" t="s">
        <v>21</v>
      </c>
      <c r="D13" s="27" t="s">
        <v>23</v>
      </c>
      <c r="E13" s="28">
        <v>5187.76</v>
      </c>
      <c r="F13" s="28">
        <v>0</v>
      </c>
      <c r="G13" s="28">
        <v>244.45</v>
      </c>
      <c r="H13" s="35">
        <v>5432.21</v>
      </c>
    </row>
    <row r="14" spans="1:9">
      <c r="B14" s="33">
        <v>10</v>
      </c>
      <c r="C14" s="26" t="s">
        <v>24</v>
      </c>
      <c r="D14" s="27" t="s">
        <v>25</v>
      </c>
      <c r="E14" s="28">
        <v>4507.7</v>
      </c>
      <c r="F14" s="28">
        <v>544.4299999999999</v>
      </c>
      <c r="G14" s="28">
        <v>238.06</v>
      </c>
      <c r="H14" s="35">
        <v>5290.19</v>
      </c>
    </row>
    <row r="15" spans="1:9">
      <c r="B15" s="33">
        <v>11</v>
      </c>
      <c r="C15" s="26" t="s">
        <v>24</v>
      </c>
      <c r="D15" s="27" t="s">
        <v>26</v>
      </c>
      <c r="E15" s="28">
        <v>2465.18</v>
      </c>
      <c r="F15" s="28">
        <v>380.13</v>
      </c>
      <c r="G15" s="28">
        <v>134.07</v>
      </c>
      <c r="H15" s="35">
        <v>2979.38</v>
      </c>
    </row>
    <row r="16" spans="1:9">
      <c r="B16" s="33">
        <v>12</v>
      </c>
      <c r="C16" s="26" t="s">
        <v>27</v>
      </c>
      <c r="D16" s="27" t="s">
        <v>28</v>
      </c>
      <c r="E16" s="28">
        <v>3720.3</v>
      </c>
      <c r="F16" s="28">
        <v>541.6799999999999</v>
      </c>
      <c r="G16" s="28">
        <v>200.82</v>
      </c>
      <c r="H16" s="35">
        <v>4462.8</v>
      </c>
    </row>
    <row r="17" spans="1:9">
      <c r="B17" s="33">
        <v>13</v>
      </c>
      <c r="C17" s="26" t="s">
        <v>29</v>
      </c>
      <c r="D17" s="27" t="s">
        <v>30</v>
      </c>
      <c r="E17" s="28">
        <v>4003.76</v>
      </c>
      <c r="F17" s="28">
        <v>643.76</v>
      </c>
      <c r="G17" s="28">
        <v>218.99</v>
      </c>
      <c r="H17" s="35">
        <v>4866.51</v>
      </c>
    </row>
    <row r="18" spans="1:9">
      <c r="B18" s="33">
        <v>14</v>
      </c>
      <c r="C18" s="26" t="s">
        <v>29</v>
      </c>
      <c r="D18" s="27" t="s">
        <v>31</v>
      </c>
      <c r="E18" s="28">
        <v>7747.34</v>
      </c>
      <c r="F18" s="28">
        <v>0</v>
      </c>
      <c r="G18" s="28">
        <v>322.83</v>
      </c>
      <c r="H18" s="35">
        <v>8070.17</v>
      </c>
    </row>
    <row r="19" spans="1:9">
      <c r="B19" s="33">
        <v>15</v>
      </c>
      <c r="C19" s="26" t="s">
        <v>32</v>
      </c>
      <c r="D19" s="27" t="s">
        <v>33</v>
      </c>
      <c r="E19" s="28">
        <v>5995.91</v>
      </c>
      <c r="F19" s="28">
        <v>555.78</v>
      </c>
      <c r="G19" s="28">
        <v>308.72</v>
      </c>
      <c r="H19" s="35">
        <v>6860.41</v>
      </c>
    </row>
    <row r="20" spans="1:9">
      <c r="B20" s="33">
        <v>16</v>
      </c>
      <c r="C20" s="26" t="s">
        <v>34</v>
      </c>
      <c r="D20" s="27" t="s">
        <v>35</v>
      </c>
      <c r="E20" s="28">
        <v>2153.66</v>
      </c>
      <c r="F20" s="28">
        <v>207.94</v>
      </c>
      <c r="G20" s="28">
        <v>111.28</v>
      </c>
      <c r="H20" s="35">
        <v>2472.88</v>
      </c>
    </row>
    <row r="21" spans="1:9">
      <c r="B21" s="33">
        <v>17</v>
      </c>
      <c r="C21" s="26" t="s">
        <v>36</v>
      </c>
      <c r="D21" s="27" t="s">
        <v>37</v>
      </c>
      <c r="E21" s="28">
        <v>2484.85</v>
      </c>
      <c r="F21" s="28">
        <v>335.65</v>
      </c>
      <c r="G21" s="28">
        <v>132.9</v>
      </c>
      <c r="H21" s="35">
        <v>2953.4</v>
      </c>
    </row>
    <row r="22" spans="1:9">
      <c r="B22" s="36"/>
      <c r="C22" s="37"/>
      <c r="D22" s="38" t="s">
        <v>38</v>
      </c>
      <c r="E22" s="39" t="str">
        <f>SUM(E5:E21)</f>
        <v>0</v>
      </c>
      <c r="F22" s="39" t="str">
        <f>SUM(F5:F21)</f>
        <v>0</v>
      </c>
      <c r="G22" s="39" t="str">
        <f>SUM(G5:G21)</f>
        <v>0</v>
      </c>
      <c r="H22" s="40" t="str">
        <f>SUM(H5:H21)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1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187</v>
      </c>
      <c r="Q2" s="2" t="s">
        <v>40</v>
      </c>
      <c r="R2" s="2">
        <v>130</v>
      </c>
    </row>
    <row r="4" spans="1:18" s="1" customFormat="1">
      <c r="B4" s="15" t="s">
        <v>41</v>
      </c>
      <c r="C4" s="16" t="s">
        <v>42</v>
      </c>
      <c r="D4" s="17" t="s">
        <v>43</v>
      </c>
      <c r="E4" s="18" t="s">
        <v>44</v>
      </c>
      <c r="F4" s="19" t="s">
        <v>45</v>
      </c>
      <c r="G4" s="18" t="s">
        <v>46</v>
      </c>
      <c r="H4" s="19" t="s">
        <v>47</v>
      </c>
      <c r="I4" s="18" t="s">
        <v>48</v>
      </c>
      <c r="J4" s="18" t="s">
        <v>49</v>
      </c>
      <c r="K4" s="20" t="s">
        <v>50</v>
      </c>
      <c r="L4" s="21" t="s">
        <v>51</v>
      </c>
      <c r="M4" s="22" t="s">
        <v>52</v>
      </c>
      <c r="N4" s="21" t="s">
        <v>53</v>
      </c>
      <c r="O4" s="23" t="s">
        <v>54</v>
      </c>
      <c r="P4" s="23" t="s">
        <v>55</v>
      </c>
      <c r="Q4" s="19" t="s">
        <v>56</v>
      </c>
      <c r="R4" s="24" t="s">
        <v>57</v>
      </c>
    </row>
    <row r="5" spans="1:18">
      <c r="B5" s="47" t="s">
        <v>58</v>
      </c>
      <c r="C5" t="s">
        <v>59</v>
      </c>
      <c r="D5" s="3" t="s">
        <v>188</v>
      </c>
      <c r="E5" s="5">
        <v>1</v>
      </c>
      <c r="F5" s="2">
        <v>1000</v>
      </c>
      <c r="G5" s="6">
        <v>130000</v>
      </c>
      <c r="H5" s="2">
        <v>1934.56</v>
      </c>
      <c r="I5" s="6">
        <v>213730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110.48</v>
      </c>
    </row>
    <row r="6" spans="1:18">
      <c r="B6" s="47" t="s">
        <v>58</v>
      </c>
      <c r="C6" t="s">
        <v>189</v>
      </c>
      <c r="D6" s="3" t="s">
        <v>190</v>
      </c>
      <c r="E6" s="5">
        <v>1</v>
      </c>
      <c r="F6" s="2">
        <v>1375</v>
      </c>
      <c r="G6" s="6">
        <v>178750</v>
      </c>
      <c r="H6" s="2">
        <v>1099.48</v>
      </c>
      <c r="I6" s="6">
        <v>121471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110.48</v>
      </c>
    </row>
    <row r="7" spans="1:18">
      <c r="B7" s="47" t="s">
        <v>58</v>
      </c>
      <c r="C7" t="s">
        <v>191</v>
      </c>
      <c r="D7" s="3" t="s">
        <v>192</v>
      </c>
      <c r="E7" s="5">
        <v>2</v>
      </c>
      <c r="F7" s="2">
        <v>700</v>
      </c>
      <c r="G7" s="6">
        <v>91000</v>
      </c>
      <c r="H7" s="2">
        <v>524</v>
      </c>
      <c r="I7" s="6">
        <v>57892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110.48</v>
      </c>
    </row>
    <row r="8" spans="1:18">
      <c r="B8" s="47" t="s">
        <v>58</v>
      </c>
      <c r="C8" t="s">
        <v>104</v>
      </c>
      <c r="D8" s="3" t="s">
        <v>105</v>
      </c>
      <c r="E8" s="5">
        <v>1</v>
      </c>
      <c r="F8" s="2">
        <v>1100</v>
      </c>
      <c r="G8" s="6">
        <v>143000</v>
      </c>
      <c r="H8" s="2">
        <v>800</v>
      </c>
      <c r="I8" s="6">
        <v>88384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110.48</v>
      </c>
    </row>
    <row r="9" spans="1:18">
      <c r="B9" s="47" t="s">
        <v>58</v>
      </c>
      <c r="C9" t="s">
        <v>104</v>
      </c>
      <c r="D9" s="3" t="s">
        <v>106</v>
      </c>
      <c r="E9" s="5">
        <v>1</v>
      </c>
      <c r="F9" s="2">
        <v>650</v>
      </c>
      <c r="G9" s="6">
        <v>84500</v>
      </c>
      <c r="H9" s="2">
        <v>500</v>
      </c>
      <c r="I9" s="6">
        <v>55240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110.48</v>
      </c>
    </row>
    <row r="10" spans="1:18">
      <c r="B10" s="47" t="s">
        <v>58</v>
      </c>
      <c r="C10" t="s">
        <v>104</v>
      </c>
      <c r="D10" s="3" t="s">
        <v>193</v>
      </c>
      <c r="E10" s="5">
        <v>3</v>
      </c>
      <c r="F10" s="2">
        <v>1170</v>
      </c>
      <c r="G10" s="6">
        <v>152100</v>
      </c>
      <c r="H10" s="2">
        <v>900</v>
      </c>
      <c r="I10" s="6">
        <v>99432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110.48</v>
      </c>
    </row>
    <row r="11" spans="1:18">
      <c r="B11" s="47" t="s">
        <v>58</v>
      </c>
      <c r="C11" t="s">
        <v>69</v>
      </c>
      <c r="D11" s="3" t="s">
        <v>194</v>
      </c>
      <c r="E11" s="5">
        <v>1</v>
      </c>
      <c r="F11" s="2">
        <v>550</v>
      </c>
      <c r="G11" s="6">
        <v>71500</v>
      </c>
      <c r="H11" s="2">
        <v>320</v>
      </c>
      <c r="I11" s="6">
        <v>35354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110.48</v>
      </c>
    </row>
    <row r="12" spans="1:18">
      <c r="B12" s="47" t="s">
        <v>58</v>
      </c>
      <c r="C12" t="s">
        <v>65</v>
      </c>
      <c r="D12" s="3" t="s">
        <v>66</v>
      </c>
      <c r="E12" s="5">
        <v>2</v>
      </c>
      <c r="F12" s="2">
        <v>300</v>
      </c>
      <c r="G12" s="6">
        <v>39000</v>
      </c>
      <c r="H12" s="2">
        <v>167.54</v>
      </c>
      <c r="I12" s="6">
        <v>18510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110.48</v>
      </c>
    </row>
    <row r="13" spans="1:18">
      <c r="B13" s="47" t="s">
        <v>58</v>
      </c>
      <c r="C13" t="s">
        <v>78</v>
      </c>
      <c r="D13" s="3" t="s">
        <v>195</v>
      </c>
      <c r="E13" s="5">
        <v>1</v>
      </c>
      <c r="F13" s="2">
        <v>0</v>
      </c>
      <c r="G13" s="6">
        <v>0</v>
      </c>
      <c r="H13" s="2">
        <v>300</v>
      </c>
      <c r="I13" s="6">
        <v>33144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110.48</v>
      </c>
    </row>
    <row r="14" spans="1:18">
      <c r="B14" s="47" t="s">
        <v>58</v>
      </c>
      <c r="C14" t="s">
        <v>78</v>
      </c>
      <c r="D14" s="3" t="s">
        <v>196</v>
      </c>
      <c r="E14" s="5">
        <v>1</v>
      </c>
      <c r="F14" s="2">
        <v>114</v>
      </c>
      <c r="G14" s="6">
        <v>14820</v>
      </c>
      <c r="H14" s="2">
        <v>80</v>
      </c>
      <c r="I14" s="6">
        <v>8838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8">
        <v>110.48</v>
      </c>
    </row>
    <row r="15" spans="1:18">
      <c r="B15" s="47" t="s">
        <v>58</v>
      </c>
      <c r="C15" t="s">
        <v>78</v>
      </c>
      <c r="D15" s="3" t="s">
        <v>197</v>
      </c>
      <c r="E15" s="5">
        <v>1</v>
      </c>
      <c r="F15" s="2">
        <v>199</v>
      </c>
      <c r="G15" s="6">
        <v>25870</v>
      </c>
      <c r="H15" s="2">
        <v>130</v>
      </c>
      <c r="I15" s="6">
        <v>14362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8">
        <v>110.48</v>
      </c>
    </row>
    <row r="16" spans="1:18">
      <c r="B16" s="47" t="s">
        <v>58</v>
      </c>
      <c r="C16" t="s">
        <v>78</v>
      </c>
      <c r="D16" s="3" t="s">
        <v>110</v>
      </c>
      <c r="E16" s="5">
        <v>1</v>
      </c>
      <c r="F16" s="2">
        <v>150</v>
      </c>
      <c r="G16" s="6">
        <v>19500</v>
      </c>
      <c r="H16" s="2">
        <v>30</v>
      </c>
      <c r="I16" s="6">
        <v>3314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8">
        <v>110.48</v>
      </c>
    </row>
    <row r="17" spans="1:18">
      <c r="B17" s="47" t="s">
        <v>58</v>
      </c>
      <c r="C17" t="s">
        <v>78</v>
      </c>
      <c r="D17" s="3" t="s">
        <v>198</v>
      </c>
      <c r="E17" s="5">
        <v>4</v>
      </c>
      <c r="F17" s="2">
        <v>100</v>
      </c>
      <c r="G17" s="6">
        <v>13000</v>
      </c>
      <c r="H17" s="2">
        <v>80</v>
      </c>
      <c r="I17" s="6">
        <v>8840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8">
        <v>110.48</v>
      </c>
    </row>
    <row r="18" spans="1:18">
      <c r="B18" s="47" t="s">
        <v>58</v>
      </c>
      <c r="C18" t="s">
        <v>78</v>
      </c>
      <c r="D18" s="3" t="s">
        <v>199</v>
      </c>
      <c r="E18" s="5">
        <v>3</v>
      </c>
      <c r="F18" s="2">
        <v>75</v>
      </c>
      <c r="G18" s="6">
        <v>9750</v>
      </c>
      <c r="H18" s="2">
        <v>60</v>
      </c>
      <c r="I18" s="6">
        <v>6630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8">
        <v>110.48</v>
      </c>
    </row>
    <row r="19" spans="1:18">
      <c r="B19" s="49"/>
      <c r="C19" s="49"/>
      <c r="D19" s="50"/>
      <c r="E19" s="51"/>
      <c r="F19" s="52"/>
      <c r="G19" s="53"/>
      <c r="H19" s="52"/>
      <c r="I19" s="53"/>
      <c r="J19" s="53"/>
      <c r="K19" s="54"/>
      <c r="L19" s="53"/>
      <c r="M19" s="52"/>
      <c r="N19" s="53"/>
      <c r="O19" s="54"/>
      <c r="P19" s="54"/>
      <c r="Q19" s="52"/>
      <c r="R19" s="52"/>
    </row>
    <row r="20" spans="1:18">
      <c r="D20" s="8" t="s">
        <v>86</v>
      </c>
      <c r="F20" s="2" t="str">
        <f>SUM(F5:F19)</f>
        <v>0</v>
      </c>
      <c r="G20" s="6" t="str">
        <f>SUM(G5:G19)</f>
        <v>0</v>
      </c>
      <c r="H20" s="2" t="str">
        <f>SUM(H5:H19)</f>
        <v>0</v>
      </c>
      <c r="I20" s="6" t="str">
        <f>SUM(I5:I19)</f>
        <v>0</v>
      </c>
      <c r="J20" s="6" t="str">
        <f>SUM(J5:J19)</f>
        <v>0</v>
      </c>
      <c r="K20" s="4" t="str">
        <f>IF(G20=0,0,J20 / G20)</f>
        <v>0</v>
      </c>
      <c r="L20" s="6" t="str">
        <f>SUM(L5:L19)</f>
        <v>0</v>
      </c>
      <c r="M20" s="2" t="str">
        <f>SUM(M5:M19)</f>
        <v>0</v>
      </c>
      <c r="N20" s="6" t="str">
        <f>SUM(N5:N19)</f>
        <v>0</v>
      </c>
    </row>
    <row r="21" spans="1:18">
      <c r="D21" s="8" t="s">
        <v>87</v>
      </c>
      <c r="E21" s="9">
        <v>0.04712</v>
      </c>
      <c r="F21" s="2" t="str">
        <f>E21 * (F20 - 0)</f>
        <v>0</v>
      </c>
      <c r="G21" s="6" t="str">
        <f>E21 * (G20 - 0)</f>
        <v>0</v>
      </c>
    </row>
    <row r="22" spans="1:18">
      <c r="D22" s="8" t="s">
        <v>88</v>
      </c>
      <c r="E22" s="7">
        <v>0.1</v>
      </c>
      <c r="F22" s="2" t="str">
        <f>F20*E22</f>
        <v>0</v>
      </c>
      <c r="G22" s="6" t="str">
        <f>G20*E22</f>
        <v>0</v>
      </c>
      <c r="N22" s="6" t="str">
        <f>G22</f>
        <v>0</v>
      </c>
    </row>
    <row r="23" spans="1:18">
      <c r="D23" s="8" t="s">
        <v>86</v>
      </c>
      <c r="F23" s="2" t="str">
        <f>F20 + F21 + F22</f>
        <v>0</v>
      </c>
      <c r="G23" s="6" t="str">
        <f>G20 + G21 + G22</f>
        <v>0</v>
      </c>
      <c r="H23" s="2" t="str">
        <f>H20</f>
        <v>0</v>
      </c>
      <c r="I23" s="6" t="str">
        <f>I20</f>
        <v>0</v>
      </c>
      <c r="J23" s="6" t="str">
        <f>G23 - I23</f>
        <v>0</v>
      </c>
      <c r="K23" s="4" t="str">
        <f>IF(G23=0,0,J23 / G23)</f>
        <v>0</v>
      </c>
      <c r="L23" s="6" t="str">
        <f>L20</f>
        <v>0</v>
      </c>
      <c r="M23" s="2" t="str">
        <f>M20</f>
        <v>0</v>
      </c>
      <c r="N23" s="6" t="str">
        <f>N20 + N22</f>
        <v>0</v>
      </c>
    </row>
    <row r="24" spans="1:18">
      <c r="D24" s="8"/>
      <c r="E24" s="7">
        <v>0</v>
      </c>
      <c r="F24" s="2" t="str">
        <f>F23*E24</f>
        <v>0</v>
      </c>
      <c r="G24" s="6" t="str">
        <f>G23*E24</f>
        <v>0</v>
      </c>
      <c r="L24" s="6" t="str">
        <f>G24*O24</f>
        <v>0</v>
      </c>
      <c r="M24" s="2" t="str">
        <f>F24*O24</f>
        <v>0</v>
      </c>
      <c r="N24" s="6" t="str">
        <f>G24*P24</f>
        <v>0</v>
      </c>
      <c r="O24" s="4">
        <v>0.2</v>
      </c>
      <c r="P24" s="4">
        <v>0.8</v>
      </c>
    </row>
    <row r="25" spans="1:18">
      <c r="D25" s="8" t="s">
        <v>90</v>
      </c>
      <c r="E25" s="5">
        <v>0</v>
      </c>
      <c r="F25" s="2" t="str">
        <f>IF(R25=0,0,G25/R25)</f>
        <v>0</v>
      </c>
      <c r="G25" s="6" t="str">
        <f>E25</f>
        <v>0</v>
      </c>
      <c r="L25" s="6" t="str">
        <f>G25*O25</f>
        <v>0</v>
      </c>
      <c r="M25" s="2" t="str">
        <f>F25*O25</f>
        <v>0</v>
      </c>
      <c r="N25" s="6" t="str">
        <f>G25*P25</f>
        <v>0</v>
      </c>
      <c r="O25" s="4">
        <v>0.2</v>
      </c>
      <c r="P25" s="4">
        <v>0.8</v>
      </c>
      <c r="Q25" s="2" t="s">
        <v>91</v>
      </c>
      <c r="R25" s="2">
        <v>100</v>
      </c>
    </row>
    <row r="26" spans="1:18">
      <c r="D26" s="8" t="s">
        <v>92</v>
      </c>
      <c r="F26" s="2" t="str">
        <f>F23 - F24 - F25</f>
        <v>0</v>
      </c>
      <c r="G26" s="6" t="str">
        <f>G23 - G24 - G25</f>
        <v>0</v>
      </c>
      <c r="H26" s="2" t="str">
        <f>H23</f>
        <v>0</v>
      </c>
      <c r="I26" s="6" t="str">
        <f>I23</f>
        <v>0</v>
      </c>
      <c r="J26" s="6" t="str">
        <f>G26 - I26</f>
        <v>0</v>
      </c>
      <c r="K26" s="4" t="str">
        <f>IF(G26=0,0,J26 / G26)</f>
        <v>0</v>
      </c>
      <c r="L26" s="6" t="str">
        <f>L23 - L24 - L25</f>
        <v>0</v>
      </c>
      <c r="M26" s="2" t="str">
        <f>M23 - M24 - M25</f>
        <v>0</v>
      </c>
      <c r="N26" s="6" t="str">
        <f>N23 - N24 - N25</f>
        <v>0</v>
      </c>
    </row>
    <row r="27" spans="1:18">
      <c r="D27" s="8"/>
    </row>
    <row r="28" spans="1:18">
      <c r="D28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8" s="2" t="str">
        <f>M26</f>
        <v>0</v>
      </c>
    </row>
    <row r="29" spans="1:18">
      <c r="D29" s="8" t="s">
        <v>7</v>
      </c>
      <c r="F29" s="2" t="str">
        <f>(F28 + F30) * E21</f>
        <v>0</v>
      </c>
    </row>
    <row r="30" spans="1:18">
      <c r="D30" s="8" t="s">
        <v>93</v>
      </c>
      <c r="F30" s="2" t="str">
        <f>H26</f>
        <v>0</v>
      </c>
    </row>
    <row r="31" spans="1:18">
      <c r="D31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1" s="2" t="str">
        <f>SUM(F28:F30)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2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200</v>
      </c>
      <c r="Q2" s="2" t="s">
        <v>40</v>
      </c>
      <c r="R2" s="2">
        <v>130</v>
      </c>
    </row>
    <row r="4" spans="1:18" s="1" customFormat="1">
      <c r="B4" s="15" t="s">
        <v>41</v>
      </c>
      <c r="C4" s="16" t="s">
        <v>42</v>
      </c>
      <c r="D4" s="17" t="s">
        <v>43</v>
      </c>
      <c r="E4" s="18" t="s">
        <v>44</v>
      </c>
      <c r="F4" s="19" t="s">
        <v>45</v>
      </c>
      <c r="G4" s="18" t="s">
        <v>46</v>
      </c>
      <c r="H4" s="19" t="s">
        <v>47</v>
      </c>
      <c r="I4" s="18" t="s">
        <v>48</v>
      </c>
      <c r="J4" s="18" t="s">
        <v>49</v>
      </c>
      <c r="K4" s="20" t="s">
        <v>50</v>
      </c>
      <c r="L4" s="21" t="s">
        <v>51</v>
      </c>
      <c r="M4" s="22" t="s">
        <v>52</v>
      </c>
      <c r="N4" s="21" t="s">
        <v>53</v>
      </c>
      <c r="O4" s="23" t="s">
        <v>54</v>
      </c>
      <c r="P4" s="23" t="s">
        <v>55</v>
      </c>
      <c r="Q4" s="19" t="s">
        <v>56</v>
      </c>
      <c r="R4" s="24" t="s">
        <v>57</v>
      </c>
    </row>
    <row r="5" spans="1:18">
      <c r="B5" s="47" t="s">
        <v>58</v>
      </c>
      <c r="C5" t="s">
        <v>117</v>
      </c>
      <c r="D5" s="3" t="s">
        <v>118</v>
      </c>
      <c r="E5" s="5">
        <v>1</v>
      </c>
      <c r="F5" s="2">
        <v>1750</v>
      </c>
      <c r="G5" s="6">
        <v>227500</v>
      </c>
      <c r="H5" s="2">
        <v>1740.63</v>
      </c>
      <c r="I5" s="6">
        <v>192305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110.48</v>
      </c>
    </row>
    <row r="6" spans="1:18">
      <c r="B6" s="47" t="s">
        <v>58</v>
      </c>
      <c r="C6" t="s">
        <v>128</v>
      </c>
      <c r="D6" s="3" t="s">
        <v>98</v>
      </c>
      <c r="E6" s="5">
        <v>1</v>
      </c>
      <c r="F6" s="2">
        <v>900</v>
      </c>
      <c r="G6" s="6">
        <v>117000</v>
      </c>
      <c r="H6" s="2">
        <v>500</v>
      </c>
      <c r="I6" s="6">
        <v>55240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110.48</v>
      </c>
    </row>
    <row r="7" spans="1:18">
      <c r="B7" s="47" t="s">
        <v>58</v>
      </c>
      <c r="C7" t="s">
        <v>128</v>
      </c>
      <c r="D7" s="3" t="s">
        <v>99</v>
      </c>
      <c r="E7" s="5">
        <v>1</v>
      </c>
      <c r="F7" s="2">
        <v>150</v>
      </c>
      <c r="G7" s="6">
        <v>19500</v>
      </c>
      <c r="H7" s="2">
        <v>80</v>
      </c>
      <c r="I7" s="6">
        <v>8838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110.48</v>
      </c>
    </row>
    <row r="8" spans="1:18">
      <c r="B8" s="47" t="s">
        <v>58</v>
      </c>
      <c r="C8" t="s">
        <v>61</v>
      </c>
      <c r="D8" s="3" t="s">
        <v>201</v>
      </c>
      <c r="E8" s="5">
        <v>1</v>
      </c>
      <c r="F8" s="2">
        <v>1700</v>
      </c>
      <c r="G8" s="6">
        <v>221000</v>
      </c>
      <c r="H8" s="2">
        <v>874.35</v>
      </c>
      <c r="I8" s="6">
        <v>96598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110.48</v>
      </c>
    </row>
    <row r="9" spans="1:18">
      <c r="B9" s="47" t="s">
        <v>58</v>
      </c>
      <c r="C9" t="s">
        <v>61</v>
      </c>
      <c r="D9" s="3" t="s">
        <v>64</v>
      </c>
      <c r="E9" s="5">
        <v>1</v>
      </c>
      <c r="F9" s="2">
        <v>50</v>
      </c>
      <c r="G9" s="6">
        <v>6500</v>
      </c>
      <c r="H9" s="2">
        <v>30</v>
      </c>
      <c r="I9" s="6">
        <v>3314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110.48</v>
      </c>
    </row>
    <row r="10" spans="1:18">
      <c r="B10" s="47" t="s">
        <v>58</v>
      </c>
      <c r="C10" t="s">
        <v>61</v>
      </c>
      <c r="D10" s="3" t="s">
        <v>202</v>
      </c>
      <c r="E10" s="5">
        <v>1</v>
      </c>
      <c r="F10" s="2">
        <v>250</v>
      </c>
      <c r="G10" s="6">
        <v>32500</v>
      </c>
      <c r="H10" s="2">
        <v>120.6</v>
      </c>
      <c r="I10" s="6">
        <v>13324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110.48</v>
      </c>
    </row>
    <row r="11" spans="1:18">
      <c r="B11" s="47" t="s">
        <v>58</v>
      </c>
      <c r="C11" t="s">
        <v>120</v>
      </c>
      <c r="D11" s="3" t="s">
        <v>121</v>
      </c>
      <c r="E11" s="5">
        <v>1</v>
      </c>
      <c r="F11" s="2">
        <v>950</v>
      </c>
      <c r="G11" s="6">
        <v>123500</v>
      </c>
      <c r="H11" s="2">
        <v>725</v>
      </c>
      <c r="I11" s="6">
        <v>80098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110.48</v>
      </c>
    </row>
    <row r="12" spans="1:18">
      <c r="B12" s="47" t="s">
        <v>58</v>
      </c>
      <c r="C12" t="s">
        <v>69</v>
      </c>
      <c r="D12" s="3" t="s">
        <v>203</v>
      </c>
      <c r="E12" s="5">
        <v>1</v>
      </c>
      <c r="F12" s="2">
        <v>510</v>
      </c>
      <c r="G12" s="6">
        <v>66300</v>
      </c>
      <c r="H12" s="2">
        <v>400</v>
      </c>
      <c r="I12" s="6">
        <v>44192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110.48</v>
      </c>
    </row>
    <row r="13" spans="1:18">
      <c r="B13" s="47" t="s">
        <v>58</v>
      </c>
      <c r="C13" t="s">
        <v>65</v>
      </c>
      <c r="D13" s="3" t="s">
        <v>204</v>
      </c>
      <c r="E13" s="5">
        <v>2</v>
      </c>
      <c r="F13" s="2">
        <v>300</v>
      </c>
      <c r="G13" s="6">
        <v>39000</v>
      </c>
      <c r="H13" s="2">
        <v>167.54</v>
      </c>
      <c r="I13" s="6">
        <v>18510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110.48</v>
      </c>
    </row>
    <row r="14" spans="1:18">
      <c r="B14" s="47" t="s">
        <v>58</v>
      </c>
      <c r="C14" t="s">
        <v>107</v>
      </c>
      <c r="D14" s="3" t="s">
        <v>108</v>
      </c>
      <c r="E14" s="5">
        <v>1</v>
      </c>
      <c r="F14" s="2">
        <v>350</v>
      </c>
      <c r="G14" s="6">
        <v>45500</v>
      </c>
      <c r="H14" s="2">
        <v>222.51</v>
      </c>
      <c r="I14" s="6">
        <v>24583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8">
        <v>110.48</v>
      </c>
    </row>
    <row r="15" spans="1:18">
      <c r="B15" s="47" t="s">
        <v>58</v>
      </c>
      <c r="C15" t="s">
        <v>78</v>
      </c>
      <c r="D15" s="3" t="s">
        <v>140</v>
      </c>
      <c r="E15" s="5">
        <v>1</v>
      </c>
      <c r="F15" s="2">
        <v>350</v>
      </c>
      <c r="G15" s="6">
        <v>45500</v>
      </c>
      <c r="H15" s="2">
        <v>230</v>
      </c>
      <c r="I15" s="6">
        <v>25410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8">
        <v>110.48</v>
      </c>
    </row>
    <row r="16" spans="1:18">
      <c r="B16" s="47" t="s">
        <v>58</v>
      </c>
      <c r="C16" t="s">
        <v>78</v>
      </c>
      <c r="D16" s="3" t="s">
        <v>205</v>
      </c>
      <c r="E16" s="5">
        <v>1</v>
      </c>
      <c r="F16" s="2">
        <v>90</v>
      </c>
      <c r="G16" s="6">
        <v>11700</v>
      </c>
      <c r="H16" s="2">
        <v>35</v>
      </c>
      <c r="I16" s="6">
        <v>3867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8">
        <v>110.48</v>
      </c>
    </row>
    <row r="17" spans="1:18">
      <c r="B17" s="47" t="s">
        <v>73</v>
      </c>
      <c r="C17" t="s">
        <v>111</v>
      </c>
      <c r="D17" s="3" t="s">
        <v>112</v>
      </c>
      <c r="E17" s="5">
        <v>13</v>
      </c>
      <c r="F17" s="2">
        <v>1495</v>
      </c>
      <c r="G17" s="6">
        <v>194350</v>
      </c>
      <c r="H17" s="2">
        <v>0</v>
      </c>
      <c r="I17" s="6">
        <v>0</v>
      </c>
      <c r="J17" s="6" t="str">
        <f>G17 - 136448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8">
        <v>110.48</v>
      </c>
    </row>
    <row r="18" spans="1:18">
      <c r="B18" s="47" t="s">
        <v>73</v>
      </c>
      <c r="C18" t="s">
        <v>111</v>
      </c>
      <c r="D18" s="3" t="s">
        <v>206</v>
      </c>
      <c r="E18" s="5">
        <v>1</v>
      </c>
      <c r="F18" s="2">
        <v>195</v>
      </c>
      <c r="G18" s="6">
        <v>25350</v>
      </c>
      <c r="H18" s="2">
        <v>0</v>
      </c>
      <c r="I18" s="6">
        <v>0</v>
      </c>
      <c r="J18" s="6" t="str">
        <f>G18 - 21544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8">
        <v>110.48</v>
      </c>
    </row>
    <row r="19" spans="1:18">
      <c r="B19" s="47" t="s">
        <v>58</v>
      </c>
      <c r="C19" t="s">
        <v>185</v>
      </c>
      <c r="D19" s="3" t="s">
        <v>207</v>
      </c>
      <c r="E19" s="5">
        <v>1</v>
      </c>
      <c r="F19" s="2">
        <v>450</v>
      </c>
      <c r="G19" s="6">
        <v>58500</v>
      </c>
      <c r="H19" s="2">
        <v>329.84</v>
      </c>
      <c r="I19" s="6">
        <v>36441</v>
      </c>
      <c r="J19" s="6" t="str">
        <f>G19 - I19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8">
        <v>110.48</v>
      </c>
    </row>
    <row r="20" spans="1:18">
      <c r="B20" s="49"/>
      <c r="C20" s="49"/>
      <c r="D20" s="50"/>
      <c r="E20" s="51"/>
      <c r="F20" s="52"/>
      <c r="G20" s="53"/>
      <c r="H20" s="52"/>
      <c r="I20" s="53"/>
      <c r="J20" s="53"/>
      <c r="K20" s="54"/>
      <c r="L20" s="53"/>
      <c r="M20" s="52"/>
      <c r="N20" s="53"/>
      <c r="O20" s="54"/>
      <c r="P20" s="54"/>
      <c r="Q20" s="52"/>
      <c r="R20" s="52"/>
    </row>
    <row r="21" spans="1:18">
      <c r="D21" s="8" t="s">
        <v>86</v>
      </c>
      <c r="F21" s="2" t="str">
        <f>SUM(F5:F20)</f>
        <v>0</v>
      </c>
      <c r="G21" s="6" t="str">
        <f>SUM(G5:G20)</f>
        <v>0</v>
      </c>
      <c r="H21" s="2" t="str">
        <f>SUM(H5:H20)</f>
        <v>0</v>
      </c>
      <c r="I21" s="6" t="str">
        <f>SUM(I5:I20)</f>
        <v>0</v>
      </c>
      <c r="J21" s="6" t="str">
        <f>SUM(J5:J20)</f>
        <v>0</v>
      </c>
      <c r="K21" s="4" t="str">
        <f>IF(G21=0,0,J21 / G21)</f>
        <v>0</v>
      </c>
      <c r="L21" s="6" t="str">
        <f>SUM(L5:L20)</f>
        <v>0</v>
      </c>
      <c r="M21" s="2" t="str">
        <f>SUM(M5:M20)</f>
        <v>0</v>
      </c>
      <c r="N21" s="6" t="str">
        <f>SUM(N5:N20)</f>
        <v>0</v>
      </c>
    </row>
    <row r="22" spans="1:18">
      <c r="D22" s="8" t="s">
        <v>87</v>
      </c>
      <c r="E22" s="9">
        <v>0.04712</v>
      </c>
      <c r="F22" s="2" t="str">
        <f>E22 * (F21 - 0)</f>
        <v>0</v>
      </c>
      <c r="G22" s="6" t="str">
        <f>E22 * (G21 - 0)</f>
        <v>0</v>
      </c>
    </row>
    <row r="23" spans="1:18">
      <c r="D23" s="8" t="s">
        <v>88</v>
      </c>
      <c r="E23" s="7">
        <v>0.1</v>
      </c>
      <c r="F23" s="2" t="str">
        <f>F21*E23</f>
        <v>0</v>
      </c>
      <c r="G23" s="6" t="str">
        <f>G21*E23</f>
        <v>0</v>
      </c>
      <c r="N23" s="6" t="str">
        <f>G23</f>
        <v>0</v>
      </c>
    </row>
    <row r="24" spans="1:18">
      <c r="D24" s="8" t="s">
        <v>86</v>
      </c>
      <c r="F24" s="2" t="str">
        <f>F21 + F22 + F23</f>
        <v>0</v>
      </c>
      <c r="G24" s="6" t="str">
        <f>G21 + G22 + G23</f>
        <v>0</v>
      </c>
      <c r="H24" s="2" t="str">
        <f>H21</f>
        <v>0</v>
      </c>
      <c r="I24" s="6" t="str">
        <f>I21</f>
        <v>0</v>
      </c>
      <c r="J24" s="6" t="str">
        <f>G24 - I24</f>
        <v>0</v>
      </c>
      <c r="K24" s="4" t="str">
        <f>IF(G24=0,0,J24 / G24)</f>
        <v>0</v>
      </c>
      <c r="L24" s="6" t="str">
        <f>L21</f>
        <v>0</v>
      </c>
      <c r="M24" s="2" t="str">
        <f>M21</f>
        <v>0</v>
      </c>
      <c r="N24" s="6" t="str">
        <f>N21 + N23</f>
        <v>0</v>
      </c>
    </row>
    <row r="25" spans="1:18">
      <c r="D25" s="8" t="s">
        <v>89</v>
      </c>
      <c r="E25" s="7">
        <v>0</v>
      </c>
      <c r="F25" s="2" t="str">
        <f>F24*E25</f>
        <v>0</v>
      </c>
      <c r="G25" s="6" t="str">
        <f>G24*E25</f>
        <v>0</v>
      </c>
      <c r="L25" s="6" t="str">
        <f>G25*O25</f>
        <v>0</v>
      </c>
      <c r="M25" s="2" t="str">
        <f>F25*O25</f>
        <v>0</v>
      </c>
      <c r="N25" s="6" t="str">
        <f>G25*P25</f>
        <v>0</v>
      </c>
      <c r="O25" s="4">
        <v>0.2</v>
      </c>
      <c r="P25" s="4">
        <v>0.8</v>
      </c>
    </row>
    <row r="26" spans="1:18">
      <c r="D26" s="8" t="s">
        <v>90</v>
      </c>
      <c r="E26" s="5">
        <v>0</v>
      </c>
      <c r="F26" s="2" t="str">
        <f>IF(R26=0,0,G26/R26)</f>
        <v>0</v>
      </c>
      <c r="G26" s="6" t="str">
        <f>E26</f>
        <v>0</v>
      </c>
      <c r="L26" s="6" t="str">
        <f>G26*O26</f>
        <v>0</v>
      </c>
      <c r="M26" s="2" t="str">
        <f>F26*O26</f>
        <v>0</v>
      </c>
      <c r="N26" s="6" t="str">
        <f>G26*P26</f>
        <v>0</v>
      </c>
      <c r="O26" s="4">
        <v>0.2</v>
      </c>
      <c r="P26" s="4">
        <v>0.8</v>
      </c>
      <c r="Q26" s="2" t="s">
        <v>91</v>
      </c>
      <c r="R26" s="2">
        <v>100</v>
      </c>
    </row>
    <row r="27" spans="1:18">
      <c r="D27" s="8" t="s">
        <v>92</v>
      </c>
      <c r="F27" s="2" t="str">
        <f>F24 - F25 - F26</f>
        <v>0</v>
      </c>
      <c r="G27" s="6" t="str">
        <f>G24 - G25 - G26</f>
        <v>0</v>
      </c>
      <c r="H27" s="2" t="str">
        <f>H24</f>
        <v>0</v>
      </c>
      <c r="I27" s="6" t="str">
        <f>I24</f>
        <v>0</v>
      </c>
      <c r="J27" s="6" t="str">
        <f>G27 - I27</f>
        <v>0</v>
      </c>
      <c r="K27" s="4" t="str">
        <f>IF(G27=0,0,J27 / G27)</f>
        <v>0</v>
      </c>
      <c r="L27" s="6" t="str">
        <f>L24 - L25 - L26</f>
        <v>0</v>
      </c>
      <c r="M27" s="2" t="str">
        <f>M24 - M25 - M26</f>
        <v>0</v>
      </c>
      <c r="N27" s="6" t="str">
        <f>N24 - N25 - N26</f>
        <v>0</v>
      </c>
    </row>
    <row r="28" spans="1:18">
      <c r="D28" s="8"/>
    </row>
    <row r="29" spans="1:18">
      <c r="D29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9" s="2" t="str">
        <f>M27</f>
        <v>0</v>
      </c>
    </row>
    <row r="30" spans="1:18">
      <c r="D30" s="8" t="s">
        <v>7</v>
      </c>
      <c r="F30" s="2" t="str">
        <f>(F29 + F31) * E22</f>
        <v>0</v>
      </c>
    </row>
    <row r="31" spans="1:18">
      <c r="D31" s="8" t="s">
        <v>93</v>
      </c>
      <c r="F31" s="2" t="str">
        <f>H27</f>
        <v>0</v>
      </c>
    </row>
    <row r="32" spans="1:18">
      <c r="D32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2" s="2" t="str">
        <f>SUM(F29:F31)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4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208</v>
      </c>
      <c r="Q2" s="2" t="s">
        <v>40</v>
      </c>
      <c r="R2" s="2">
        <v>130</v>
      </c>
    </row>
    <row r="4" spans="1:18" s="1" customFormat="1">
      <c r="B4" s="15" t="s">
        <v>41</v>
      </c>
      <c r="C4" s="16" t="s">
        <v>42</v>
      </c>
      <c r="D4" s="17" t="s">
        <v>43</v>
      </c>
      <c r="E4" s="18" t="s">
        <v>44</v>
      </c>
      <c r="F4" s="19" t="s">
        <v>45</v>
      </c>
      <c r="G4" s="18" t="s">
        <v>46</v>
      </c>
      <c r="H4" s="19" t="s">
        <v>47</v>
      </c>
      <c r="I4" s="18" t="s">
        <v>48</v>
      </c>
      <c r="J4" s="18" t="s">
        <v>49</v>
      </c>
      <c r="K4" s="20" t="s">
        <v>50</v>
      </c>
      <c r="L4" s="21" t="s">
        <v>51</v>
      </c>
      <c r="M4" s="22" t="s">
        <v>52</v>
      </c>
      <c r="N4" s="21" t="s">
        <v>53</v>
      </c>
      <c r="O4" s="23" t="s">
        <v>54</v>
      </c>
      <c r="P4" s="23" t="s">
        <v>55</v>
      </c>
      <c r="Q4" s="19" t="s">
        <v>56</v>
      </c>
      <c r="R4" s="24" t="s">
        <v>57</v>
      </c>
    </row>
    <row r="5" spans="1:18">
      <c r="B5" s="47" t="s">
        <v>58</v>
      </c>
      <c r="C5" t="s">
        <v>209</v>
      </c>
      <c r="D5" s="3" t="s">
        <v>210</v>
      </c>
      <c r="E5" s="5">
        <v>1</v>
      </c>
      <c r="F5" s="2">
        <v>1300</v>
      </c>
      <c r="G5" s="6">
        <v>169000</v>
      </c>
      <c r="H5" s="2">
        <v>1154.45</v>
      </c>
      <c r="I5" s="6">
        <v>127544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110.48</v>
      </c>
    </row>
    <row r="6" spans="1:18">
      <c r="B6" s="47" t="s">
        <v>58</v>
      </c>
      <c r="C6" t="s">
        <v>163</v>
      </c>
      <c r="D6" s="3" t="s">
        <v>211</v>
      </c>
      <c r="E6" s="5">
        <v>1</v>
      </c>
      <c r="F6" s="2">
        <v>300</v>
      </c>
      <c r="G6" s="6">
        <v>39000</v>
      </c>
      <c r="H6" s="2">
        <v>150</v>
      </c>
      <c r="I6" s="6">
        <v>16572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110.48</v>
      </c>
    </row>
    <row r="7" spans="1:18">
      <c r="B7" s="47" t="s">
        <v>58</v>
      </c>
      <c r="C7" t="s">
        <v>163</v>
      </c>
      <c r="D7" s="3" t="s">
        <v>165</v>
      </c>
      <c r="E7" s="5">
        <v>1</v>
      </c>
      <c r="F7" s="2">
        <v>900</v>
      </c>
      <c r="G7" s="6">
        <v>117000</v>
      </c>
      <c r="H7" s="2">
        <v>600</v>
      </c>
      <c r="I7" s="6">
        <v>66288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110.48</v>
      </c>
    </row>
    <row r="8" spans="1:18">
      <c r="B8" s="47" t="s">
        <v>58</v>
      </c>
      <c r="C8" t="s">
        <v>163</v>
      </c>
      <c r="D8" s="3" t="s">
        <v>99</v>
      </c>
      <c r="E8" s="5">
        <v>1</v>
      </c>
      <c r="F8" s="2">
        <v>150</v>
      </c>
      <c r="G8" s="6">
        <v>19500</v>
      </c>
      <c r="H8" s="2">
        <v>50</v>
      </c>
      <c r="I8" s="6">
        <v>5524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110.48</v>
      </c>
    </row>
    <row r="9" spans="1:18">
      <c r="B9" s="47" t="s">
        <v>58</v>
      </c>
      <c r="C9" t="s">
        <v>163</v>
      </c>
      <c r="D9" s="3" t="s">
        <v>176</v>
      </c>
      <c r="E9" s="5">
        <v>1</v>
      </c>
      <c r="F9" s="2">
        <v>80</v>
      </c>
      <c r="G9" s="6">
        <v>10400</v>
      </c>
      <c r="H9" s="2">
        <v>50</v>
      </c>
      <c r="I9" s="6">
        <v>5524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110.48</v>
      </c>
    </row>
    <row r="10" spans="1:18">
      <c r="B10" s="47" t="s">
        <v>58</v>
      </c>
      <c r="C10" t="s">
        <v>61</v>
      </c>
      <c r="D10" s="3" t="s">
        <v>62</v>
      </c>
      <c r="E10" s="5">
        <v>1</v>
      </c>
      <c r="F10" s="2">
        <v>1700</v>
      </c>
      <c r="G10" s="6">
        <v>221000</v>
      </c>
      <c r="H10" s="2">
        <v>874.35</v>
      </c>
      <c r="I10" s="6">
        <v>96598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110.48</v>
      </c>
    </row>
    <row r="11" spans="1:18">
      <c r="B11" s="47" t="s">
        <v>58</v>
      </c>
      <c r="C11" t="s">
        <v>61</v>
      </c>
      <c r="D11" s="3" t="s">
        <v>63</v>
      </c>
      <c r="E11" s="5">
        <v>1</v>
      </c>
      <c r="F11" s="2">
        <v>350</v>
      </c>
      <c r="G11" s="6">
        <v>45500</v>
      </c>
      <c r="H11" s="2">
        <v>201</v>
      </c>
      <c r="I11" s="6">
        <v>22206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110.48</v>
      </c>
    </row>
    <row r="12" spans="1:18">
      <c r="B12" s="47" t="s">
        <v>58</v>
      </c>
      <c r="C12" t="s">
        <v>61</v>
      </c>
      <c r="D12" s="3" t="s">
        <v>64</v>
      </c>
      <c r="E12" s="5">
        <v>1</v>
      </c>
      <c r="F12" s="2">
        <v>50</v>
      </c>
      <c r="G12" s="6">
        <v>6500</v>
      </c>
      <c r="H12" s="2">
        <v>30</v>
      </c>
      <c r="I12" s="6">
        <v>3314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110.48</v>
      </c>
    </row>
    <row r="13" spans="1:18">
      <c r="B13" s="47" t="s">
        <v>58</v>
      </c>
      <c r="C13" t="s">
        <v>65</v>
      </c>
      <c r="D13" s="3" t="s">
        <v>212</v>
      </c>
      <c r="E13" s="5">
        <v>2</v>
      </c>
      <c r="F13" s="2">
        <v>300</v>
      </c>
      <c r="G13" s="6">
        <v>39000</v>
      </c>
      <c r="H13" s="2">
        <v>167.54</v>
      </c>
      <c r="I13" s="6">
        <v>18510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110.48</v>
      </c>
    </row>
    <row r="14" spans="1:18">
      <c r="B14" s="47" t="s">
        <v>58</v>
      </c>
      <c r="C14" t="s">
        <v>107</v>
      </c>
      <c r="D14" s="3" t="s">
        <v>108</v>
      </c>
      <c r="E14" s="5">
        <v>1</v>
      </c>
      <c r="F14" s="2">
        <v>350</v>
      </c>
      <c r="G14" s="6">
        <v>45500</v>
      </c>
      <c r="H14" s="2">
        <v>222.51</v>
      </c>
      <c r="I14" s="6">
        <v>24583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8">
        <v>110.48</v>
      </c>
    </row>
    <row r="15" spans="1:18">
      <c r="B15" s="47" t="s">
        <v>58</v>
      </c>
      <c r="C15" t="s">
        <v>69</v>
      </c>
      <c r="D15" s="3" t="s">
        <v>213</v>
      </c>
      <c r="E15" s="5">
        <v>1</v>
      </c>
      <c r="F15" s="2">
        <v>500</v>
      </c>
      <c r="G15" s="6">
        <v>65000</v>
      </c>
      <c r="H15" s="2">
        <v>400</v>
      </c>
      <c r="I15" s="6">
        <v>44192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8">
        <v>110.48</v>
      </c>
    </row>
    <row r="16" spans="1:18">
      <c r="B16" s="47" t="s">
        <v>58</v>
      </c>
      <c r="C16" t="s">
        <v>78</v>
      </c>
      <c r="D16" s="3" t="s">
        <v>140</v>
      </c>
      <c r="E16" s="5">
        <v>1</v>
      </c>
      <c r="F16" s="2">
        <v>350</v>
      </c>
      <c r="G16" s="6">
        <v>45500</v>
      </c>
      <c r="H16" s="2">
        <v>260</v>
      </c>
      <c r="I16" s="6">
        <v>28725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8">
        <v>110.48</v>
      </c>
    </row>
    <row r="17" spans="1:18">
      <c r="B17" s="47" t="s">
        <v>58</v>
      </c>
      <c r="C17" t="s">
        <v>78</v>
      </c>
      <c r="D17" s="3" t="s">
        <v>214</v>
      </c>
      <c r="E17" s="5">
        <v>1</v>
      </c>
      <c r="F17" s="2">
        <v>140</v>
      </c>
      <c r="G17" s="6">
        <v>18200</v>
      </c>
      <c r="H17" s="2">
        <v>120</v>
      </c>
      <c r="I17" s="6">
        <v>13258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8">
        <v>110.48</v>
      </c>
    </row>
    <row r="18" spans="1:18">
      <c r="B18" s="47" t="s">
        <v>58</v>
      </c>
      <c r="C18" t="s">
        <v>78</v>
      </c>
      <c r="D18" s="3" t="s">
        <v>110</v>
      </c>
      <c r="E18" s="5">
        <v>1</v>
      </c>
      <c r="F18" s="2">
        <v>150</v>
      </c>
      <c r="G18" s="6">
        <v>19500</v>
      </c>
      <c r="H18" s="2">
        <v>30</v>
      </c>
      <c r="I18" s="6">
        <v>3314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8">
        <v>110.48</v>
      </c>
    </row>
    <row r="19" spans="1:18">
      <c r="B19" s="47" t="s">
        <v>73</v>
      </c>
      <c r="C19" t="s">
        <v>111</v>
      </c>
      <c r="D19" s="3" t="s">
        <v>215</v>
      </c>
      <c r="E19" s="5">
        <v>11</v>
      </c>
      <c r="F19" s="2">
        <v>1485</v>
      </c>
      <c r="G19" s="6">
        <v>193050</v>
      </c>
      <c r="H19" s="2">
        <v>0</v>
      </c>
      <c r="I19" s="6">
        <v>0</v>
      </c>
      <c r="J19" s="6" t="str">
        <f>G19 - 133683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8">
        <v>110.48</v>
      </c>
    </row>
    <row r="20" spans="1:18">
      <c r="B20" s="47" t="s">
        <v>73</v>
      </c>
      <c r="C20" t="s">
        <v>111</v>
      </c>
      <c r="D20" s="3" t="s">
        <v>114</v>
      </c>
      <c r="E20" s="5">
        <v>3</v>
      </c>
      <c r="F20" s="2">
        <v>120</v>
      </c>
      <c r="G20" s="6">
        <v>15600</v>
      </c>
      <c r="H20" s="2">
        <v>0</v>
      </c>
      <c r="I20" s="6">
        <v>0</v>
      </c>
      <c r="J20" s="6" t="str">
        <f>G20 - 10605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0.2</v>
      </c>
      <c r="P20" s="4">
        <v>0.8</v>
      </c>
      <c r="Q20" s="2">
        <v>130</v>
      </c>
      <c r="R20" s="48">
        <v>110.48</v>
      </c>
    </row>
    <row r="21" spans="1:18">
      <c r="B21" s="47" t="s">
        <v>73</v>
      </c>
      <c r="C21" t="s">
        <v>111</v>
      </c>
      <c r="D21" s="3" t="s">
        <v>216</v>
      </c>
      <c r="E21" s="5">
        <v>1</v>
      </c>
      <c r="F21" s="2">
        <v>195</v>
      </c>
      <c r="G21" s="6">
        <v>25350</v>
      </c>
      <c r="H21" s="2">
        <v>0</v>
      </c>
      <c r="I21" s="6">
        <v>0</v>
      </c>
      <c r="J21" s="6" t="str">
        <f>G21 - 16020</f>
        <v>0</v>
      </c>
      <c r="K21" s="4" t="str">
        <f>IF(G21=0,0,J21 / G21)</f>
        <v>0</v>
      </c>
      <c r="L21" s="6" t="str">
        <f>J21 * O21</f>
        <v>0</v>
      </c>
      <c r="M21" s="2" t="str">
        <f>L21 / R2</f>
        <v>0</v>
      </c>
      <c r="N21" s="6" t="str">
        <f>J21 * P21</f>
        <v>0</v>
      </c>
      <c r="O21" s="4">
        <v>0.2</v>
      </c>
      <c r="P21" s="4">
        <v>0.8</v>
      </c>
      <c r="Q21" s="2">
        <v>130</v>
      </c>
      <c r="R21" s="48">
        <v>110.48</v>
      </c>
    </row>
    <row r="22" spans="1:18">
      <c r="B22" s="49"/>
      <c r="C22" s="49"/>
      <c r="D22" s="50"/>
      <c r="E22" s="51"/>
      <c r="F22" s="52"/>
      <c r="G22" s="53"/>
      <c r="H22" s="52"/>
      <c r="I22" s="53"/>
      <c r="J22" s="53"/>
      <c r="K22" s="54"/>
      <c r="L22" s="53"/>
      <c r="M22" s="52"/>
      <c r="N22" s="53"/>
      <c r="O22" s="54"/>
      <c r="P22" s="54"/>
      <c r="Q22" s="52"/>
      <c r="R22" s="52"/>
    </row>
    <row r="23" spans="1:18">
      <c r="D23" s="8" t="s">
        <v>86</v>
      </c>
      <c r="F23" s="2" t="str">
        <f>SUM(F5:F22)</f>
        <v>0</v>
      </c>
      <c r="G23" s="6" t="str">
        <f>SUM(G5:G22)</f>
        <v>0</v>
      </c>
      <c r="H23" s="2" t="str">
        <f>SUM(H5:H22)</f>
        <v>0</v>
      </c>
      <c r="I23" s="6" t="str">
        <f>SUM(I5:I22)</f>
        <v>0</v>
      </c>
      <c r="J23" s="6" t="str">
        <f>SUM(J5:J22)</f>
        <v>0</v>
      </c>
      <c r="K23" s="4" t="str">
        <f>IF(G23=0,0,J23 / G23)</f>
        <v>0</v>
      </c>
      <c r="L23" s="6" t="str">
        <f>SUM(L5:L22)</f>
        <v>0</v>
      </c>
      <c r="M23" s="2" t="str">
        <f>SUM(M5:M22)</f>
        <v>0</v>
      </c>
      <c r="N23" s="6" t="str">
        <f>SUM(N5:N22)</f>
        <v>0</v>
      </c>
    </row>
    <row r="24" spans="1:18">
      <c r="D24" s="8" t="s">
        <v>87</v>
      </c>
      <c r="E24" s="9">
        <v>0.04712</v>
      </c>
      <c r="F24" s="2" t="str">
        <f>E24 * (F23 - 0)</f>
        <v>0</v>
      </c>
      <c r="G24" s="6" t="str">
        <f>E24 * (G23 - 0)</f>
        <v>0</v>
      </c>
    </row>
    <row r="25" spans="1:18">
      <c r="D25" s="8" t="s">
        <v>88</v>
      </c>
      <c r="E25" s="7">
        <v>0.1</v>
      </c>
      <c r="F25" s="2" t="str">
        <f>F23*E25</f>
        <v>0</v>
      </c>
      <c r="G25" s="6" t="str">
        <f>G23*E25</f>
        <v>0</v>
      </c>
      <c r="N25" s="6" t="str">
        <f>G25</f>
        <v>0</v>
      </c>
    </row>
    <row r="26" spans="1:18">
      <c r="D26" s="8" t="s">
        <v>86</v>
      </c>
      <c r="F26" s="2" t="str">
        <f>F23 + F24 + F25</f>
        <v>0</v>
      </c>
      <c r="G26" s="6" t="str">
        <f>G23 + G24 + G25</f>
        <v>0</v>
      </c>
      <c r="H26" s="2" t="str">
        <f>H23</f>
        <v>0</v>
      </c>
      <c r="I26" s="6" t="str">
        <f>I23</f>
        <v>0</v>
      </c>
      <c r="J26" s="6" t="str">
        <f>G26 - I26</f>
        <v>0</v>
      </c>
      <c r="K26" s="4" t="str">
        <f>IF(G26=0,0,J26 / G26)</f>
        <v>0</v>
      </c>
      <c r="L26" s="6" t="str">
        <f>L23</f>
        <v>0</v>
      </c>
      <c r="M26" s="2" t="str">
        <f>M23</f>
        <v>0</v>
      </c>
      <c r="N26" s="6" t="str">
        <f>N23 + N25</f>
        <v>0</v>
      </c>
    </row>
    <row r="27" spans="1:18">
      <c r="D27" s="8" t="s">
        <v>89</v>
      </c>
      <c r="E27" s="7">
        <v>0</v>
      </c>
      <c r="F27" s="2" t="str">
        <f>F26*E27</f>
        <v>0</v>
      </c>
      <c r="G27" s="6" t="str">
        <f>G26*E27</f>
        <v>0</v>
      </c>
      <c r="L27" s="6" t="str">
        <f>G27*O27</f>
        <v>0</v>
      </c>
      <c r="M27" s="2" t="str">
        <f>F27*O27</f>
        <v>0</v>
      </c>
      <c r="N27" s="6" t="str">
        <f>G27*P27</f>
        <v>0</v>
      </c>
      <c r="O27" s="4">
        <v>0.2</v>
      </c>
      <c r="P27" s="4">
        <v>0.8</v>
      </c>
    </row>
    <row r="28" spans="1:18">
      <c r="D28" s="8" t="s">
        <v>90</v>
      </c>
      <c r="E28" s="5">
        <v>0</v>
      </c>
      <c r="F28" s="2" t="str">
        <f>IF(R28=0,0,G28/R28)</f>
        <v>0</v>
      </c>
      <c r="G28" s="6" t="str">
        <f>E28</f>
        <v>0</v>
      </c>
      <c r="L28" s="6" t="str">
        <f>G28*O28</f>
        <v>0</v>
      </c>
      <c r="M28" s="2" t="str">
        <f>F28*O28</f>
        <v>0</v>
      </c>
      <c r="N28" s="6" t="str">
        <f>G28*P28</f>
        <v>0</v>
      </c>
      <c r="O28" s="4">
        <v>0.2</v>
      </c>
      <c r="P28" s="4">
        <v>0.8</v>
      </c>
      <c r="Q28" s="2" t="s">
        <v>91</v>
      </c>
      <c r="R28" s="2">
        <v>100</v>
      </c>
    </row>
    <row r="29" spans="1:18">
      <c r="D29" s="8" t="s">
        <v>92</v>
      </c>
      <c r="F29" s="2" t="str">
        <f>F26 - F27 - F28</f>
        <v>0</v>
      </c>
      <c r="G29" s="6" t="str">
        <f>G26 - G27 - G28</f>
        <v>0</v>
      </c>
      <c r="H29" s="2" t="str">
        <f>H26</f>
        <v>0</v>
      </c>
      <c r="I29" s="6" t="str">
        <f>I26</f>
        <v>0</v>
      </c>
      <c r="J29" s="6" t="str">
        <f>G29 - I29</f>
        <v>0</v>
      </c>
      <c r="K29" s="4" t="str">
        <f>IF(G29=0,0,J29 / G29)</f>
        <v>0</v>
      </c>
      <c r="L29" s="6" t="str">
        <f>L26 - L27 - L28</f>
        <v>0</v>
      </c>
      <c r="M29" s="2" t="str">
        <f>M26 - M27 - M28</f>
        <v>0</v>
      </c>
      <c r="N29" s="6" t="str">
        <f>N26 - N27 - N28</f>
        <v>0</v>
      </c>
    </row>
    <row r="30" spans="1:18">
      <c r="D30" s="8"/>
    </row>
    <row r="31" spans="1:18">
      <c r="D31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31" s="2" t="str">
        <f>M29</f>
        <v>0</v>
      </c>
    </row>
    <row r="32" spans="1:18">
      <c r="D32" s="8" t="s">
        <v>7</v>
      </c>
      <c r="F32" s="2" t="str">
        <f>(F31 + F33) * E24</f>
        <v>0</v>
      </c>
    </row>
    <row r="33" spans="1:18">
      <c r="D33" s="8" t="s">
        <v>93</v>
      </c>
      <c r="F33" s="2" t="str">
        <f>H29</f>
        <v>0</v>
      </c>
    </row>
    <row r="34" spans="1:18">
      <c r="D34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4" s="2" t="str">
        <f>SUM(F31:F33)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1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217</v>
      </c>
      <c r="Q2" s="2" t="s">
        <v>40</v>
      </c>
      <c r="R2" s="2">
        <v>130</v>
      </c>
    </row>
    <row r="4" spans="1:18" s="1" customFormat="1">
      <c r="B4" s="15" t="s">
        <v>41</v>
      </c>
      <c r="C4" s="16" t="s">
        <v>42</v>
      </c>
      <c r="D4" s="17" t="s">
        <v>43</v>
      </c>
      <c r="E4" s="18" t="s">
        <v>44</v>
      </c>
      <c r="F4" s="19" t="s">
        <v>45</v>
      </c>
      <c r="G4" s="18" t="s">
        <v>46</v>
      </c>
      <c r="H4" s="19" t="s">
        <v>47</v>
      </c>
      <c r="I4" s="18" t="s">
        <v>48</v>
      </c>
      <c r="J4" s="18" t="s">
        <v>49</v>
      </c>
      <c r="K4" s="20" t="s">
        <v>50</v>
      </c>
      <c r="L4" s="21" t="s">
        <v>51</v>
      </c>
      <c r="M4" s="22" t="s">
        <v>52</v>
      </c>
      <c r="N4" s="21" t="s">
        <v>53</v>
      </c>
      <c r="O4" s="23" t="s">
        <v>54</v>
      </c>
      <c r="P4" s="23" t="s">
        <v>55</v>
      </c>
      <c r="Q4" s="19" t="s">
        <v>56</v>
      </c>
      <c r="R4" s="24" t="s">
        <v>57</v>
      </c>
    </row>
    <row r="5" spans="1:18">
      <c r="B5" s="55" t="s">
        <v>177</v>
      </c>
      <c r="C5" s="41" t="s">
        <v>218</v>
      </c>
      <c r="D5" s="42" t="s">
        <v>219</v>
      </c>
      <c r="E5" s="43">
        <v>1</v>
      </c>
      <c r="F5" s="44">
        <v>2680</v>
      </c>
      <c r="G5" s="45">
        <v>268000</v>
      </c>
      <c r="H5" s="44">
        <v>0</v>
      </c>
      <c r="I5" s="45">
        <v>266478</v>
      </c>
      <c r="J5" s="45" t="str">
        <f>G5 - I5</f>
        <v>0</v>
      </c>
      <c r="K5" s="46" t="str">
        <f>IF(G5=0,0,J5 / G5)</f>
        <v>0</v>
      </c>
      <c r="L5" s="45">
        <v>0</v>
      </c>
      <c r="M5" s="44">
        <v>0</v>
      </c>
      <c r="N5" s="45" t="str">
        <f>J5 * P5</f>
        <v>0</v>
      </c>
      <c r="O5" s="46">
        <v>0</v>
      </c>
      <c r="P5" s="46">
        <v>1</v>
      </c>
      <c r="Q5" s="44">
        <v>100</v>
      </c>
      <c r="R5" s="56">
        <v>110.48</v>
      </c>
    </row>
    <row r="6" spans="1:18">
      <c r="B6" s="47" t="s">
        <v>58</v>
      </c>
      <c r="C6" t="s">
        <v>130</v>
      </c>
      <c r="D6" s="3" t="s">
        <v>220</v>
      </c>
      <c r="E6" s="5">
        <v>4</v>
      </c>
      <c r="F6" s="2">
        <v>320</v>
      </c>
      <c r="G6" s="6">
        <v>41600</v>
      </c>
      <c r="H6" s="2">
        <v>200</v>
      </c>
      <c r="I6" s="6">
        <v>22096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110.48</v>
      </c>
    </row>
    <row r="7" spans="1:18">
      <c r="B7" s="55" t="s">
        <v>177</v>
      </c>
      <c r="C7" s="41" t="s">
        <v>221</v>
      </c>
      <c r="D7" s="42" t="s">
        <v>222</v>
      </c>
      <c r="E7" s="43">
        <v>1</v>
      </c>
      <c r="F7" s="44">
        <v>1620</v>
      </c>
      <c r="G7" s="45">
        <v>162000</v>
      </c>
      <c r="H7" s="44">
        <v>0</v>
      </c>
      <c r="I7" s="45">
        <v>161080</v>
      </c>
      <c r="J7" s="45" t="str">
        <f>G7 - I7</f>
        <v>0</v>
      </c>
      <c r="K7" s="46" t="str">
        <f>IF(G7=0,0,J7 / G7)</f>
        <v>0</v>
      </c>
      <c r="L7" s="45">
        <v>0</v>
      </c>
      <c r="M7" s="44">
        <v>0</v>
      </c>
      <c r="N7" s="45" t="str">
        <f>J7 * P7</f>
        <v>0</v>
      </c>
      <c r="O7" s="46">
        <v>0</v>
      </c>
      <c r="P7" s="46">
        <v>1</v>
      </c>
      <c r="Q7" s="44">
        <v>100</v>
      </c>
      <c r="R7" s="56">
        <v>110.48</v>
      </c>
    </row>
    <row r="8" spans="1:18">
      <c r="B8" s="55" t="s">
        <v>177</v>
      </c>
      <c r="C8" s="41" t="s">
        <v>123</v>
      </c>
      <c r="D8" s="42" t="s">
        <v>223</v>
      </c>
      <c r="E8" s="43">
        <v>1</v>
      </c>
      <c r="F8" s="44">
        <v>360</v>
      </c>
      <c r="G8" s="45">
        <v>36000</v>
      </c>
      <c r="H8" s="44">
        <v>0</v>
      </c>
      <c r="I8" s="45">
        <v>35796</v>
      </c>
      <c r="J8" s="45" t="str">
        <f>G8 - I8</f>
        <v>0</v>
      </c>
      <c r="K8" s="46" t="str">
        <f>IF(G8=0,0,J8 / G8)</f>
        <v>0</v>
      </c>
      <c r="L8" s="45">
        <v>0</v>
      </c>
      <c r="M8" s="44">
        <v>0</v>
      </c>
      <c r="N8" s="45" t="str">
        <f>J8 * P8</f>
        <v>0</v>
      </c>
      <c r="O8" s="46">
        <v>0</v>
      </c>
      <c r="P8" s="46">
        <v>1</v>
      </c>
      <c r="Q8" s="44">
        <v>100</v>
      </c>
      <c r="R8" s="56">
        <v>110.48</v>
      </c>
    </row>
    <row r="9" spans="1:18">
      <c r="B9" s="55" t="s">
        <v>177</v>
      </c>
      <c r="C9" s="41" t="s">
        <v>224</v>
      </c>
      <c r="D9" s="42" t="s">
        <v>225</v>
      </c>
      <c r="E9" s="43">
        <v>1</v>
      </c>
      <c r="F9" s="44">
        <v>230</v>
      </c>
      <c r="G9" s="45">
        <v>23000</v>
      </c>
      <c r="H9" s="44">
        <v>0</v>
      </c>
      <c r="I9" s="45">
        <v>22869</v>
      </c>
      <c r="J9" s="45" t="str">
        <f>G9 - I9</f>
        <v>0</v>
      </c>
      <c r="K9" s="46" t="str">
        <f>IF(G9=0,0,J9 / G9)</f>
        <v>0</v>
      </c>
      <c r="L9" s="45">
        <v>0</v>
      </c>
      <c r="M9" s="44">
        <v>0</v>
      </c>
      <c r="N9" s="45" t="str">
        <f>J9 * P9</f>
        <v>0</v>
      </c>
      <c r="O9" s="46">
        <v>0</v>
      </c>
      <c r="P9" s="46">
        <v>1</v>
      </c>
      <c r="Q9" s="44">
        <v>100</v>
      </c>
      <c r="R9" s="56">
        <v>110.48</v>
      </c>
    </row>
    <row r="10" spans="1:18">
      <c r="B10" s="55" t="s">
        <v>177</v>
      </c>
      <c r="C10" s="41" t="s">
        <v>224</v>
      </c>
      <c r="D10" s="42" t="s">
        <v>226</v>
      </c>
      <c r="E10" s="43">
        <v>1</v>
      </c>
      <c r="F10" s="44">
        <v>0</v>
      </c>
      <c r="G10" s="45">
        <v>0</v>
      </c>
      <c r="H10" s="44">
        <v>0</v>
      </c>
      <c r="I10" s="45">
        <v>66000</v>
      </c>
      <c r="J10" s="45" t="str">
        <f>G10 - I10</f>
        <v>0</v>
      </c>
      <c r="K10" s="46" t="str">
        <f>IF(G10=0,0,J10 / G10)</f>
        <v>0</v>
      </c>
      <c r="L10" s="45">
        <v>0</v>
      </c>
      <c r="M10" s="44">
        <v>0</v>
      </c>
      <c r="N10" s="45" t="str">
        <f>J10 * P10</f>
        <v>0</v>
      </c>
      <c r="O10" s="46">
        <v>0</v>
      </c>
      <c r="P10" s="46">
        <v>1</v>
      </c>
      <c r="Q10" s="44">
        <v>100</v>
      </c>
      <c r="R10" s="56">
        <v>110.48</v>
      </c>
    </row>
    <row r="11" spans="1:18">
      <c r="B11" s="47" t="s">
        <v>58</v>
      </c>
      <c r="C11" t="s">
        <v>227</v>
      </c>
      <c r="D11" s="3" t="s">
        <v>228</v>
      </c>
      <c r="E11" s="5">
        <v>1</v>
      </c>
      <c r="F11" s="2">
        <v>720</v>
      </c>
      <c r="G11" s="6">
        <v>93600</v>
      </c>
      <c r="H11" s="2">
        <v>530</v>
      </c>
      <c r="I11" s="6">
        <v>58554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110.48</v>
      </c>
    </row>
    <row r="12" spans="1:18">
      <c r="B12" s="47" t="s">
        <v>58</v>
      </c>
      <c r="C12" t="s">
        <v>227</v>
      </c>
      <c r="D12" s="3" t="s">
        <v>229</v>
      </c>
      <c r="E12" s="5">
        <v>5</v>
      </c>
      <c r="F12" s="2">
        <v>1250</v>
      </c>
      <c r="G12" s="6">
        <v>162500</v>
      </c>
      <c r="H12" s="2">
        <v>500</v>
      </c>
      <c r="I12" s="6">
        <v>55240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110.48</v>
      </c>
    </row>
    <row r="13" spans="1:18">
      <c r="B13" s="47" t="s">
        <v>58</v>
      </c>
      <c r="C13" t="s">
        <v>69</v>
      </c>
      <c r="D13" s="3" t="s">
        <v>230</v>
      </c>
      <c r="E13" s="5">
        <v>1</v>
      </c>
      <c r="F13" s="2">
        <v>550</v>
      </c>
      <c r="G13" s="6">
        <v>71500</v>
      </c>
      <c r="H13" s="2">
        <v>260</v>
      </c>
      <c r="I13" s="6">
        <v>28725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110.48</v>
      </c>
    </row>
    <row r="14" spans="1:18">
      <c r="B14" s="47" t="s">
        <v>58</v>
      </c>
      <c r="C14" t="s">
        <v>231</v>
      </c>
      <c r="D14" s="3" t="s">
        <v>232</v>
      </c>
      <c r="E14" s="5">
        <v>1</v>
      </c>
      <c r="F14" s="2">
        <v>275</v>
      </c>
      <c r="G14" s="6">
        <v>35750</v>
      </c>
      <c r="H14" s="2">
        <v>210</v>
      </c>
      <c r="I14" s="6">
        <v>23201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8">
        <v>110.48</v>
      </c>
    </row>
    <row r="15" spans="1:18">
      <c r="B15" s="47" t="s">
        <v>58</v>
      </c>
      <c r="C15" t="s">
        <v>78</v>
      </c>
      <c r="D15" s="3" t="s">
        <v>233</v>
      </c>
      <c r="E15" s="5">
        <v>1</v>
      </c>
      <c r="F15" s="2">
        <v>0</v>
      </c>
      <c r="G15" s="6">
        <v>0</v>
      </c>
      <c r="H15" s="2">
        <v>450</v>
      </c>
      <c r="I15" s="6">
        <v>49716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8">
        <v>110.48</v>
      </c>
    </row>
    <row r="16" spans="1:18">
      <c r="B16" s="47" t="s">
        <v>73</v>
      </c>
      <c r="C16" t="s">
        <v>111</v>
      </c>
      <c r="D16" s="3" t="s">
        <v>234</v>
      </c>
      <c r="E16" s="5">
        <v>9</v>
      </c>
      <c r="F16" s="2">
        <v>1260</v>
      </c>
      <c r="G16" s="6">
        <v>163800</v>
      </c>
      <c r="H16" s="2">
        <v>0</v>
      </c>
      <c r="I16" s="6">
        <v>0</v>
      </c>
      <c r="J16" s="6" t="str">
        <f>G16 - 109377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8">
        <v>110.48</v>
      </c>
    </row>
    <row r="17" spans="1:18">
      <c r="B17" s="47" t="s">
        <v>73</v>
      </c>
      <c r="C17" t="s">
        <v>111</v>
      </c>
      <c r="D17" s="3" t="s">
        <v>235</v>
      </c>
      <c r="E17" s="5">
        <v>1</v>
      </c>
      <c r="F17" s="2">
        <v>117</v>
      </c>
      <c r="G17" s="6">
        <v>15210</v>
      </c>
      <c r="H17" s="2">
        <v>0</v>
      </c>
      <c r="I17" s="6">
        <v>0</v>
      </c>
      <c r="J17" s="6" t="str">
        <f>G17 - 11048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8">
        <v>110.48</v>
      </c>
    </row>
    <row r="18" spans="1:18">
      <c r="B18" s="47" t="s">
        <v>58</v>
      </c>
      <c r="C18" t="s">
        <v>185</v>
      </c>
      <c r="D18" s="3" t="s">
        <v>186</v>
      </c>
      <c r="E18" s="5">
        <v>1</v>
      </c>
      <c r="F18" s="2">
        <v>430</v>
      </c>
      <c r="G18" s="6">
        <v>55900</v>
      </c>
      <c r="H18" s="2">
        <v>315.18</v>
      </c>
      <c r="I18" s="6">
        <v>34821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8">
        <v>110.48</v>
      </c>
    </row>
    <row r="19" spans="1:18">
      <c r="B19" s="49"/>
      <c r="C19" s="49"/>
      <c r="D19" s="50"/>
      <c r="E19" s="51"/>
      <c r="F19" s="52"/>
      <c r="G19" s="53"/>
      <c r="H19" s="52"/>
      <c r="I19" s="53"/>
      <c r="J19" s="53"/>
      <c r="K19" s="54"/>
      <c r="L19" s="53"/>
      <c r="M19" s="52"/>
      <c r="N19" s="53"/>
      <c r="O19" s="54"/>
      <c r="P19" s="54"/>
      <c r="Q19" s="52"/>
      <c r="R19" s="52"/>
    </row>
    <row r="20" spans="1:18">
      <c r="D20" s="8" t="s">
        <v>86</v>
      </c>
      <c r="F20" s="2" t="str">
        <f>SUM(F5:F19)</f>
        <v>0</v>
      </c>
      <c r="G20" s="6" t="str">
        <f>SUM(G5:G19)</f>
        <v>0</v>
      </c>
      <c r="H20" s="2" t="str">
        <f>SUM(H5:H19)</f>
        <v>0</v>
      </c>
      <c r="I20" s="6" t="str">
        <f>SUM(I5:I19)</f>
        <v>0</v>
      </c>
      <c r="J20" s="6" t="str">
        <f>SUM(J5:J19)</f>
        <v>0</v>
      </c>
      <c r="K20" s="4" t="str">
        <f>IF(G20=0,0,J20 / G20)</f>
        <v>0</v>
      </c>
      <c r="L20" s="6" t="str">
        <f>SUM(L5:L19)</f>
        <v>0</v>
      </c>
      <c r="M20" s="2" t="str">
        <f>SUM(M5:M19)</f>
        <v>0</v>
      </c>
      <c r="N20" s="6" t="str">
        <f>SUM(N5:N19)</f>
        <v>0</v>
      </c>
    </row>
    <row r="21" spans="1:18">
      <c r="D21" s="8" t="s">
        <v>87</v>
      </c>
      <c r="E21" s="9">
        <v>0.04712</v>
      </c>
      <c r="F21" s="2" t="str">
        <f>E21 * (F20 - 4890)</f>
        <v>0</v>
      </c>
      <c r="G21" s="6" t="str">
        <f>E21 * (G20 - 489000)</f>
        <v>0</v>
      </c>
    </row>
    <row r="22" spans="1:18">
      <c r="D22" s="8" t="s">
        <v>88</v>
      </c>
      <c r="E22" s="7">
        <v>0.1</v>
      </c>
      <c r="F22" s="2" t="str">
        <f>F20*E22</f>
        <v>0</v>
      </c>
      <c r="G22" s="6" t="str">
        <f>G20*E22</f>
        <v>0</v>
      </c>
      <c r="N22" s="6" t="str">
        <f>G22</f>
        <v>0</v>
      </c>
    </row>
    <row r="23" spans="1:18">
      <c r="D23" s="8" t="s">
        <v>86</v>
      </c>
      <c r="F23" s="2" t="str">
        <f>F20 + F21 + F22</f>
        <v>0</v>
      </c>
      <c r="G23" s="6" t="str">
        <f>G20 + G21 + G22</f>
        <v>0</v>
      </c>
      <c r="H23" s="2" t="str">
        <f>H20</f>
        <v>0</v>
      </c>
      <c r="I23" s="6" t="str">
        <f>I20</f>
        <v>0</v>
      </c>
      <c r="J23" s="6" t="str">
        <f>G23 - I23</f>
        <v>0</v>
      </c>
      <c r="K23" s="4" t="str">
        <f>IF(G23=0,0,J23 / G23)</f>
        <v>0</v>
      </c>
      <c r="L23" s="6" t="str">
        <f>L20</f>
        <v>0</v>
      </c>
      <c r="M23" s="2" t="str">
        <f>M20</f>
        <v>0</v>
      </c>
      <c r="N23" s="6" t="str">
        <f>N20 + N22</f>
        <v>0</v>
      </c>
    </row>
    <row r="24" spans="1:18">
      <c r="D24" s="8" t="s">
        <v>89</v>
      </c>
      <c r="E24" s="7">
        <v>0</v>
      </c>
      <c r="F24" s="2" t="str">
        <f>F23*E24</f>
        <v>0</v>
      </c>
      <c r="G24" s="6" t="str">
        <f>G23*E24</f>
        <v>0</v>
      </c>
      <c r="L24" s="6" t="str">
        <f>G24*O24</f>
        <v>0</v>
      </c>
      <c r="M24" s="2" t="str">
        <f>F24*O24</f>
        <v>0</v>
      </c>
      <c r="N24" s="6" t="str">
        <f>G24*P24</f>
        <v>0</v>
      </c>
      <c r="O24" s="4">
        <v>0.2</v>
      </c>
      <c r="P24" s="4">
        <v>0.8</v>
      </c>
    </row>
    <row r="25" spans="1:18">
      <c r="D25" s="8" t="s">
        <v>90</v>
      </c>
      <c r="E25" s="5">
        <v>0</v>
      </c>
      <c r="F25" s="2" t="str">
        <f>IF(R25=0,0,G25/R25)</f>
        <v>0</v>
      </c>
      <c r="G25" s="6" t="str">
        <f>E25</f>
        <v>0</v>
      </c>
      <c r="L25" s="6" t="str">
        <f>G25*O25</f>
        <v>0</v>
      </c>
      <c r="M25" s="2" t="str">
        <f>F25*O25</f>
        <v>0</v>
      </c>
      <c r="N25" s="6" t="str">
        <f>G25*P25</f>
        <v>0</v>
      </c>
      <c r="O25" s="4">
        <v>0.2</v>
      </c>
      <c r="P25" s="4">
        <v>0.8</v>
      </c>
      <c r="Q25" s="2" t="s">
        <v>91</v>
      </c>
      <c r="R25" s="2">
        <v>100</v>
      </c>
    </row>
    <row r="26" spans="1:18">
      <c r="D26" s="8" t="s">
        <v>92</v>
      </c>
      <c r="F26" s="2" t="str">
        <f>F23 - F24 - F25</f>
        <v>0</v>
      </c>
      <c r="G26" s="6" t="str">
        <f>G23 - G24 - G25</f>
        <v>0</v>
      </c>
      <c r="H26" s="2" t="str">
        <f>H23</f>
        <v>0</v>
      </c>
      <c r="I26" s="6" t="str">
        <f>I23</f>
        <v>0</v>
      </c>
      <c r="J26" s="6" t="str">
        <f>G26 - I26</f>
        <v>0</v>
      </c>
      <c r="K26" s="4" t="str">
        <f>IF(G26=0,0,J26 / G26)</f>
        <v>0</v>
      </c>
      <c r="L26" s="6" t="str">
        <f>L23 - L24 - L25</f>
        <v>0</v>
      </c>
      <c r="M26" s="2" t="str">
        <f>M23 - M24 - M25</f>
        <v>0</v>
      </c>
      <c r="N26" s="6" t="str">
        <f>N23 - N24 - N25</f>
        <v>0</v>
      </c>
    </row>
    <row r="27" spans="1:18">
      <c r="D27" s="8"/>
    </row>
    <row r="28" spans="1:18">
      <c r="D28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8" s="2" t="str">
        <f>M26</f>
        <v>0</v>
      </c>
    </row>
    <row r="29" spans="1:18">
      <c r="D29" s="8" t="s">
        <v>7</v>
      </c>
      <c r="F29" s="2" t="str">
        <f>(F28 + F30) * E21</f>
        <v>0</v>
      </c>
    </row>
    <row r="30" spans="1:18">
      <c r="D30" s="8" t="s">
        <v>93</v>
      </c>
      <c r="F30" s="2" t="str">
        <f>H26</f>
        <v>0</v>
      </c>
    </row>
    <row r="31" spans="1:18">
      <c r="D31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1" s="2" t="str">
        <f>SUM(F28:F30)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3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236</v>
      </c>
      <c r="Q2" s="2" t="s">
        <v>40</v>
      </c>
      <c r="R2" s="2">
        <v>130</v>
      </c>
    </row>
    <row r="4" spans="1:18" s="1" customFormat="1">
      <c r="B4" s="15" t="s">
        <v>41</v>
      </c>
      <c r="C4" s="16" t="s">
        <v>42</v>
      </c>
      <c r="D4" s="17" t="s">
        <v>43</v>
      </c>
      <c r="E4" s="18" t="s">
        <v>44</v>
      </c>
      <c r="F4" s="19" t="s">
        <v>45</v>
      </c>
      <c r="G4" s="18" t="s">
        <v>46</v>
      </c>
      <c r="H4" s="19" t="s">
        <v>47</v>
      </c>
      <c r="I4" s="18" t="s">
        <v>48</v>
      </c>
      <c r="J4" s="18" t="s">
        <v>49</v>
      </c>
      <c r="K4" s="20" t="s">
        <v>50</v>
      </c>
      <c r="L4" s="21" t="s">
        <v>51</v>
      </c>
      <c r="M4" s="22" t="s">
        <v>52</v>
      </c>
      <c r="N4" s="21" t="s">
        <v>53</v>
      </c>
      <c r="O4" s="23" t="s">
        <v>54</v>
      </c>
      <c r="P4" s="23" t="s">
        <v>55</v>
      </c>
      <c r="Q4" s="19" t="s">
        <v>56</v>
      </c>
      <c r="R4" s="24" t="s">
        <v>57</v>
      </c>
    </row>
    <row r="5" spans="1:18">
      <c r="B5" s="47" t="s">
        <v>58</v>
      </c>
      <c r="C5" t="s">
        <v>143</v>
      </c>
      <c r="D5" s="3" t="s">
        <v>237</v>
      </c>
      <c r="E5" s="5">
        <v>1</v>
      </c>
      <c r="F5" s="2">
        <v>3400</v>
      </c>
      <c r="G5" s="6">
        <v>442000</v>
      </c>
      <c r="H5" s="2">
        <v>2603.58</v>
      </c>
      <c r="I5" s="6">
        <v>287644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</v>
      </c>
      <c r="P5" s="4">
        <v>1</v>
      </c>
      <c r="Q5" s="2">
        <v>130</v>
      </c>
      <c r="R5" s="48">
        <v>110.48</v>
      </c>
    </row>
    <row r="6" spans="1:18">
      <c r="B6" s="47" t="s">
        <v>73</v>
      </c>
      <c r="C6" t="s">
        <v>152</v>
      </c>
      <c r="D6" s="3" t="s">
        <v>153</v>
      </c>
      <c r="E6" s="5">
        <v>1</v>
      </c>
      <c r="F6" s="2">
        <v>410</v>
      </c>
      <c r="G6" s="6">
        <v>53300</v>
      </c>
      <c r="H6" s="2">
        <v>0</v>
      </c>
      <c r="I6" s="6">
        <v>0</v>
      </c>
      <c r="J6" s="6" t="str">
        <f>G6 - 37979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</v>
      </c>
      <c r="P6" s="4">
        <v>1</v>
      </c>
      <c r="Q6" s="2">
        <v>130</v>
      </c>
      <c r="R6" s="48">
        <v>110.48</v>
      </c>
    </row>
    <row r="7" spans="1:18">
      <c r="B7" s="47" t="s">
        <v>73</v>
      </c>
      <c r="C7" t="s">
        <v>152</v>
      </c>
      <c r="D7" s="3" t="s">
        <v>238</v>
      </c>
      <c r="E7" s="5">
        <v>1</v>
      </c>
      <c r="F7" s="2">
        <v>320</v>
      </c>
      <c r="G7" s="6">
        <v>41600</v>
      </c>
      <c r="H7" s="2">
        <v>0</v>
      </c>
      <c r="I7" s="6">
        <v>0</v>
      </c>
      <c r="J7" s="6" t="str">
        <f>G7 - 28771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</v>
      </c>
      <c r="P7" s="4">
        <v>1</v>
      </c>
      <c r="Q7" s="2">
        <v>130</v>
      </c>
      <c r="R7" s="48">
        <v>110.48</v>
      </c>
    </row>
    <row r="8" spans="1:18">
      <c r="B8" s="47" t="s">
        <v>73</v>
      </c>
      <c r="C8" t="s">
        <v>152</v>
      </c>
      <c r="D8" s="3" t="s">
        <v>239</v>
      </c>
      <c r="E8" s="5">
        <v>7</v>
      </c>
      <c r="F8" s="2">
        <v>1085</v>
      </c>
      <c r="G8" s="6">
        <v>141050</v>
      </c>
      <c r="H8" s="2">
        <v>0</v>
      </c>
      <c r="I8" s="6">
        <v>0</v>
      </c>
      <c r="J8" s="6" t="str">
        <f>G8 - 98217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</v>
      </c>
      <c r="P8" s="4">
        <v>1</v>
      </c>
      <c r="Q8" s="2">
        <v>130</v>
      </c>
      <c r="R8" s="48">
        <v>110.48</v>
      </c>
    </row>
    <row r="9" spans="1:18">
      <c r="B9" s="47" t="s">
        <v>73</v>
      </c>
      <c r="C9" t="s">
        <v>152</v>
      </c>
      <c r="D9" s="3" t="s">
        <v>240</v>
      </c>
      <c r="E9" s="5">
        <v>1</v>
      </c>
      <c r="F9" s="2">
        <v>270</v>
      </c>
      <c r="G9" s="6">
        <v>35100</v>
      </c>
      <c r="H9" s="2">
        <v>0</v>
      </c>
      <c r="I9" s="6">
        <v>0</v>
      </c>
      <c r="J9" s="6" t="str">
        <f>G9 - 13619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</v>
      </c>
      <c r="P9" s="4">
        <v>1</v>
      </c>
      <c r="Q9" s="2">
        <v>130</v>
      </c>
      <c r="R9" s="48">
        <v>110.48</v>
      </c>
    </row>
    <row r="10" spans="1:18">
      <c r="B10" s="47" t="s">
        <v>58</v>
      </c>
      <c r="C10" t="s">
        <v>241</v>
      </c>
      <c r="D10" s="3" t="s">
        <v>242</v>
      </c>
      <c r="E10" s="5">
        <v>1</v>
      </c>
      <c r="F10" s="2">
        <v>160</v>
      </c>
      <c r="G10" s="6">
        <v>20800</v>
      </c>
      <c r="H10" s="2">
        <v>120</v>
      </c>
      <c r="I10" s="6">
        <v>13258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</v>
      </c>
      <c r="P10" s="4">
        <v>1</v>
      </c>
      <c r="Q10" s="2">
        <v>130</v>
      </c>
      <c r="R10" s="48">
        <v>110.48</v>
      </c>
    </row>
    <row r="11" spans="1:18">
      <c r="B11" s="49"/>
      <c r="C11" s="49"/>
      <c r="D11" s="50"/>
      <c r="E11" s="51"/>
      <c r="F11" s="52"/>
      <c r="G11" s="53"/>
      <c r="H11" s="52"/>
      <c r="I11" s="53"/>
      <c r="J11" s="53"/>
      <c r="K11" s="54"/>
      <c r="L11" s="53"/>
      <c r="M11" s="52"/>
      <c r="N11" s="53"/>
      <c r="O11" s="54"/>
      <c r="P11" s="54"/>
      <c r="Q11" s="52"/>
      <c r="R11" s="52"/>
    </row>
    <row r="12" spans="1:18">
      <c r="D12" s="8" t="s">
        <v>86</v>
      </c>
      <c r="F12" s="2" t="str">
        <f>SUM(F5:F11)</f>
        <v>0</v>
      </c>
      <c r="G12" s="6" t="str">
        <f>SUM(G5:G11)</f>
        <v>0</v>
      </c>
      <c r="H12" s="2" t="str">
        <f>SUM(H5:H11)</f>
        <v>0</v>
      </c>
      <c r="I12" s="6" t="str">
        <f>SUM(I5:I11)</f>
        <v>0</v>
      </c>
      <c r="J12" s="6" t="str">
        <f>SUM(J5:J11)</f>
        <v>0</v>
      </c>
      <c r="K12" s="4" t="str">
        <f>IF(G12=0,0,J12 / G12)</f>
        <v>0</v>
      </c>
      <c r="L12" s="6" t="str">
        <f>SUM(L5:L11)</f>
        <v>0</v>
      </c>
      <c r="M12" s="2" t="str">
        <f>SUM(M5:M11)</f>
        <v>0</v>
      </c>
      <c r="N12" s="6" t="str">
        <f>SUM(N5:N11)</f>
        <v>0</v>
      </c>
    </row>
    <row r="13" spans="1:18">
      <c r="D13" s="8" t="s">
        <v>87</v>
      </c>
      <c r="E13" s="9">
        <v>0.04712</v>
      </c>
      <c r="F13" s="2" t="str">
        <f>E13 * (F12 - 0)</f>
        <v>0</v>
      </c>
      <c r="G13" s="6" t="str">
        <f>E13 * (G12 - 0)</f>
        <v>0</v>
      </c>
    </row>
    <row r="14" spans="1:18">
      <c r="D14" s="8" t="s">
        <v>88</v>
      </c>
      <c r="E14" s="7">
        <v>0.1</v>
      </c>
      <c r="F14" s="2" t="str">
        <f>F12*E14</f>
        <v>0</v>
      </c>
      <c r="G14" s="6" t="str">
        <f>G12*E14</f>
        <v>0</v>
      </c>
      <c r="N14" s="6" t="str">
        <f>G14</f>
        <v>0</v>
      </c>
    </row>
    <row r="15" spans="1:18">
      <c r="D15" s="8" t="s">
        <v>86</v>
      </c>
      <c r="F15" s="2" t="str">
        <f>F12 + F13 + F14</f>
        <v>0</v>
      </c>
      <c r="G15" s="6" t="str">
        <f>G12 + G13 + G14</f>
        <v>0</v>
      </c>
      <c r="H15" s="2" t="str">
        <f>H12</f>
        <v>0</v>
      </c>
      <c r="I15" s="6" t="str">
        <f>I12</f>
        <v>0</v>
      </c>
      <c r="J15" s="6" t="str">
        <f>G15 - I15</f>
        <v>0</v>
      </c>
      <c r="K15" s="4" t="str">
        <f>IF(G15=0,0,J15 / G15)</f>
        <v>0</v>
      </c>
      <c r="L15" s="6" t="str">
        <f>L12</f>
        <v>0</v>
      </c>
      <c r="M15" s="2" t="str">
        <f>M12</f>
        <v>0</v>
      </c>
      <c r="N15" s="6" t="str">
        <f>N12 + N14</f>
        <v>0</v>
      </c>
    </row>
    <row r="16" spans="1:18">
      <c r="D16" s="8" t="s">
        <v>243</v>
      </c>
      <c r="E16" s="7">
        <v>0.05</v>
      </c>
      <c r="F16" s="2" t="str">
        <f>F15*E16</f>
        <v>0</v>
      </c>
      <c r="G16" s="6" t="str">
        <f>G15*E16</f>
        <v>0</v>
      </c>
      <c r="L16" s="6" t="str">
        <f>G16*O16</f>
        <v>0</v>
      </c>
      <c r="M16" s="2" t="str">
        <f>F16*O16</f>
        <v>0</v>
      </c>
      <c r="N16" s="6" t="str">
        <f>G16*P16</f>
        <v>0</v>
      </c>
      <c r="O16" s="4">
        <v>0</v>
      </c>
      <c r="P16" s="4">
        <v>1</v>
      </c>
    </row>
    <row r="17" spans="1:18">
      <c r="D17" s="8" t="s">
        <v>90</v>
      </c>
      <c r="E17" s="5">
        <v>86391</v>
      </c>
      <c r="F17" s="2" t="str">
        <f>IF(R17=0,0,G17/R17)</f>
        <v>0</v>
      </c>
      <c r="G17" s="6" t="str">
        <f>E17</f>
        <v>0</v>
      </c>
      <c r="L17" s="6" t="str">
        <f>G17*O17</f>
        <v>0</v>
      </c>
      <c r="M17" s="2" t="str">
        <f>F17*O17</f>
        <v>0</v>
      </c>
      <c r="N17" s="6" t="str">
        <f>G17*P17</f>
        <v>0</v>
      </c>
      <c r="O17" s="4">
        <v>0</v>
      </c>
      <c r="P17" s="4">
        <v>1</v>
      </c>
      <c r="Q17" s="2" t="s">
        <v>91</v>
      </c>
      <c r="R17" s="2">
        <v>100</v>
      </c>
    </row>
    <row r="18" spans="1:18">
      <c r="D18" s="8" t="s">
        <v>92</v>
      </c>
      <c r="F18" s="2" t="str">
        <f>F15 - F16 - F17</f>
        <v>0</v>
      </c>
      <c r="G18" s="6" t="str">
        <f>G15 - G16 - G17</f>
        <v>0</v>
      </c>
      <c r="H18" s="2" t="str">
        <f>H15</f>
        <v>0</v>
      </c>
      <c r="I18" s="6" t="str">
        <f>I15</f>
        <v>0</v>
      </c>
      <c r="J18" s="6" t="str">
        <f>G18 - I18</f>
        <v>0</v>
      </c>
      <c r="K18" s="4" t="str">
        <f>IF(G18=0,0,J18 / G18)</f>
        <v>0</v>
      </c>
      <c r="L18" s="6" t="str">
        <f>L15 - L16 - L17</f>
        <v>0</v>
      </c>
      <c r="M18" s="2" t="str">
        <f>M15 - M16 - M17</f>
        <v>0</v>
      </c>
      <c r="N18" s="6" t="str">
        <f>N15 - N16 - N17</f>
        <v>0</v>
      </c>
    </row>
    <row r="19" spans="1:18">
      <c r="D19" s="8"/>
    </row>
    <row r="20" spans="1:18">
      <c r="D20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0" s="2" t="str">
        <f>M18</f>
        <v>0</v>
      </c>
    </row>
    <row r="21" spans="1:18">
      <c r="D21" s="8" t="s">
        <v>7</v>
      </c>
      <c r="F21" s="2" t="str">
        <f>(F20 + F22) * E13</f>
        <v>0</v>
      </c>
    </row>
    <row r="22" spans="1:18">
      <c r="D22" s="8" t="s">
        <v>93</v>
      </c>
      <c r="F22" s="2" t="str">
        <f>H18</f>
        <v>0</v>
      </c>
    </row>
    <row r="23" spans="1:18">
      <c r="D23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23" s="2" t="str">
        <f>SUM(F20:F22)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4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244</v>
      </c>
      <c r="Q2" s="2" t="s">
        <v>40</v>
      </c>
      <c r="R2" s="2">
        <v>130</v>
      </c>
    </row>
    <row r="4" spans="1:18" s="1" customFormat="1">
      <c r="B4" s="15" t="s">
        <v>41</v>
      </c>
      <c r="C4" s="16" t="s">
        <v>42</v>
      </c>
      <c r="D4" s="17" t="s">
        <v>43</v>
      </c>
      <c r="E4" s="18" t="s">
        <v>44</v>
      </c>
      <c r="F4" s="19" t="s">
        <v>45</v>
      </c>
      <c r="G4" s="18" t="s">
        <v>46</v>
      </c>
      <c r="H4" s="19" t="s">
        <v>47</v>
      </c>
      <c r="I4" s="18" t="s">
        <v>48</v>
      </c>
      <c r="J4" s="18" t="s">
        <v>49</v>
      </c>
      <c r="K4" s="20" t="s">
        <v>50</v>
      </c>
      <c r="L4" s="21" t="s">
        <v>51</v>
      </c>
      <c r="M4" s="22" t="s">
        <v>52</v>
      </c>
      <c r="N4" s="21" t="s">
        <v>53</v>
      </c>
      <c r="O4" s="23" t="s">
        <v>54</v>
      </c>
      <c r="P4" s="23" t="s">
        <v>55</v>
      </c>
      <c r="Q4" s="19" t="s">
        <v>56</v>
      </c>
      <c r="R4" s="24" t="s">
        <v>57</v>
      </c>
    </row>
    <row r="5" spans="1:18">
      <c r="B5" s="47" t="s">
        <v>58</v>
      </c>
      <c r="C5" t="s">
        <v>245</v>
      </c>
      <c r="D5" s="3" t="s">
        <v>246</v>
      </c>
      <c r="E5" s="5">
        <v>1</v>
      </c>
      <c r="F5" s="2">
        <v>2500</v>
      </c>
      <c r="G5" s="6">
        <v>325000</v>
      </c>
      <c r="H5" s="2">
        <v>1766.2</v>
      </c>
      <c r="I5" s="6">
        <v>195130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</v>
      </c>
      <c r="P5" s="4">
        <v>1</v>
      </c>
      <c r="Q5" s="2">
        <v>130</v>
      </c>
      <c r="R5" s="48">
        <v>110.48</v>
      </c>
    </row>
    <row r="6" spans="1:18">
      <c r="B6" s="47" t="s">
        <v>58</v>
      </c>
      <c r="C6" t="s">
        <v>78</v>
      </c>
      <c r="D6" s="3" t="s">
        <v>247</v>
      </c>
      <c r="E6" s="5">
        <v>1</v>
      </c>
      <c r="F6" s="2">
        <v>290</v>
      </c>
      <c r="G6" s="6">
        <v>37700</v>
      </c>
      <c r="H6" s="2">
        <v>180</v>
      </c>
      <c r="I6" s="6">
        <v>19886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</v>
      </c>
      <c r="P6" s="4">
        <v>1</v>
      </c>
      <c r="Q6" s="2">
        <v>130</v>
      </c>
      <c r="R6" s="48">
        <v>110.48</v>
      </c>
    </row>
    <row r="7" spans="1:18">
      <c r="B7" s="47" t="s">
        <v>58</v>
      </c>
      <c r="C7" t="s">
        <v>248</v>
      </c>
      <c r="D7" s="3" t="s">
        <v>249</v>
      </c>
      <c r="E7" s="5">
        <v>1</v>
      </c>
      <c r="F7" s="2">
        <v>100</v>
      </c>
      <c r="G7" s="6">
        <v>13000</v>
      </c>
      <c r="H7" s="2">
        <v>78.13</v>
      </c>
      <c r="I7" s="6">
        <v>8632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</v>
      </c>
      <c r="P7" s="4">
        <v>1</v>
      </c>
      <c r="Q7" s="2">
        <v>130</v>
      </c>
      <c r="R7" s="48">
        <v>110.48</v>
      </c>
    </row>
    <row r="8" spans="1:18">
      <c r="B8" s="47" t="s">
        <v>58</v>
      </c>
      <c r="C8" t="s">
        <v>250</v>
      </c>
      <c r="D8" s="3" t="s">
        <v>251</v>
      </c>
      <c r="E8" s="5">
        <v>1</v>
      </c>
      <c r="F8" s="2">
        <v>750</v>
      </c>
      <c r="G8" s="6">
        <v>97500</v>
      </c>
      <c r="H8" s="2">
        <v>395.83</v>
      </c>
      <c r="I8" s="6">
        <v>43731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</v>
      </c>
      <c r="P8" s="4">
        <v>1</v>
      </c>
      <c r="Q8" s="2">
        <v>130</v>
      </c>
      <c r="R8" s="48">
        <v>110.48</v>
      </c>
    </row>
    <row r="9" spans="1:18">
      <c r="B9" s="47" t="s">
        <v>58</v>
      </c>
      <c r="C9" t="s">
        <v>252</v>
      </c>
      <c r="D9" s="3" t="s">
        <v>253</v>
      </c>
      <c r="E9" s="5">
        <v>1</v>
      </c>
      <c r="F9" s="2">
        <v>720</v>
      </c>
      <c r="G9" s="6">
        <v>93600</v>
      </c>
      <c r="H9" s="2">
        <v>625</v>
      </c>
      <c r="I9" s="6">
        <v>69050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</v>
      </c>
      <c r="P9" s="4">
        <v>1</v>
      </c>
      <c r="Q9" s="2">
        <v>130</v>
      </c>
      <c r="R9" s="48">
        <v>110.48</v>
      </c>
    </row>
    <row r="10" spans="1:18">
      <c r="B10" s="47" t="s">
        <v>58</v>
      </c>
      <c r="C10" t="s">
        <v>252</v>
      </c>
      <c r="D10" s="3" t="s">
        <v>254</v>
      </c>
      <c r="E10" s="5">
        <v>3</v>
      </c>
      <c r="F10" s="2">
        <v>1260</v>
      </c>
      <c r="G10" s="6">
        <v>163800</v>
      </c>
      <c r="H10" s="2">
        <v>1093.74</v>
      </c>
      <c r="I10" s="6">
        <v>120837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</v>
      </c>
      <c r="P10" s="4">
        <v>1</v>
      </c>
      <c r="Q10" s="2">
        <v>130</v>
      </c>
      <c r="R10" s="48">
        <v>110.48</v>
      </c>
    </row>
    <row r="11" spans="1:18">
      <c r="B11" s="47" t="s">
        <v>58</v>
      </c>
      <c r="C11" t="s">
        <v>255</v>
      </c>
      <c r="D11" s="3" t="s">
        <v>256</v>
      </c>
      <c r="E11" s="5">
        <v>1</v>
      </c>
      <c r="F11" s="2">
        <v>500</v>
      </c>
      <c r="G11" s="6">
        <v>65000</v>
      </c>
      <c r="H11" s="2">
        <v>305.92</v>
      </c>
      <c r="I11" s="6">
        <v>33798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</v>
      </c>
      <c r="P11" s="4">
        <v>1</v>
      </c>
      <c r="Q11" s="2">
        <v>130</v>
      </c>
      <c r="R11" s="48">
        <v>110.48</v>
      </c>
    </row>
    <row r="12" spans="1:18">
      <c r="B12" s="47" t="s">
        <v>58</v>
      </c>
      <c r="C12" t="s">
        <v>257</v>
      </c>
      <c r="D12" s="3" t="s">
        <v>140</v>
      </c>
      <c r="E12" s="5">
        <v>1</v>
      </c>
      <c r="F12" s="2">
        <v>300</v>
      </c>
      <c r="G12" s="6">
        <v>39000</v>
      </c>
      <c r="H12" s="2">
        <v>150</v>
      </c>
      <c r="I12" s="6">
        <v>16572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</v>
      </c>
      <c r="P12" s="4">
        <v>1</v>
      </c>
      <c r="Q12" s="2">
        <v>130</v>
      </c>
      <c r="R12" s="48">
        <v>110.48</v>
      </c>
    </row>
    <row r="13" spans="1:18">
      <c r="B13" s="47" t="s">
        <v>58</v>
      </c>
      <c r="C13" t="s">
        <v>257</v>
      </c>
      <c r="D13" s="3" t="s">
        <v>258</v>
      </c>
      <c r="E13" s="5">
        <v>1</v>
      </c>
      <c r="F13" s="2">
        <v>145</v>
      </c>
      <c r="G13" s="6">
        <v>18850</v>
      </c>
      <c r="H13" s="2">
        <v>85</v>
      </c>
      <c r="I13" s="6">
        <v>9391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</v>
      </c>
      <c r="P13" s="4">
        <v>1</v>
      </c>
      <c r="Q13" s="2">
        <v>130</v>
      </c>
      <c r="R13" s="48">
        <v>110.48</v>
      </c>
    </row>
    <row r="14" spans="1:18">
      <c r="B14" s="47" t="s">
        <v>58</v>
      </c>
      <c r="C14" t="s">
        <v>257</v>
      </c>
      <c r="D14" s="3" t="s">
        <v>110</v>
      </c>
      <c r="E14" s="5">
        <v>1</v>
      </c>
      <c r="F14" s="2">
        <v>130</v>
      </c>
      <c r="G14" s="6">
        <v>16900</v>
      </c>
      <c r="H14" s="2">
        <v>64.58</v>
      </c>
      <c r="I14" s="6">
        <v>7135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</v>
      </c>
      <c r="P14" s="4">
        <v>1</v>
      </c>
      <c r="Q14" s="2">
        <v>130</v>
      </c>
      <c r="R14" s="48">
        <v>110.48</v>
      </c>
    </row>
    <row r="15" spans="1:18">
      <c r="B15" s="47" t="s">
        <v>58</v>
      </c>
      <c r="C15" t="s">
        <v>257</v>
      </c>
      <c r="D15" s="3" t="s">
        <v>259</v>
      </c>
      <c r="E15" s="5">
        <v>9</v>
      </c>
      <c r="F15" s="2">
        <v>270</v>
      </c>
      <c r="G15" s="6">
        <v>35100</v>
      </c>
      <c r="H15" s="2">
        <v>225</v>
      </c>
      <c r="I15" s="6">
        <v>24858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</v>
      </c>
      <c r="P15" s="4">
        <v>1</v>
      </c>
      <c r="Q15" s="2">
        <v>130</v>
      </c>
      <c r="R15" s="48">
        <v>110.48</v>
      </c>
    </row>
    <row r="16" spans="1:18">
      <c r="B16" s="47" t="s">
        <v>58</v>
      </c>
      <c r="C16" t="s">
        <v>260</v>
      </c>
      <c r="D16" s="3" t="s">
        <v>261</v>
      </c>
      <c r="E16" s="5">
        <v>10</v>
      </c>
      <c r="F16" s="2">
        <v>1050</v>
      </c>
      <c r="G16" s="6">
        <v>136500</v>
      </c>
      <c r="H16" s="2">
        <v>837.5</v>
      </c>
      <c r="I16" s="6">
        <v>92530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</v>
      </c>
      <c r="P16" s="4">
        <v>1</v>
      </c>
      <c r="Q16" s="2">
        <v>130</v>
      </c>
      <c r="R16" s="48">
        <v>110.48</v>
      </c>
    </row>
    <row r="17" spans="1:18">
      <c r="B17" s="47" t="s">
        <v>58</v>
      </c>
      <c r="C17" t="s">
        <v>260</v>
      </c>
      <c r="D17" s="3" t="s">
        <v>156</v>
      </c>
      <c r="E17" s="5">
        <v>1</v>
      </c>
      <c r="F17" s="2">
        <v>22.5</v>
      </c>
      <c r="G17" s="6">
        <v>2925</v>
      </c>
      <c r="H17" s="2">
        <v>18</v>
      </c>
      <c r="I17" s="6">
        <v>1989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</v>
      </c>
      <c r="P17" s="4">
        <v>1</v>
      </c>
      <c r="Q17" s="2">
        <v>130</v>
      </c>
      <c r="R17" s="48">
        <v>110.48</v>
      </c>
    </row>
    <row r="18" spans="1:18">
      <c r="B18" s="47" t="s">
        <v>58</v>
      </c>
      <c r="C18" t="s">
        <v>262</v>
      </c>
      <c r="D18" s="3" t="s">
        <v>263</v>
      </c>
      <c r="E18" s="5">
        <v>1</v>
      </c>
      <c r="F18" s="2">
        <v>550</v>
      </c>
      <c r="G18" s="6">
        <v>71500</v>
      </c>
      <c r="H18" s="2">
        <v>450</v>
      </c>
      <c r="I18" s="6">
        <v>49716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</v>
      </c>
      <c r="P18" s="4">
        <v>1</v>
      </c>
      <c r="Q18" s="2">
        <v>130</v>
      </c>
      <c r="R18" s="48">
        <v>110.48</v>
      </c>
    </row>
    <row r="19" spans="1:18">
      <c r="B19" s="47" t="s">
        <v>58</v>
      </c>
      <c r="C19" t="s">
        <v>264</v>
      </c>
      <c r="D19" s="3" t="s">
        <v>265</v>
      </c>
      <c r="E19" s="5">
        <v>4</v>
      </c>
      <c r="F19" s="2">
        <v>850</v>
      </c>
      <c r="G19" s="6">
        <v>110500</v>
      </c>
      <c r="H19" s="2">
        <v>594.4</v>
      </c>
      <c r="I19" s="6">
        <v>65668</v>
      </c>
      <c r="J19" s="6" t="str">
        <f>G19 - I19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</v>
      </c>
      <c r="P19" s="4">
        <v>1</v>
      </c>
      <c r="Q19" s="2">
        <v>130</v>
      </c>
      <c r="R19" s="48">
        <v>110.48</v>
      </c>
    </row>
    <row r="20" spans="1:18">
      <c r="B20" s="47" t="s">
        <v>58</v>
      </c>
      <c r="C20" t="s">
        <v>266</v>
      </c>
      <c r="D20" s="3" t="s">
        <v>267</v>
      </c>
      <c r="E20" s="5">
        <v>1</v>
      </c>
      <c r="F20" s="2">
        <v>130</v>
      </c>
      <c r="G20" s="6">
        <v>16900</v>
      </c>
      <c r="H20" s="2">
        <v>96</v>
      </c>
      <c r="I20" s="6">
        <v>10606</v>
      </c>
      <c r="J20" s="6" t="str">
        <f>G20 - I20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</v>
      </c>
      <c r="P20" s="4">
        <v>1</v>
      </c>
      <c r="Q20" s="2">
        <v>130</v>
      </c>
      <c r="R20" s="48">
        <v>110.48</v>
      </c>
    </row>
    <row r="21" spans="1:18">
      <c r="B21" s="47" t="s">
        <v>58</v>
      </c>
      <c r="C21" t="s">
        <v>224</v>
      </c>
      <c r="D21" s="3" t="s">
        <v>268</v>
      </c>
      <c r="E21" s="5">
        <v>1</v>
      </c>
      <c r="F21" s="2">
        <v>0</v>
      </c>
      <c r="G21" s="6">
        <v>0</v>
      </c>
      <c r="H21" s="2">
        <v>782.04</v>
      </c>
      <c r="I21" s="6">
        <v>86400</v>
      </c>
      <c r="J21" s="6" t="str">
        <f>G21 - I21</f>
        <v>0</v>
      </c>
      <c r="K21" s="4" t="str">
        <f>IF(G21=0,0,J21 / G21)</f>
        <v>0</v>
      </c>
      <c r="L21" s="6" t="str">
        <f>J21 * O21</f>
        <v>0</v>
      </c>
      <c r="M21" s="2" t="str">
        <f>L21 / R2</f>
        <v>0</v>
      </c>
      <c r="N21" s="6" t="str">
        <f>J21 * P21</f>
        <v>0</v>
      </c>
      <c r="O21" s="4">
        <v>0</v>
      </c>
      <c r="P21" s="4">
        <v>1</v>
      </c>
      <c r="Q21" s="2">
        <v>130</v>
      </c>
      <c r="R21" s="48">
        <v>110.48</v>
      </c>
    </row>
    <row r="22" spans="1:18">
      <c r="B22" s="49"/>
      <c r="C22" s="49"/>
      <c r="D22" s="50"/>
      <c r="E22" s="51"/>
      <c r="F22" s="52"/>
      <c r="G22" s="53"/>
      <c r="H22" s="52"/>
      <c r="I22" s="53"/>
      <c r="J22" s="53"/>
      <c r="K22" s="54"/>
      <c r="L22" s="53"/>
      <c r="M22" s="52"/>
      <c r="N22" s="53"/>
      <c r="O22" s="54"/>
      <c r="P22" s="54"/>
      <c r="Q22" s="52"/>
      <c r="R22" s="52"/>
    </row>
    <row r="23" spans="1:18">
      <c r="D23" s="8" t="s">
        <v>86</v>
      </c>
      <c r="F23" s="2" t="str">
        <f>SUM(F5:F22)</f>
        <v>0</v>
      </c>
      <c r="G23" s="6" t="str">
        <f>SUM(G5:G22)</f>
        <v>0</v>
      </c>
      <c r="H23" s="2" t="str">
        <f>SUM(H5:H22)</f>
        <v>0</v>
      </c>
      <c r="I23" s="6" t="str">
        <f>SUM(I5:I22)</f>
        <v>0</v>
      </c>
      <c r="J23" s="6" t="str">
        <f>SUM(J5:J22)</f>
        <v>0</v>
      </c>
      <c r="K23" s="4" t="str">
        <f>IF(G23=0,0,J23 / G23)</f>
        <v>0</v>
      </c>
      <c r="L23" s="6" t="str">
        <f>SUM(L5:L22)</f>
        <v>0</v>
      </c>
      <c r="M23" s="2" t="str">
        <f>SUM(M5:M22)</f>
        <v>0</v>
      </c>
      <c r="N23" s="6" t="str">
        <f>SUM(N5:N22)</f>
        <v>0</v>
      </c>
    </row>
    <row r="24" spans="1:18">
      <c r="D24" s="8" t="s">
        <v>87</v>
      </c>
      <c r="E24" s="9">
        <v>0.04167</v>
      </c>
      <c r="F24" s="2" t="str">
        <f>E24 * (F23 - 0)</f>
        <v>0</v>
      </c>
      <c r="G24" s="6" t="str">
        <f>E24 * (G23 - 0)</f>
        <v>0</v>
      </c>
    </row>
    <row r="25" spans="1:18">
      <c r="D25" s="8" t="s">
        <v>88</v>
      </c>
      <c r="E25" s="7">
        <v>0.1</v>
      </c>
      <c r="F25" s="2" t="str">
        <f>F23*E25</f>
        <v>0</v>
      </c>
      <c r="G25" s="6" t="str">
        <f>G23*E25</f>
        <v>0</v>
      </c>
      <c r="N25" s="6" t="str">
        <f>G25</f>
        <v>0</v>
      </c>
    </row>
    <row r="26" spans="1:18">
      <c r="D26" s="8" t="s">
        <v>86</v>
      </c>
      <c r="F26" s="2" t="str">
        <f>F23 + F24 + F25</f>
        <v>0</v>
      </c>
      <c r="G26" s="6" t="str">
        <f>G23 + G24 + G25</f>
        <v>0</v>
      </c>
      <c r="H26" s="2" t="str">
        <f>H23</f>
        <v>0</v>
      </c>
      <c r="I26" s="6" t="str">
        <f>I23</f>
        <v>0</v>
      </c>
      <c r="J26" s="6" t="str">
        <f>G26 - I26</f>
        <v>0</v>
      </c>
      <c r="K26" s="4" t="str">
        <f>IF(G26=0,0,J26 / G26)</f>
        <v>0</v>
      </c>
      <c r="L26" s="6" t="str">
        <f>L23</f>
        <v>0</v>
      </c>
      <c r="M26" s="2" t="str">
        <f>M23</f>
        <v>0</v>
      </c>
      <c r="N26" s="6" t="str">
        <f>N23 + N25</f>
        <v>0</v>
      </c>
    </row>
    <row r="27" spans="1:18">
      <c r="D27" s="8"/>
      <c r="E27" s="7">
        <v>0</v>
      </c>
      <c r="F27" s="2" t="str">
        <f>F26*E27</f>
        <v>0</v>
      </c>
      <c r="G27" s="6" t="str">
        <f>G26*E27</f>
        <v>0</v>
      </c>
      <c r="L27" s="6" t="str">
        <f>G27*O27</f>
        <v>0</v>
      </c>
      <c r="M27" s="2" t="str">
        <f>F27*O27</f>
        <v>0</v>
      </c>
      <c r="N27" s="6" t="str">
        <f>G27*P27</f>
        <v>0</v>
      </c>
      <c r="O27" s="4">
        <v>0</v>
      </c>
      <c r="P27" s="4">
        <v>1</v>
      </c>
    </row>
    <row r="28" spans="1:18">
      <c r="D28" s="8" t="s">
        <v>90</v>
      </c>
      <c r="E28" s="5">
        <v>0</v>
      </c>
      <c r="F28" s="2" t="str">
        <f>IF(R28=0,0,G28/R28)</f>
        <v>0</v>
      </c>
      <c r="G28" s="6" t="str">
        <f>E28</f>
        <v>0</v>
      </c>
      <c r="L28" s="6" t="str">
        <f>G28*O28</f>
        <v>0</v>
      </c>
      <c r="M28" s="2" t="str">
        <f>F28*O28</f>
        <v>0</v>
      </c>
      <c r="N28" s="6" t="str">
        <f>G28*P28</f>
        <v>0</v>
      </c>
      <c r="O28" s="4">
        <v>0</v>
      </c>
      <c r="P28" s="4">
        <v>1</v>
      </c>
      <c r="Q28" s="2" t="s">
        <v>91</v>
      </c>
      <c r="R28" s="2">
        <v>100</v>
      </c>
    </row>
    <row r="29" spans="1:18">
      <c r="D29" s="8" t="s">
        <v>92</v>
      </c>
      <c r="F29" s="2" t="str">
        <f>F26 - F27 - F28</f>
        <v>0</v>
      </c>
      <c r="G29" s="6" t="str">
        <f>G26 - G27 - G28</f>
        <v>0</v>
      </c>
      <c r="H29" s="2" t="str">
        <f>H26</f>
        <v>0</v>
      </c>
      <c r="I29" s="6" t="str">
        <f>I26</f>
        <v>0</v>
      </c>
      <c r="J29" s="6" t="str">
        <f>G29 - I29</f>
        <v>0</v>
      </c>
      <c r="K29" s="4" t="str">
        <f>IF(G29=0,0,J29 / G29)</f>
        <v>0</v>
      </c>
      <c r="L29" s="6" t="str">
        <f>L26 - L27 - L28</f>
        <v>0</v>
      </c>
      <c r="M29" s="2" t="str">
        <f>M26 - M27 - M28</f>
        <v>0</v>
      </c>
      <c r="N29" s="6" t="str">
        <f>N26 - N27 - N28</f>
        <v>0</v>
      </c>
    </row>
    <row r="30" spans="1:18">
      <c r="D30" s="8"/>
    </row>
    <row r="31" spans="1:18">
      <c r="D31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31" s="2" t="str">
        <f>M29</f>
        <v>0</v>
      </c>
    </row>
    <row r="32" spans="1:18">
      <c r="D32" s="8" t="s">
        <v>7</v>
      </c>
      <c r="F32" s="2" t="str">
        <f>(F31 + F33) * E24</f>
        <v>0</v>
      </c>
    </row>
    <row r="33" spans="1:18">
      <c r="D33" s="8" t="s">
        <v>93</v>
      </c>
      <c r="F33" s="2" t="str">
        <f>H29</f>
        <v>0</v>
      </c>
    </row>
    <row r="34" spans="1:18">
      <c r="D34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4" s="2" t="str">
        <f>SUM(F31:F33)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9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269</v>
      </c>
      <c r="Q2" s="2" t="s">
        <v>40</v>
      </c>
      <c r="R2" s="2">
        <v>130</v>
      </c>
    </row>
    <row r="4" spans="1:18" s="1" customFormat="1">
      <c r="B4" s="15" t="s">
        <v>41</v>
      </c>
      <c r="C4" s="16" t="s">
        <v>42</v>
      </c>
      <c r="D4" s="17" t="s">
        <v>43</v>
      </c>
      <c r="E4" s="18" t="s">
        <v>44</v>
      </c>
      <c r="F4" s="19" t="s">
        <v>45</v>
      </c>
      <c r="G4" s="18" t="s">
        <v>46</v>
      </c>
      <c r="H4" s="19" t="s">
        <v>47</v>
      </c>
      <c r="I4" s="18" t="s">
        <v>48</v>
      </c>
      <c r="J4" s="18" t="s">
        <v>49</v>
      </c>
      <c r="K4" s="20" t="s">
        <v>50</v>
      </c>
      <c r="L4" s="21" t="s">
        <v>51</v>
      </c>
      <c r="M4" s="22" t="s">
        <v>52</v>
      </c>
      <c r="N4" s="21" t="s">
        <v>53</v>
      </c>
      <c r="O4" s="23" t="s">
        <v>54</v>
      </c>
      <c r="P4" s="23" t="s">
        <v>55</v>
      </c>
      <c r="Q4" s="19" t="s">
        <v>56</v>
      </c>
      <c r="R4" s="24" t="s">
        <v>57</v>
      </c>
    </row>
    <row r="5" spans="1:18">
      <c r="B5" s="47" t="s">
        <v>58</v>
      </c>
      <c r="C5" t="s">
        <v>270</v>
      </c>
      <c r="D5" s="3" t="s">
        <v>271</v>
      </c>
      <c r="E5" s="5">
        <v>1</v>
      </c>
      <c r="F5" s="2">
        <v>2480</v>
      </c>
      <c r="G5" s="6">
        <v>322400</v>
      </c>
      <c r="H5" s="2">
        <v>2065.45</v>
      </c>
      <c r="I5" s="6">
        <v>228191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110.48</v>
      </c>
    </row>
    <row r="6" spans="1:18">
      <c r="B6" s="47" t="s">
        <v>58</v>
      </c>
      <c r="C6" t="s">
        <v>272</v>
      </c>
      <c r="D6" s="3" t="s">
        <v>165</v>
      </c>
      <c r="E6" s="5">
        <v>1</v>
      </c>
      <c r="F6" s="2">
        <v>1300</v>
      </c>
      <c r="G6" s="6">
        <v>169000</v>
      </c>
      <c r="H6" s="2">
        <v>896.88</v>
      </c>
      <c r="I6" s="6">
        <v>99087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110.48</v>
      </c>
    </row>
    <row r="7" spans="1:18">
      <c r="B7" s="47" t="s">
        <v>58</v>
      </c>
      <c r="C7" t="s">
        <v>273</v>
      </c>
      <c r="D7" s="3" t="s">
        <v>274</v>
      </c>
      <c r="E7" s="5">
        <v>1</v>
      </c>
      <c r="F7" s="2">
        <v>1375</v>
      </c>
      <c r="G7" s="6">
        <v>178750</v>
      </c>
      <c r="H7" s="2">
        <v>1099.48</v>
      </c>
      <c r="I7" s="6">
        <v>121471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110.48</v>
      </c>
    </row>
    <row r="8" spans="1:18">
      <c r="B8" s="47" t="s">
        <v>58</v>
      </c>
      <c r="C8" t="s">
        <v>69</v>
      </c>
      <c r="D8" s="3" t="s">
        <v>275</v>
      </c>
      <c r="E8" s="5">
        <v>1</v>
      </c>
      <c r="F8" s="2">
        <v>450</v>
      </c>
      <c r="G8" s="6">
        <v>58500</v>
      </c>
      <c r="H8" s="2">
        <v>340</v>
      </c>
      <c r="I8" s="6">
        <v>37563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110.48</v>
      </c>
    </row>
    <row r="9" spans="1:18">
      <c r="B9" s="47" t="s">
        <v>58</v>
      </c>
      <c r="C9" t="s">
        <v>65</v>
      </c>
      <c r="D9" s="3" t="s">
        <v>66</v>
      </c>
      <c r="E9" s="5">
        <v>1</v>
      </c>
      <c r="F9" s="2">
        <v>150</v>
      </c>
      <c r="G9" s="6">
        <v>19500</v>
      </c>
      <c r="H9" s="2">
        <v>83.77</v>
      </c>
      <c r="I9" s="6">
        <v>9255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110.48</v>
      </c>
    </row>
    <row r="10" spans="1:18">
      <c r="B10" s="47" t="s">
        <v>58</v>
      </c>
      <c r="C10" t="s">
        <v>107</v>
      </c>
      <c r="D10" s="3" t="s">
        <v>124</v>
      </c>
      <c r="E10" s="5">
        <v>1</v>
      </c>
      <c r="F10" s="2">
        <v>350</v>
      </c>
      <c r="G10" s="6">
        <v>45500</v>
      </c>
      <c r="H10" s="2">
        <v>222.51</v>
      </c>
      <c r="I10" s="6">
        <v>24583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110.48</v>
      </c>
    </row>
    <row r="11" spans="1:18">
      <c r="B11" s="47" t="s">
        <v>58</v>
      </c>
      <c r="C11" t="s">
        <v>78</v>
      </c>
      <c r="D11" s="3" t="s">
        <v>276</v>
      </c>
      <c r="E11" s="5">
        <v>1</v>
      </c>
      <c r="F11" s="2">
        <v>0</v>
      </c>
      <c r="G11" s="6">
        <v>0</v>
      </c>
      <c r="H11" s="2">
        <v>240</v>
      </c>
      <c r="I11" s="6">
        <v>26515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110.48</v>
      </c>
    </row>
    <row r="12" spans="1:18">
      <c r="B12" s="47" t="s">
        <v>58</v>
      </c>
      <c r="C12" t="s">
        <v>78</v>
      </c>
      <c r="D12" s="3" t="s">
        <v>182</v>
      </c>
      <c r="E12" s="5">
        <v>1</v>
      </c>
      <c r="F12" s="2">
        <v>50</v>
      </c>
      <c r="G12" s="6">
        <v>6500</v>
      </c>
      <c r="H12" s="2">
        <v>35</v>
      </c>
      <c r="I12" s="6">
        <v>3867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110.48</v>
      </c>
    </row>
    <row r="13" spans="1:18">
      <c r="B13" s="47" t="s">
        <v>58</v>
      </c>
      <c r="C13" t="s">
        <v>78</v>
      </c>
      <c r="D13" s="3" t="s">
        <v>277</v>
      </c>
      <c r="E13" s="5">
        <v>1</v>
      </c>
      <c r="F13" s="2">
        <v>0</v>
      </c>
      <c r="G13" s="6">
        <v>0</v>
      </c>
      <c r="H13" s="2">
        <v>50</v>
      </c>
      <c r="I13" s="6">
        <v>5524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110.48</v>
      </c>
    </row>
    <row r="14" spans="1:18">
      <c r="B14" s="47" t="s">
        <v>73</v>
      </c>
      <c r="C14" t="s">
        <v>111</v>
      </c>
      <c r="D14" s="3" t="s">
        <v>112</v>
      </c>
      <c r="E14" s="5">
        <v>15</v>
      </c>
      <c r="F14" s="2">
        <v>1725</v>
      </c>
      <c r="G14" s="6">
        <v>224250</v>
      </c>
      <c r="H14" s="2">
        <v>0</v>
      </c>
      <c r="I14" s="6">
        <v>0</v>
      </c>
      <c r="J14" s="6" t="str">
        <f>G14 - 157440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8">
        <v>110.48</v>
      </c>
    </row>
    <row r="15" spans="1:18">
      <c r="B15" s="47" t="s">
        <v>73</v>
      </c>
      <c r="C15" t="s">
        <v>111</v>
      </c>
      <c r="D15" s="3" t="s">
        <v>114</v>
      </c>
      <c r="E15" s="5">
        <v>1</v>
      </c>
      <c r="F15" s="2">
        <v>40</v>
      </c>
      <c r="G15" s="6">
        <v>5200</v>
      </c>
      <c r="H15" s="2">
        <v>0</v>
      </c>
      <c r="I15" s="6">
        <v>0</v>
      </c>
      <c r="J15" s="6" t="str">
        <f>G15 - 3535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8">
        <v>110.48</v>
      </c>
    </row>
    <row r="16" spans="1:18">
      <c r="B16" s="47" t="s">
        <v>73</v>
      </c>
      <c r="C16" t="s">
        <v>111</v>
      </c>
      <c r="D16" s="3" t="s">
        <v>278</v>
      </c>
      <c r="E16" s="5">
        <v>1</v>
      </c>
      <c r="F16" s="2">
        <v>229</v>
      </c>
      <c r="G16" s="6">
        <v>29770</v>
      </c>
      <c r="H16" s="2">
        <v>0</v>
      </c>
      <c r="I16" s="6">
        <v>0</v>
      </c>
      <c r="J16" s="6" t="str">
        <f>G16 - 21544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8">
        <v>110.48</v>
      </c>
    </row>
    <row r="17" spans="1:18">
      <c r="B17" s="49"/>
      <c r="C17" s="49"/>
      <c r="D17" s="50"/>
      <c r="E17" s="51"/>
      <c r="F17" s="52"/>
      <c r="G17" s="53"/>
      <c r="H17" s="52"/>
      <c r="I17" s="53"/>
      <c r="J17" s="53"/>
      <c r="K17" s="54"/>
      <c r="L17" s="53"/>
      <c r="M17" s="52"/>
      <c r="N17" s="53"/>
      <c r="O17" s="54"/>
      <c r="P17" s="54"/>
      <c r="Q17" s="52"/>
      <c r="R17" s="52"/>
    </row>
    <row r="18" spans="1:18">
      <c r="D18" s="8" t="s">
        <v>86</v>
      </c>
      <c r="F18" s="2" t="str">
        <f>SUM(F5:F17)</f>
        <v>0</v>
      </c>
      <c r="G18" s="6" t="str">
        <f>SUM(G5:G17)</f>
        <v>0</v>
      </c>
      <c r="H18" s="2" t="str">
        <f>SUM(H5:H17)</f>
        <v>0</v>
      </c>
      <c r="I18" s="6" t="str">
        <f>SUM(I5:I17)</f>
        <v>0</v>
      </c>
      <c r="J18" s="6" t="str">
        <f>SUM(J5:J17)</f>
        <v>0</v>
      </c>
      <c r="K18" s="4" t="str">
        <f>IF(G18=0,0,J18 / G18)</f>
        <v>0</v>
      </c>
      <c r="L18" s="6" t="str">
        <f>SUM(L5:L17)</f>
        <v>0</v>
      </c>
      <c r="M18" s="2" t="str">
        <f>SUM(M5:M17)</f>
        <v>0</v>
      </c>
      <c r="N18" s="6" t="str">
        <f>SUM(N5:N17)</f>
        <v>0</v>
      </c>
    </row>
    <row r="19" spans="1:18">
      <c r="D19" s="8" t="s">
        <v>87</v>
      </c>
      <c r="E19" s="9">
        <v>0.04712</v>
      </c>
      <c r="F19" s="2" t="str">
        <f>E19 * (F18 - 0)</f>
        <v>0</v>
      </c>
      <c r="G19" s="6" t="str">
        <f>E19 * (G18 - 0)</f>
        <v>0</v>
      </c>
    </row>
    <row r="20" spans="1:18">
      <c r="D20" s="8" t="s">
        <v>88</v>
      </c>
      <c r="E20" s="7">
        <v>0.1</v>
      </c>
      <c r="F20" s="2" t="str">
        <f>F18*E20</f>
        <v>0</v>
      </c>
      <c r="G20" s="6" t="str">
        <f>G18*E20</f>
        <v>0</v>
      </c>
      <c r="N20" s="6" t="str">
        <f>G20</f>
        <v>0</v>
      </c>
    </row>
    <row r="21" spans="1:18">
      <c r="D21" s="8" t="s">
        <v>86</v>
      </c>
      <c r="F21" s="2" t="str">
        <f>F18 + F19 + F20</f>
        <v>0</v>
      </c>
      <c r="G21" s="6" t="str">
        <f>G18 + G19 + G20</f>
        <v>0</v>
      </c>
      <c r="H21" s="2" t="str">
        <f>H18</f>
        <v>0</v>
      </c>
      <c r="I21" s="6" t="str">
        <f>I18</f>
        <v>0</v>
      </c>
      <c r="J21" s="6" t="str">
        <f>G21 - I21</f>
        <v>0</v>
      </c>
      <c r="K21" s="4" t="str">
        <f>IF(G21=0,0,J21 / G21)</f>
        <v>0</v>
      </c>
      <c r="L21" s="6" t="str">
        <f>L18</f>
        <v>0</v>
      </c>
      <c r="M21" s="2" t="str">
        <f>M18</f>
        <v>0</v>
      </c>
      <c r="N21" s="6" t="str">
        <f>N18 + N20</f>
        <v>0</v>
      </c>
    </row>
    <row r="22" spans="1:18">
      <c r="D22" s="8" t="s">
        <v>279</v>
      </c>
      <c r="E22" s="7">
        <v>0.05</v>
      </c>
      <c r="F22" s="2" t="str">
        <f>F21*E22</f>
        <v>0</v>
      </c>
      <c r="G22" s="6" t="str">
        <f>G21*E22</f>
        <v>0</v>
      </c>
      <c r="L22" s="6" t="str">
        <f>G22*O22</f>
        <v>0</v>
      </c>
      <c r="M22" s="2" t="str">
        <f>F22*O22</f>
        <v>0</v>
      </c>
      <c r="N22" s="6" t="str">
        <f>G22*P22</f>
        <v>0</v>
      </c>
      <c r="O22" s="4">
        <v>0.2</v>
      </c>
      <c r="P22" s="4">
        <v>0.8</v>
      </c>
    </row>
    <row r="23" spans="1:18">
      <c r="D23" s="8" t="s">
        <v>90</v>
      </c>
      <c r="E23" s="5">
        <v>0</v>
      </c>
      <c r="F23" s="2" t="str">
        <f>IF(R23=0,0,G23/R23)</f>
        <v>0</v>
      </c>
      <c r="G23" s="6" t="str">
        <f>E23</f>
        <v>0</v>
      </c>
      <c r="L23" s="6" t="str">
        <f>G23*O23</f>
        <v>0</v>
      </c>
      <c r="M23" s="2" t="str">
        <f>F23*O23</f>
        <v>0</v>
      </c>
      <c r="N23" s="6" t="str">
        <f>G23*P23</f>
        <v>0</v>
      </c>
      <c r="O23" s="4">
        <v>0.2</v>
      </c>
      <c r="P23" s="4">
        <v>0.8</v>
      </c>
      <c r="Q23" s="2" t="s">
        <v>91</v>
      </c>
      <c r="R23" s="2">
        <v>100</v>
      </c>
    </row>
    <row r="24" spans="1:18">
      <c r="D24" s="8" t="s">
        <v>92</v>
      </c>
      <c r="F24" s="2" t="str">
        <f>F21 - F22 - F23</f>
        <v>0</v>
      </c>
      <c r="G24" s="6" t="str">
        <f>G21 - G22 - G23</f>
        <v>0</v>
      </c>
      <c r="H24" s="2" t="str">
        <f>H21</f>
        <v>0</v>
      </c>
      <c r="I24" s="6" t="str">
        <f>I21</f>
        <v>0</v>
      </c>
      <c r="J24" s="6" t="str">
        <f>G24 - I24</f>
        <v>0</v>
      </c>
      <c r="K24" s="4" t="str">
        <f>IF(G24=0,0,J24 / G24)</f>
        <v>0</v>
      </c>
      <c r="L24" s="6" t="str">
        <f>L21 - L22 - L23</f>
        <v>0</v>
      </c>
      <c r="M24" s="2" t="str">
        <f>M21 - M22 - M23</f>
        <v>0</v>
      </c>
      <c r="N24" s="6" t="str">
        <f>N21 - N22 - N23</f>
        <v>0</v>
      </c>
    </row>
    <row r="25" spans="1:18">
      <c r="D25" s="8"/>
    </row>
    <row r="26" spans="1:18">
      <c r="D26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6" s="2" t="str">
        <f>M24</f>
        <v>0</v>
      </c>
    </row>
    <row r="27" spans="1:18">
      <c r="D27" s="8" t="s">
        <v>7</v>
      </c>
      <c r="F27" s="2" t="str">
        <f>(F26 + F28) * E19</f>
        <v>0</v>
      </c>
    </row>
    <row r="28" spans="1:18">
      <c r="D28" s="8" t="s">
        <v>93</v>
      </c>
      <c r="F28" s="2" t="str">
        <f>H24</f>
        <v>0</v>
      </c>
    </row>
    <row r="29" spans="1:18">
      <c r="D29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29" s="2" t="str">
        <f>SUM(F26:F28)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5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280</v>
      </c>
      <c r="Q2" s="2" t="s">
        <v>40</v>
      </c>
      <c r="R2" s="2">
        <v>130</v>
      </c>
    </row>
    <row r="4" spans="1:18" s="1" customFormat="1">
      <c r="B4" s="15" t="s">
        <v>41</v>
      </c>
      <c r="C4" s="16" t="s">
        <v>42</v>
      </c>
      <c r="D4" s="17" t="s">
        <v>43</v>
      </c>
      <c r="E4" s="18" t="s">
        <v>44</v>
      </c>
      <c r="F4" s="19" t="s">
        <v>45</v>
      </c>
      <c r="G4" s="18" t="s">
        <v>46</v>
      </c>
      <c r="H4" s="19" t="s">
        <v>47</v>
      </c>
      <c r="I4" s="18" t="s">
        <v>48</v>
      </c>
      <c r="J4" s="18" t="s">
        <v>49</v>
      </c>
      <c r="K4" s="20" t="s">
        <v>50</v>
      </c>
      <c r="L4" s="21" t="s">
        <v>51</v>
      </c>
      <c r="M4" s="22" t="s">
        <v>52</v>
      </c>
      <c r="N4" s="21" t="s">
        <v>53</v>
      </c>
      <c r="O4" s="23" t="s">
        <v>54</v>
      </c>
      <c r="P4" s="23" t="s">
        <v>55</v>
      </c>
      <c r="Q4" s="19" t="s">
        <v>56</v>
      </c>
      <c r="R4" s="24" t="s">
        <v>57</v>
      </c>
    </row>
    <row r="5" spans="1:18">
      <c r="B5" s="47" t="s">
        <v>58</v>
      </c>
      <c r="C5" t="s">
        <v>61</v>
      </c>
      <c r="D5" s="3" t="s">
        <v>281</v>
      </c>
      <c r="E5" s="5">
        <v>1</v>
      </c>
      <c r="F5" s="2">
        <v>900</v>
      </c>
      <c r="G5" s="6">
        <v>117000</v>
      </c>
      <c r="H5" s="2">
        <v>673.35</v>
      </c>
      <c r="I5" s="6">
        <v>74392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110.48</v>
      </c>
    </row>
    <row r="6" spans="1:18">
      <c r="B6" s="47" t="s">
        <v>58</v>
      </c>
      <c r="C6" t="s">
        <v>61</v>
      </c>
      <c r="D6" s="3" t="s">
        <v>282</v>
      </c>
      <c r="E6" s="5">
        <v>2</v>
      </c>
      <c r="F6" s="2">
        <v>600</v>
      </c>
      <c r="G6" s="6">
        <v>78000</v>
      </c>
      <c r="H6" s="2">
        <v>301.5</v>
      </c>
      <c r="I6" s="6">
        <v>33310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110.48</v>
      </c>
    </row>
    <row r="7" spans="1:18">
      <c r="B7" s="47" t="s">
        <v>58</v>
      </c>
      <c r="C7" t="s">
        <v>283</v>
      </c>
      <c r="D7" s="3" t="s">
        <v>165</v>
      </c>
      <c r="E7" s="5">
        <v>1</v>
      </c>
      <c r="F7" s="2">
        <v>900</v>
      </c>
      <c r="G7" s="6">
        <v>117000</v>
      </c>
      <c r="H7" s="2">
        <v>600</v>
      </c>
      <c r="I7" s="6">
        <v>66288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110.48</v>
      </c>
    </row>
    <row r="8" spans="1:18">
      <c r="B8" s="47" t="s">
        <v>58</v>
      </c>
      <c r="C8" t="s">
        <v>283</v>
      </c>
      <c r="D8" s="3" t="s">
        <v>176</v>
      </c>
      <c r="E8" s="5">
        <v>1</v>
      </c>
      <c r="F8" s="2">
        <v>80</v>
      </c>
      <c r="G8" s="6">
        <v>10400</v>
      </c>
      <c r="H8" s="2">
        <v>40</v>
      </c>
      <c r="I8" s="6">
        <v>4419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110.48</v>
      </c>
    </row>
    <row r="9" spans="1:18">
      <c r="B9" s="47" t="s">
        <v>58</v>
      </c>
      <c r="C9" t="s">
        <v>65</v>
      </c>
      <c r="D9" s="3" t="s">
        <v>284</v>
      </c>
      <c r="E9" s="5">
        <v>1</v>
      </c>
      <c r="F9" s="2">
        <v>700</v>
      </c>
      <c r="G9" s="6">
        <v>91000</v>
      </c>
      <c r="H9" s="2">
        <v>360</v>
      </c>
      <c r="I9" s="6">
        <v>39773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110.48</v>
      </c>
    </row>
    <row r="10" spans="1:18">
      <c r="B10" s="47" t="s">
        <v>58</v>
      </c>
      <c r="C10" t="s">
        <v>69</v>
      </c>
      <c r="D10" s="3" t="s">
        <v>285</v>
      </c>
      <c r="E10" s="5">
        <v>1</v>
      </c>
      <c r="F10" s="2">
        <v>290</v>
      </c>
      <c r="G10" s="6">
        <v>37700</v>
      </c>
      <c r="H10" s="2">
        <v>220</v>
      </c>
      <c r="I10" s="6">
        <v>24306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110.48</v>
      </c>
    </row>
    <row r="11" spans="1:18">
      <c r="B11" s="47" t="s">
        <v>58</v>
      </c>
      <c r="C11" t="s">
        <v>78</v>
      </c>
      <c r="D11" s="3" t="s">
        <v>109</v>
      </c>
      <c r="E11" s="5">
        <v>1</v>
      </c>
      <c r="F11" s="2">
        <v>320</v>
      </c>
      <c r="G11" s="6">
        <v>41600</v>
      </c>
      <c r="H11" s="2">
        <v>230</v>
      </c>
      <c r="I11" s="6">
        <v>25410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110.48</v>
      </c>
    </row>
    <row r="12" spans="1:18">
      <c r="B12" s="47" t="s">
        <v>58</v>
      </c>
      <c r="C12" t="s">
        <v>78</v>
      </c>
      <c r="D12" s="3" t="s">
        <v>286</v>
      </c>
      <c r="E12" s="5">
        <v>1</v>
      </c>
      <c r="F12" s="2">
        <v>0</v>
      </c>
      <c r="G12" s="6">
        <v>0</v>
      </c>
      <c r="H12" s="2">
        <v>60</v>
      </c>
      <c r="I12" s="6">
        <v>6629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110.48</v>
      </c>
    </row>
    <row r="13" spans="1:18">
      <c r="B13" s="49"/>
      <c r="C13" s="49"/>
      <c r="D13" s="50"/>
      <c r="E13" s="51"/>
      <c r="F13" s="52"/>
      <c r="G13" s="53"/>
      <c r="H13" s="52"/>
      <c r="I13" s="53"/>
      <c r="J13" s="53"/>
      <c r="K13" s="54"/>
      <c r="L13" s="53"/>
      <c r="M13" s="52"/>
      <c r="N13" s="53"/>
      <c r="O13" s="54"/>
      <c r="P13" s="54"/>
      <c r="Q13" s="52"/>
      <c r="R13" s="52"/>
    </row>
    <row r="14" spans="1:18">
      <c r="D14" s="8" t="s">
        <v>86</v>
      </c>
      <c r="F14" s="2" t="str">
        <f>SUM(F5:F13)</f>
        <v>0</v>
      </c>
      <c r="G14" s="6" t="str">
        <f>SUM(G5:G13)</f>
        <v>0</v>
      </c>
      <c r="H14" s="2" t="str">
        <f>SUM(H5:H13)</f>
        <v>0</v>
      </c>
      <c r="I14" s="6" t="str">
        <f>SUM(I5:I13)</f>
        <v>0</v>
      </c>
      <c r="J14" s="6" t="str">
        <f>SUM(J5:J13)</f>
        <v>0</v>
      </c>
      <c r="K14" s="4" t="str">
        <f>IF(G14=0,0,J14 / G14)</f>
        <v>0</v>
      </c>
      <c r="L14" s="6" t="str">
        <f>SUM(L5:L13)</f>
        <v>0</v>
      </c>
      <c r="M14" s="2" t="str">
        <f>SUM(M5:M13)</f>
        <v>0</v>
      </c>
      <c r="N14" s="6" t="str">
        <f>SUM(N5:N13)</f>
        <v>0</v>
      </c>
    </row>
    <row r="15" spans="1:18">
      <c r="D15" s="8" t="s">
        <v>87</v>
      </c>
      <c r="E15" s="9">
        <v>0.04712</v>
      </c>
      <c r="F15" s="2" t="str">
        <f>E15 * (F14 - 0)</f>
        <v>0</v>
      </c>
      <c r="G15" s="6" t="str">
        <f>E15 * (G14 - 0)</f>
        <v>0</v>
      </c>
    </row>
    <row r="16" spans="1:18">
      <c r="D16" s="8" t="s">
        <v>88</v>
      </c>
      <c r="E16" s="7">
        <v>0.1</v>
      </c>
      <c r="F16" s="2" t="str">
        <f>F14*E16</f>
        <v>0</v>
      </c>
      <c r="G16" s="6" t="str">
        <f>G14*E16</f>
        <v>0</v>
      </c>
      <c r="N16" s="6" t="str">
        <f>G16</f>
        <v>0</v>
      </c>
    </row>
    <row r="17" spans="1:18">
      <c r="D17" s="8" t="s">
        <v>86</v>
      </c>
      <c r="F17" s="2" t="str">
        <f>F14 + F15 + F16</f>
        <v>0</v>
      </c>
      <c r="G17" s="6" t="str">
        <f>G14 + G15 + G16</f>
        <v>0</v>
      </c>
      <c r="H17" s="2" t="str">
        <f>H14</f>
        <v>0</v>
      </c>
      <c r="I17" s="6" t="str">
        <f>I14</f>
        <v>0</v>
      </c>
      <c r="J17" s="6" t="str">
        <f>G17 - I17</f>
        <v>0</v>
      </c>
      <c r="K17" s="4" t="str">
        <f>IF(G17=0,0,J17 / G17)</f>
        <v>0</v>
      </c>
      <c r="L17" s="6" t="str">
        <f>L14</f>
        <v>0</v>
      </c>
      <c r="M17" s="2" t="str">
        <f>M14</f>
        <v>0</v>
      </c>
      <c r="N17" s="6" t="str">
        <f>N14 + N16</f>
        <v>0</v>
      </c>
    </row>
    <row r="18" spans="1:18">
      <c r="D18" s="8" t="s">
        <v>89</v>
      </c>
      <c r="E18" s="7">
        <v>0</v>
      </c>
      <c r="F18" s="2" t="str">
        <f>F17*E18</f>
        <v>0</v>
      </c>
      <c r="G18" s="6" t="str">
        <f>G17*E18</f>
        <v>0</v>
      </c>
      <c r="L18" s="6" t="str">
        <f>G18*O18</f>
        <v>0</v>
      </c>
      <c r="M18" s="2" t="str">
        <f>F18*O18</f>
        <v>0</v>
      </c>
      <c r="N18" s="6" t="str">
        <f>G18*P18</f>
        <v>0</v>
      </c>
      <c r="O18" s="4">
        <v>0.2</v>
      </c>
      <c r="P18" s="4">
        <v>0.8</v>
      </c>
    </row>
    <row r="19" spans="1:18">
      <c r="D19" s="8" t="s">
        <v>90</v>
      </c>
      <c r="E19" s="5">
        <v>0</v>
      </c>
      <c r="F19" s="2" t="str">
        <f>IF(R19=0,0,G19/R19)</f>
        <v>0</v>
      </c>
      <c r="G19" s="6" t="str">
        <f>E19</f>
        <v>0</v>
      </c>
      <c r="L19" s="6" t="str">
        <f>G19*O19</f>
        <v>0</v>
      </c>
      <c r="M19" s="2" t="str">
        <f>F19*O19</f>
        <v>0</v>
      </c>
      <c r="N19" s="6" t="str">
        <f>G19*P19</f>
        <v>0</v>
      </c>
      <c r="O19" s="4">
        <v>0.2</v>
      </c>
      <c r="P19" s="4">
        <v>0.8</v>
      </c>
      <c r="Q19" s="2" t="s">
        <v>91</v>
      </c>
      <c r="R19" s="2">
        <v>100</v>
      </c>
    </row>
    <row r="20" spans="1:18">
      <c r="D20" s="8" t="s">
        <v>92</v>
      </c>
      <c r="F20" s="2" t="str">
        <f>F17 - F18 - F19</f>
        <v>0</v>
      </c>
      <c r="G20" s="6" t="str">
        <f>G17 - G18 - G19</f>
        <v>0</v>
      </c>
      <c r="H20" s="2" t="str">
        <f>H17</f>
        <v>0</v>
      </c>
      <c r="I20" s="6" t="str">
        <f>I17</f>
        <v>0</v>
      </c>
      <c r="J20" s="6" t="str">
        <f>G20 - I20</f>
        <v>0</v>
      </c>
      <c r="K20" s="4" t="str">
        <f>IF(G20=0,0,J20 / G20)</f>
        <v>0</v>
      </c>
      <c r="L20" s="6" t="str">
        <f>L17 - L18 - L19</f>
        <v>0</v>
      </c>
      <c r="M20" s="2" t="str">
        <f>M17 - M18 - M19</f>
        <v>0</v>
      </c>
      <c r="N20" s="6" t="str">
        <f>N17 - N18 - N19</f>
        <v>0</v>
      </c>
    </row>
    <row r="21" spans="1:18">
      <c r="D21" s="8"/>
    </row>
    <row r="22" spans="1:18">
      <c r="D22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2" s="2" t="str">
        <f>M20</f>
        <v>0</v>
      </c>
    </row>
    <row r="23" spans="1:18">
      <c r="D23" s="8" t="s">
        <v>7</v>
      </c>
      <c r="F23" s="2" t="str">
        <f>(F22 + F24) * E15</f>
        <v>0</v>
      </c>
    </row>
    <row r="24" spans="1:18">
      <c r="D24" s="8" t="s">
        <v>93</v>
      </c>
      <c r="F24" s="2" t="str">
        <f>H20</f>
        <v>0</v>
      </c>
    </row>
    <row r="25" spans="1:18">
      <c r="D25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25" s="2" t="str">
        <f>SUM(F22:F24)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6"/>
  <sheetViews>
    <sheetView tabSelected="1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287</v>
      </c>
      <c r="Q2" s="2" t="s">
        <v>40</v>
      </c>
      <c r="R2" s="2">
        <v>130</v>
      </c>
    </row>
    <row r="4" spans="1:18" s="1" customFormat="1">
      <c r="B4" s="15" t="s">
        <v>41</v>
      </c>
      <c r="C4" s="16" t="s">
        <v>42</v>
      </c>
      <c r="D4" s="17" t="s">
        <v>43</v>
      </c>
      <c r="E4" s="18" t="s">
        <v>44</v>
      </c>
      <c r="F4" s="19" t="s">
        <v>45</v>
      </c>
      <c r="G4" s="18" t="s">
        <v>46</v>
      </c>
      <c r="H4" s="19" t="s">
        <v>47</v>
      </c>
      <c r="I4" s="18" t="s">
        <v>48</v>
      </c>
      <c r="J4" s="18" t="s">
        <v>49</v>
      </c>
      <c r="K4" s="20" t="s">
        <v>50</v>
      </c>
      <c r="L4" s="21" t="s">
        <v>51</v>
      </c>
      <c r="M4" s="22" t="s">
        <v>52</v>
      </c>
      <c r="N4" s="21" t="s">
        <v>53</v>
      </c>
      <c r="O4" s="23" t="s">
        <v>54</v>
      </c>
      <c r="P4" s="23" t="s">
        <v>55</v>
      </c>
      <c r="Q4" s="19" t="s">
        <v>56</v>
      </c>
      <c r="R4" s="24" t="s">
        <v>57</v>
      </c>
    </row>
    <row r="5" spans="1:18">
      <c r="B5" s="47" t="s">
        <v>58</v>
      </c>
      <c r="C5" t="s">
        <v>117</v>
      </c>
      <c r="D5" s="3" t="s">
        <v>288</v>
      </c>
      <c r="E5" s="5">
        <v>1</v>
      </c>
      <c r="F5" s="2">
        <v>725</v>
      </c>
      <c r="G5" s="6">
        <v>94250</v>
      </c>
      <c r="H5" s="2">
        <v>1225.63</v>
      </c>
      <c r="I5" s="6">
        <v>135408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110.48</v>
      </c>
    </row>
    <row r="6" spans="1:18">
      <c r="B6" s="47" t="s">
        <v>58</v>
      </c>
      <c r="C6" t="s">
        <v>117</v>
      </c>
      <c r="D6" s="3" t="s">
        <v>289</v>
      </c>
      <c r="E6" s="5">
        <v>1</v>
      </c>
      <c r="F6" s="2">
        <v>40</v>
      </c>
      <c r="G6" s="6">
        <v>5200</v>
      </c>
      <c r="H6" s="2">
        <v>30</v>
      </c>
      <c r="I6" s="6">
        <v>3314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110.48</v>
      </c>
    </row>
    <row r="7" spans="1:18">
      <c r="B7" s="47" t="s">
        <v>58</v>
      </c>
      <c r="C7" t="s">
        <v>117</v>
      </c>
      <c r="D7" s="3" t="s">
        <v>290</v>
      </c>
      <c r="E7" s="5">
        <v>9</v>
      </c>
      <c r="F7" s="2">
        <v>90</v>
      </c>
      <c r="G7" s="6">
        <v>11700</v>
      </c>
      <c r="H7" s="2">
        <v>72</v>
      </c>
      <c r="I7" s="6">
        <v>7956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110.48</v>
      </c>
    </row>
    <row r="8" spans="1:18">
      <c r="B8" s="47" t="s">
        <v>58</v>
      </c>
      <c r="C8" t="s">
        <v>117</v>
      </c>
      <c r="D8" s="3" t="s">
        <v>291</v>
      </c>
      <c r="E8" s="5">
        <v>1</v>
      </c>
      <c r="F8" s="2">
        <v>0</v>
      </c>
      <c r="G8" s="6">
        <v>0</v>
      </c>
      <c r="H8" s="2">
        <v>159</v>
      </c>
      <c r="I8" s="6">
        <v>17566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110.48</v>
      </c>
    </row>
    <row r="9" spans="1:18">
      <c r="B9" s="47" t="s">
        <v>58</v>
      </c>
      <c r="C9" t="s">
        <v>120</v>
      </c>
      <c r="D9" s="3" t="s">
        <v>292</v>
      </c>
      <c r="E9" s="5">
        <v>1</v>
      </c>
      <c r="F9" s="2">
        <v>2100</v>
      </c>
      <c r="G9" s="6">
        <v>273000</v>
      </c>
      <c r="H9" s="2">
        <v>1575</v>
      </c>
      <c r="I9" s="6">
        <v>174006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110.48</v>
      </c>
    </row>
    <row r="10" spans="1:18">
      <c r="B10" s="47" t="s">
        <v>58</v>
      </c>
      <c r="C10" t="s">
        <v>69</v>
      </c>
      <c r="D10" s="3" t="s">
        <v>293</v>
      </c>
      <c r="E10" s="5">
        <v>1</v>
      </c>
      <c r="F10" s="2">
        <v>350</v>
      </c>
      <c r="G10" s="6">
        <v>45500</v>
      </c>
      <c r="H10" s="2">
        <v>200</v>
      </c>
      <c r="I10" s="6">
        <v>22096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110.48</v>
      </c>
    </row>
    <row r="11" spans="1:18">
      <c r="B11" s="47" t="s">
        <v>58</v>
      </c>
      <c r="C11" t="s">
        <v>78</v>
      </c>
      <c r="D11" s="3" t="s">
        <v>294</v>
      </c>
      <c r="E11" s="5">
        <v>1</v>
      </c>
      <c r="F11" s="2">
        <v>0</v>
      </c>
      <c r="G11" s="6">
        <v>0</v>
      </c>
      <c r="H11" s="2">
        <v>300</v>
      </c>
      <c r="I11" s="6">
        <v>33144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110.48</v>
      </c>
    </row>
    <row r="12" spans="1:18">
      <c r="B12" s="47" t="s">
        <v>58</v>
      </c>
      <c r="C12" t="s">
        <v>78</v>
      </c>
      <c r="D12" s="3" t="s">
        <v>110</v>
      </c>
      <c r="E12" s="5">
        <v>1</v>
      </c>
      <c r="F12" s="2">
        <v>150</v>
      </c>
      <c r="G12" s="6">
        <v>19500</v>
      </c>
      <c r="H12" s="2">
        <v>30</v>
      </c>
      <c r="I12" s="6">
        <v>3314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110.48</v>
      </c>
    </row>
    <row r="13" spans="1:18">
      <c r="B13" s="47" t="s">
        <v>58</v>
      </c>
      <c r="C13" t="s">
        <v>78</v>
      </c>
      <c r="D13" s="3" t="s">
        <v>295</v>
      </c>
      <c r="E13" s="5">
        <v>4</v>
      </c>
      <c r="F13" s="2">
        <v>100</v>
      </c>
      <c r="G13" s="6">
        <v>13000</v>
      </c>
      <c r="H13" s="2">
        <v>80</v>
      </c>
      <c r="I13" s="6">
        <v>8840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110.48</v>
      </c>
    </row>
    <row r="14" spans="1:18">
      <c r="B14" s="49"/>
      <c r="C14" s="49"/>
      <c r="D14" s="50"/>
      <c r="E14" s="51"/>
      <c r="F14" s="52"/>
      <c r="G14" s="53"/>
      <c r="H14" s="52"/>
      <c r="I14" s="53"/>
      <c r="J14" s="53"/>
      <c r="K14" s="54"/>
      <c r="L14" s="53"/>
      <c r="M14" s="52"/>
      <c r="N14" s="53"/>
      <c r="O14" s="54"/>
      <c r="P14" s="54"/>
      <c r="Q14" s="52"/>
      <c r="R14" s="52"/>
    </row>
    <row r="15" spans="1:18">
      <c r="D15" s="8" t="s">
        <v>86</v>
      </c>
      <c r="F15" s="2" t="str">
        <f>SUM(F5:F14)</f>
        <v>0</v>
      </c>
      <c r="G15" s="6" t="str">
        <f>SUM(G5:G14)</f>
        <v>0</v>
      </c>
      <c r="H15" s="2" t="str">
        <f>SUM(H5:H14)</f>
        <v>0</v>
      </c>
      <c r="I15" s="6" t="str">
        <f>SUM(I5:I14)</f>
        <v>0</v>
      </c>
      <c r="J15" s="6" t="str">
        <f>SUM(J5:J14)</f>
        <v>0</v>
      </c>
      <c r="K15" s="4" t="str">
        <f>IF(G15=0,0,J15 / G15)</f>
        <v>0</v>
      </c>
      <c r="L15" s="6" t="str">
        <f>SUM(L5:L14)</f>
        <v>0</v>
      </c>
      <c r="M15" s="2" t="str">
        <f>SUM(M5:M14)</f>
        <v>0</v>
      </c>
      <c r="N15" s="6" t="str">
        <f>SUM(N5:N14)</f>
        <v>0</v>
      </c>
    </row>
    <row r="16" spans="1:18">
      <c r="D16" s="8" t="s">
        <v>87</v>
      </c>
      <c r="E16" s="9">
        <v>0.04712</v>
      </c>
      <c r="F16" s="2" t="str">
        <f>E16 * (F15 - 0)</f>
        <v>0</v>
      </c>
      <c r="G16" s="6" t="str">
        <f>E16 * (G15 - 0)</f>
        <v>0</v>
      </c>
    </row>
    <row r="17" spans="1:18">
      <c r="D17" s="8" t="s">
        <v>88</v>
      </c>
      <c r="E17" s="7">
        <v>0.1</v>
      </c>
      <c r="F17" s="2" t="str">
        <f>F15*E17</f>
        <v>0</v>
      </c>
      <c r="G17" s="6" t="str">
        <f>G15*E17</f>
        <v>0</v>
      </c>
      <c r="N17" s="6" t="str">
        <f>G17</f>
        <v>0</v>
      </c>
    </row>
    <row r="18" spans="1:18">
      <c r="D18" s="8" t="s">
        <v>86</v>
      </c>
      <c r="F18" s="2" t="str">
        <f>F15 + F16 + F17</f>
        <v>0</v>
      </c>
      <c r="G18" s="6" t="str">
        <f>G15 + G16 + G17</f>
        <v>0</v>
      </c>
      <c r="H18" s="2" t="str">
        <f>H15</f>
        <v>0</v>
      </c>
      <c r="I18" s="6" t="str">
        <f>I15</f>
        <v>0</v>
      </c>
      <c r="J18" s="6" t="str">
        <f>G18 - I18</f>
        <v>0</v>
      </c>
      <c r="K18" s="4" t="str">
        <f>IF(G18=0,0,J18 / G18)</f>
        <v>0</v>
      </c>
      <c r="L18" s="6" t="str">
        <f>L15</f>
        <v>0</v>
      </c>
      <c r="M18" s="2" t="str">
        <f>M15</f>
        <v>0</v>
      </c>
      <c r="N18" s="6" t="str">
        <f>N15 + N17</f>
        <v>0</v>
      </c>
    </row>
    <row r="19" spans="1:18">
      <c r="D19" s="8" t="s">
        <v>89</v>
      </c>
      <c r="E19" s="7">
        <v>0</v>
      </c>
      <c r="F19" s="2" t="str">
        <f>F18*E19</f>
        <v>0</v>
      </c>
      <c r="G19" s="6" t="str">
        <f>G18*E19</f>
        <v>0</v>
      </c>
      <c r="L19" s="6" t="str">
        <f>G19*O19</f>
        <v>0</v>
      </c>
      <c r="M19" s="2" t="str">
        <f>F19*O19</f>
        <v>0</v>
      </c>
      <c r="N19" s="6" t="str">
        <f>G19*P19</f>
        <v>0</v>
      </c>
      <c r="O19" s="4">
        <v>0.2</v>
      </c>
      <c r="P19" s="4">
        <v>0.8</v>
      </c>
    </row>
    <row r="20" spans="1:18">
      <c r="D20" s="8" t="s">
        <v>90</v>
      </c>
      <c r="E20" s="5">
        <v>0</v>
      </c>
      <c r="F20" s="2" t="str">
        <f>IF(R20=0,0,G20/R20)</f>
        <v>0</v>
      </c>
      <c r="G20" s="6" t="str">
        <f>E20</f>
        <v>0</v>
      </c>
      <c r="L20" s="6" t="str">
        <f>G20*O20</f>
        <v>0</v>
      </c>
      <c r="M20" s="2" t="str">
        <f>F20*O20</f>
        <v>0</v>
      </c>
      <c r="N20" s="6" t="str">
        <f>G20*P20</f>
        <v>0</v>
      </c>
      <c r="O20" s="4">
        <v>0.2</v>
      </c>
      <c r="P20" s="4">
        <v>0.8</v>
      </c>
      <c r="Q20" s="2" t="s">
        <v>91</v>
      </c>
      <c r="R20" s="2">
        <v>100</v>
      </c>
    </row>
    <row r="21" spans="1:18">
      <c r="D21" s="8" t="s">
        <v>92</v>
      </c>
      <c r="F21" s="2" t="str">
        <f>F18 - F19 - F20</f>
        <v>0</v>
      </c>
      <c r="G21" s="6" t="str">
        <f>G18 - G19 - G20</f>
        <v>0</v>
      </c>
      <c r="H21" s="2" t="str">
        <f>H18</f>
        <v>0</v>
      </c>
      <c r="I21" s="6" t="str">
        <f>I18</f>
        <v>0</v>
      </c>
      <c r="J21" s="6" t="str">
        <f>G21 - I21</f>
        <v>0</v>
      </c>
      <c r="K21" s="4" t="str">
        <f>IF(G21=0,0,J21 / G21)</f>
        <v>0</v>
      </c>
      <c r="L21" s="6" t="str">
        <f>L18 - L19 - L20</f>
        <v>0</v>
      </c>
      <c r="M21" s="2" t="str">
        <f>M18 - M19 - M20</f>
        <v>0</v>
      </c>
      <c r="N21" s="6" t="str">
        <f>N18 - N19 - N20</f>
        <v>0</v>
      </c>
    </row>
    <row r="22" spans="1:18">
      <c r="D22" s="8"/>
    </row>
    <row r="23" spans="1:18">
      <c r="D23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3" s="2" t="str">
        <f>M21</f>
        <v>0</v>
      </c>
    </row>
    <row r="24" spans="1:18">
      <c r="D24" s="8" t="s">
        <v>7</v>
      </c>
      <c r="F24" s="2" t="str">
        <f>(F23 + F25) * E16</f>
        <v>0</v>
      </c>
    </row>
    <row r="25" spans="1:18">
      <c r="D25" s="8" t="s">
        <v>93</v>
      </c>
      <c r="F25" s="2" t="str">
        <f>H21</f>
        <v>0</v>
      </c>
    </row>
    <row r="26" spans="1:18">
      <c r="D26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26" s="2" t="str">
        <f>SUM(F23:F25)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3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39</v>
      </c>
      <c r="Q2" s="2" t="s">
        <v>40</v>
      </c>
      <c r="R2" s="2">
        <v>130</v>
      </c>
    </row>
    <row r="4" spans="1:18" s="1" customFormat="1">
      <c r="B4" s="15" t="s">
        <v>41</v>
      </c>
      <c r="C4" s="16" t="s">
        <v>42</v>
      </c>
      <c r="D4" s="17" t="s">
        <v>43</v>
      </c>
      <c r="E4" s="18" t="s">
        <v>44</v>
      </c>
      <c r="F4" s="19" t="s">
        <v>45</v>
      </c>
      <c r="G4" s="18" t="s">
        <v>46</v>
      </c>
      <c r="H4" s="19" t="s">
        <v>47</v>
      </c>
      <c r="I4" s="18" t="s">
        <v>48</v>
      </c>
      <c r="J4" s="18" t="s">
        <v>49</v>
      </c>
      <c r="K4" s="20" t="s">
        <v>50</v>
      </c>
      <c r="L4" s="21" t="s">
        <v>51</v>
      </c>
      <c r="M4" s="22" t="s">
        <v>52</v>
      </c>
      <c r="N4" s="21" t="s">
        <v>53</v>
      </c>
      <c r="O4" s="23" t="s">
        <v>54</v>
      </c>
      <c r="P4" s="23" t="s">
        <v>55</v>
      </c>
      <c r="Q4" s="19" t="s">
        <v>56</v>
      </c>
      <c r="R4" s="24" t="s">
        <v>57</v>
      </c>
    </row>
    <row r="5" spans="1:18">
      <c r="B5" s="47" t="s">
        <v>58</v>
      </c>
      <c r="C5" t="s">
        <v>59</v>
      </c>
      <c r="D5" s="3" t="s">
        <v>60</v>
      </c>
      <c r="E5" s="5">
        <v>1</v>
      </c>
      <c r="F5" s="2">
        <v>1700</v>
      </c>
      <c r="G5" s="6">
        <v>221000</v>
      </c>
      <c r="H5" s="2">
        <v>1672.78</v>
      </c>
      <c r="I5" s="6">
        <v>184809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110.48</v>
      </c>
    </row>
    <row r="6" spans="1:18">
      <c r="B6" s="47" t="s">
        <v>58</v>
      </c>
      <c r="C6" t="s">
        <v>61</v>
      </c>
      <c r="D6" s="3" t="s">
        <v>62</v>
      </c>
      <c r="E6" s="5">
        <v>1</v>
      </c>
      <c r="F6" s="2">
        <v>1700</v>
      </c>
      <c r="G6" s="6">
        <v>221000</v>
      </c>
      <c r="H6" s="2">
        <v>874.35</v>
      </c>
      <c r="I6" s="6">
        <v>96598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110.48</v>
      </c>
    </row>
    <row r="7" spans="1:18">
      <c r="B7" s="47" t="s">
        <v>58</v>
      </c>
      <c r="C7" t="s">
        <v>61</v>
      </c>
      <c r="D7" s="3" t="s">
        <v>63</v>
      </c>
      <c r="E7" s="5">
        <v>1</v>
      </c>
      <c r="F7" s="2">
        <v>350</v>
      </c>
      <c r="G7" s="6">
        <v>45500</v>
      </c>
      <c r="H7" s="2">
        <v>201</v>
      </c>
      <c r="I7" s="6">
        <v>22206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110.48</v>
      </c>
    </row>
    <row r="8" spans="1:18">
      <c r="B8" s="47" t="s">
        <v>58</v>
      </c>
      <c r="C8" t="s">
        <v>61</v>
      </c>
      <c r="D8" s="3" t="s">
        <v>64</v>
      </c>
      <c r="E8" s="5">
        <v>1</v>
      </c>
      <c r="F8" s="2">
        <v>50</v>
      </c>
      <c r="G8" s="6">
        <v>6500</v>
      </c>
      <c r="H8" s="2">
        <v>30</v>
      </c>
      <c r="I8" s="6">
        <v>3314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110.48</v>
      </c>
    </row>
    <row r="9" spans="1:18">
      <c r="B9" s="47" t="s">
        <v>58</v>
      </c>
      <c r="C9" t="s">
        <v>65</v>
      </c>
      <c r="D9" s="3" t="s">
        <v>66</v>
      </c>
      <c r="E9" s="5">
        <v>2</v>
      </c>
      <c r="F9" s="2">
        <v>300</v>
      </c>
      <c r="G9" s="6">
        <v>39000</v>
      </c>
      <c r="H9" s="2">
        <v>180</v>
      </c>
      <c r="I9" s="6">
        <v>19886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110.48</v>
      </c>
    </row>
    <row r="10" spans="1:18">
      <c r="B10" s="47" t="s">
        <v>58</v>
      </c>
      <c r="C10" t="s">
        <v>67</v>
      </c>
      <c r="D10" s="3" t="s">
        <v>68</v>
      </c>
      <c r="E10" s="5">
        <v>1</v>
      </c>
      <c r="F10" s="2">
        <v>500</v>
      </c>
      <c r="G10" s="6">
        <v>65000</v>
      </c>
      <c r="H10" s="2">
        <v>240</v>
      </c>
      <c r="I10" s="6">
        <v>26515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110.48</v>
      </c>
    </row>
    <row r="11" spans="1:18">
      <c r="B11" s="47" t="s">
        <v>58</v>
      </c>
      <c r="C11" t="s">
        <v>69</v>
      </c>
      <c r="D11" s="3" t="s">
        <v>70</v>
      </c>
      <c r="E11" s="5">
        <v>1</v>
      </c>
      <c r="F11" s="2">
        <v>500</v>
      </c>
      <c r="G11" s="6">
        <v>65000</v>
      </c>
      <c r="H11" s="2">
        <v>240</v>
      </c>
      <c r="I11" s="6">
        <v>26515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110.48</v>
      </c>
    </row>
    <row r="12" spans="1:18">
      <c r="B12" s="47" t="s">
        <v>58</v>
      </c>
      <c r="C12" t="s">
        <v>71</v>
      </c>
      <c r="D12" s="3" t="s">
        <v>72</v>
      </c>
      <c r="E12" s="5">
        <v>1</v>
      </c>
      <c r="F12" s="2">
        <v>0</v>
      </c>
      <c r="G12" s="6">
        <v>0</v>
      </c>
      <c r="H12" s="2">
        <v>320</v>
      </c>
      <c r="I12" s="6">
        <v>35354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110.48</v>
      </c>
    </row>
    <row r="13" spans="1:18">
      <c r="B13" s="47" t="s">
        <v>73</v>
      </c>
      <c r="C13" t="s">
        <v>74</v>
      </c>
      <c r="D13" s="3" t="s">
        <v>75</v>
      </c>
      <c r="E13" s="5">
        <v>19</v>
      </c>
      <c r="F13" s="2">
        <v>2622</v>
      </c>
      <c r="G13" s="6">
        <v>340860</v>
      </c>
      <c r="H13" s="2">
        <v>0</v>
      </c>
      <c r="I13" s="6">
        <v>0</v>
      </c>
      <c r="J13" s="6" t="str">
        <f>G13 - 249793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110.48</v>
      </c>
    </row>
    <row r="14" spans="1:18">
      <c r="B14" s="47" t="s">
        <v>73</v>
      </c>
      <c r="C14" t="s">
        <v>74</v>
      </c>
      <c r="D14" s="3" t="s">
        <v>76</v>
      </c>
      <c r="E14" s="5">
        <v>3</v>
      </c>
      <c r="F14" s="2">
        <v>165</v>
      </c>
      <c r="G14" s="6">
        <v>21450</v>
      </c>
      <c r="H14" s="2">
        <v>0</v>
      </c>
      <c r="I14" s="6">
        <v>0</v>
      </c>
      <c r="J14" s="6" t="str">
        <f>G14 - 13422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8">
        <v>110.48</v>
      </c>
    </row>
    <row r="15" spans="1:18">
      <c r="B15" s="47" t="s">
        <v>73</v>
      </c>
      <c r="C15" t="s">
        <v>74</v>
      </c>
      <c r="D15" s="3" t="s">
        <v>77</v>
      </c>
      <c r="E15" s="5">
        <v>1</v>
      </c>
      <c r="F15" s="2">
        <v>0</v>
      </c>
      <c r="G15" s="6">
        <v>0</v>
      </c>
      <c r="H15" s="2">
        <v>0</v>
      </c>
      <c r="I15" s="6">
        <v>0</v>
      </c>
      <c r="J15" s="6" t="str">
        <f>G15 - 3314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8">
        <v>110.48</v>
      </c>
    </row>
    <row r="16" spans="1:18">
      <c r="B16" s="47" t="s">
        <v>58</v>
      </c>
      <c r="C16" t="s">
        <v>78</v>
      </c>
      <c r="D16" s="3" t="s">
        <v>79</v>
      </c>
      <c r="E16" s="5">
        <v>1</v>
      </c>
      <c r="F16" s="2">
        <v>905</v>
      </c>
      <c r="G16" s="6">
        <v>117650</v>
      </c>
      <c r="H16" s="2">
        <v>730</v>
      </c>
      <c r="I16" s="6">
        <v>80650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8">
        <v>110.48</v>
      </c>
    </row>
    <row r="17" spans="1:18">
      <c r="B17" s="47" t="s">
        <v>58</v>
      </c>
      <c r="C17" t="s">
        <v>80</v>
      </c>
      <c r="D17" s="3" t="s">
        <v>81</v>
      </c>
      <c r="E17" s="5">
        <v>1</v>
      </c>
      <c r="F17" s="2">
        <v>200</v>
      </c>
      <c r="G17" s="6">
        <v>26000</v>
      </c>
      <c r="H17" s="2">
        <v>161.78</v>
      </c>
      <c r="I17" s="6">
        <v>17873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8">
        <v>110.48</v>
      </c>
    </row>
    <row r="18" spans="1:18">
      <c r="B18" s="47" t="s">
        <v>58</v>
      </c>
      <c r="C18" t="s">
        <v>78</v>
      </c>
      <c r="D18" s="3" t="s">
        <v>82</v>
      </c>
      <c r="E18" s="5">
        <v>1</v>
      </c>
      <c r="F18" s="2">
        <v>140</v>
      </c>
      <c r="G18" s="6">
        <v>18200</v>
      </c>
      <c r="H18" s="2">
        <v>80</v>
      </c>
      <c r="I18" s="6">
        <v>8838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8">
        <v>110.48</v>
      </c>
    </row>
    <row r="19" spans="1:18">
      <c r="B19" s="47" t="s">
        <v>58</v>
      </c>
      <c r="C19" t="s">
        <v>83</v>
      </c>
      <c r="D19" s="3" t="s">
        <v>84</v>
      </c>
      <c r="E19" s="5">
        <v>1</v>
      </c>
      <c r="F19" s="2">
        <v>200</v>
      </c>
      <c r="G19" s="6">
        <v>26000</v>
      </c>
      <c r="H19" s="2">
        <v>160</v>
      </c>
      <c r="I19" s="6">
        <v>17677</v>
      </c>
      <c r="J19" s="6" t="str">
        <f>G19 - I19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8">
        <v>110.48</v>
      </c>
    </row>
    <row r="20" spans="1:18">
      <c r="B20" s="47" t="s">
        <v>58</v>
      </c>
      <c r="C20" t="s">
        <v>83</v>
      </c>
      <c r="D20" s="3" t="s">
        <v>85</v>
      </c>
      <c r="E20" s="5">
        <v>1</v>
      </c>
      <c r="F20" s="2">
        <v>160</v>
      </c>
      <c r="G20" s="6">
        <v>20800</v>
      </c>
      <c r="H20" s="2">
        <v>120</v>
      </c>
      <c r="I20" s="6">
        <v>13258</v>
      </c>
      <c r="J20" s="6" t="str">
        <f>G20 - I20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0.2</v>
      </c>
      <c r="P20" s="4">
        <v>0.8</v>
      </c>
      <c r="Q20" s="2">
        <v>130</v>
      </c>
      <c r="R20" s="48">
        <v>110.48</v>
      </c>
    </row>
    <row r="21" spans="1:18">
      <c r="B21" s="49"/>
      <c r="C21" s="49"/>
      <c r="D21" s="50"/>
      <c r="E21" s="51"/>
      <c r="F21" s="52"/>
      <c r="G21" s="53"/>
      <c r="H21" s="52"/>
      <c r="I21" s="53"/>
      <c r="J21" s="53"/>
      <c r="K21" s="54"/>
      <c r="L21" s="53"/>
      <c r="M21" s="52"/>
      <c r="N21" s="53"/>
      <c r="O21" s="54"/>
      <c r="P21" s="54"/>
      <c r="Q21" s="52"/>
      <c r="R21" s="52"/>
    </row>
    <row r="22" spans="1:18">
      <c r="D22" s="8" t="s">
        <v>86</v>
      </c>
      <c r="F22" s="2" t="str">
        <f>SUM(F5:F21)</f>
        <v>0</v>
      </c>
      <c r="G22" s="6" t="str">
        <f>SUM(G5:G21)</f>
        <v>0</v>
      </c>
      <c r="H22" s="2" t="str">
        <f>SUM(H5:H21)</f>
        <v>0</v>
      </c>
      <c r="I22" s="6" t="str">
        <f>SUM(I5:I21)</f>
        <v>0</v>
      </c>
      <c r="J22" s="6" t="str">
        <f>SUM(J5:J21)</f>
        <v>0</v>
      </c>
      <c r="K22" s="4" t="str">
        <f>IF(G22=0,0,J22 / G22)</f>
        <v>0</v>
      </c>
      <c r="L22" s="6" t="str">
        <f>SUM(L5:L21)</f>
        <v>0</v>
      </c>
      <c r="M22" s="2" t="str">
        <f>SUM(M5:M21)</f>
        <v>0</v>
      </c>
      <c r="N22" s="6" t="str">
        <f>SUM(N5:N21)</f>
        <v>0</v>
      </c>
    </row>
    <row r="23" spans="1:18">
      <c r="D23" s="8" t="s">
        <v>87</v>
      </c>
      <c r="E23" s="9">
        <v>0.04712</v>
      </c>
      <c r="F23" s="2" t="str">
        <f>E23 * (F22 - 0)</f>
        <v>0</v>
      </c>
      <c r="G23" s="6" t="str">
        <f>E23 * (G22 - 0)</f>
        <v>0</v>
      </c>
    </row>
    <row r="24" spans="1:18">
      <c r="D24" s="8" t="s">
        <v>88</v>
      </c>
      <c r="E24" s="7">
        <v>0.1</v>
      </c>
      <c r="F24" s="2" t="str">
        <f>F22*E24</f>
        <v>0</v>
      </c>
      <c r="G24" s="6" t="str">
        <f>G22*E24</f>
        <v>0</v>
      </c>
      <c r="N24" s="6" t="str">
        <f>G24</f>
        <v>0</v>
      </c>
    </row>
    <row r="25" spans="1:18">
      <c r="D25" s="8" t="s">
        <v>86</v>
      </c>
      <c r="F25" s="2" t="str">
        <f>F22 + F23 + F24</f>
        <v>0</v>
      </c>
      <c r="G25" s="6" t="str">
        <f>G22 + G23 + G24</f>
        <v>0</v>
      </c>
      <c r="H25" s="2" t="str">
        <f>H22</f>
        <v>0</v>
      </c>
      <c r="I25" s="6" t="str">
        <f>I22</f>
        <v>0</v>
      </c>
      <c r="J25" s="6" t="str">
        <f>G25 - I25</f>
        <v>0</v>
      </c>
      <c r="K25" s="4" t="str">
        <f>IF(G25=0,0,J25 / G25)</f>
        <v>0</v>
      </c>
      <c r="L25" s="6" t="str">
        <f>L22</f>
        <v>0</v>
      </c>
      <c r="M25" s="2" t="str">
        <f>M22</f>
        <v>0</v>
      </c>
      <c r="N25" s="6" t="str">
        <f>N22 + N24</f>
        <v>0</v>
      </c>
    </row>
    <row r="26" spans="1:18">
      <c r="D26" s="8" t="s">
        <v>89</v>
      </c>
      <c r="E26" s="7">
        <v>0</v>
      </c>
      <c r="F26" s="2" t="str">
        <f>F25*E26</f>
        <v>0</v>
      </c>
      <c r="G26" s="6" t="str">
        <f>G25*E26</f>
        <v>0</v>
      </c>
      <c r="L26" s="6" t="str">
        <f>G26*O26</f>
        <v>0</v>
      </c>
      <c r="M26" s="2" t="str">
        <f>F26*O26</f>
        <v>0</v>
      </c>
      <c r="N26" s="6" t="str">
        <f>G26*P26</f>
        <v>0</v>
      </c>
      <c r="O26" s="4">
        <v>0.2</v>
      </c>
      <c r="P26" s="4">
        <v>0.8</v>
      </c>
    </row>
    <row r="27" spans="1:18">
      <c r="D27" s="8" t="s">
        <v>90</v>
      </c>
      <c r="E27" s="5">
        <v>0</v>
      </c>
      <c r="F27" s="2" t="str">
        <f>IF(R27=0,0,G27/R27)</f>
        <v>0</v>
      </c>
      <c r="G27" s="6" t="str">
        <f>E27</f>
        <v>0</v>
      </c>
      <c r="L27" s="6" t="str">
        <f>G27*O27</f>
        <v>0</v>
      </c>
      <c r="M27" s="2" t="str">
        <f>F27*O27</f>
        <v>0</v>
      </c>
      <c r="N27" s="6" t="str">
        <f>G27*P27</f>
        <v>0</v>
      </c>
      <c r="O27" s="4">
        <v>0.2</v>
      </c>
      <c r="P27" s="4">
        <v>0.8</v>
      </c>
      <c r="Q27" s="2" t="s">
        <v>91</v>
      </c>
      <c r="R27" s="2">
        <v>100</v>
      </c>
    </row>
    <row r="28" spans="1:18">
      <c r="D28" s="8" t="s">
        <v>92</v>
      </c>
      <c r="F28" s="2" t="str">
        <f>F25 - F26 - F27</f>
        <v>0</v>
      </c>
      <c r="G28" s="6" t="str">
        <f>G25 - G26 - G27</f>
        <v>0</v>
      </c>
      <c r="H28" s="2" t="str">
        <f>H25</f>
        <v>0</v>
      </c>
      <c r="I28" s="6" t="str">
        <f>I25</f>
        <v>0</v>
      </c>
      <c r="J28" s="6" t="str">
        <f>G28 - I28</f>
        <v>0</v>
      </c>
      <c r="K28" s="4" t="str">
        <f>IF(G28=0,0,J28 / G28)</f>
        <v>0</v>
      </c>
      <c r="L28" s="6" t="str">
        <f>L25 - L26 - L27</f>
        <v>0</v>
      </c>
      <c r="M28" s="2" t="str">
        <f>M25 - M26 - M27</f>
        <v>0</v>
      </c>
      <c r="N28" s="6" t="str">
        <f>N25 - N26 - N27</f>
        <v>0</v>
      </c>
    </row>
    <row r="29" spans="1:18">
      <c r="D29" s="8"/>
    </row>
    <row r="30" spans="1:18">
      <c r="D30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30" s="2" t="str">
        <f>M28</f>
        <v>0</v>
      </c>
    </row>
    <row r="31" spans="1:18">
      <c r="D31" s="8" t="s">
        <v>7</v>
      </c>
      <c r="F31" s="2" t="str">
        <f>(F30 + F32) * E23</f>
        <v>0</v>
      </c>
    </row>
    <row r="32" spans="1:18">
      <c r="D32" s="8" t="s">
        <v>93</v>
      </c>
      <c r="F32" s="2" t="str">
        <f>H28</f>
        <v>0</v>
      </c>
    </row>
    <row r="33" spans="1:18">
      <c r="D33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3" s="2" t="str">
        <f>SUM(F30:F32)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3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95</v>
      </c>
      <c r="Q2" s="2" t="s">
        <v>40</v>
      </c>
      <c r="R2" s="2">
        <v>130</v>
      </c>
    </row>
    <row r="4" spans="1:18" s="1" customFormat="1">
      <c r="B4" s="15" t="s">
        <v>41</v>
      </c>
      <c r="C4" s="16" t="s">
        <v>42</v>
      </c>
      <c r="D4" s="17" t="s">
        <v>43</v>
      </c>
      <c r="E4" s="18" t="s">
        <v>44</v>
      </c>
      <c r="F4" s="19" t="s">
        <v>45</v>
      </c>
      <c r="G4" s="18" t="s">
        <v>46</v>
      </c>
      <c r="H4" s="19" t="s">
        <v>47</v>
      </c>
      <c r="I4" s="18" t="s">
        <v>48</v>
      </c>
      <c r="J4" s="18" t="s">
        <v>49</v>
      </c>
      <c r="K4" s="20" t="s">
        <v>50</v>
      </c>
      <c r="L4" s="21" t="s">
        <v>51</v>
      </c>
      <c r="M4" s="22" t="s">
        <v>52</v>
      </c>
      <c r="N4" s="21" t="s">
        <v>53</v>
      </c>
      <c r="O4" s="23" t="s">
        <v>54</v>
      </c>
      <c r="P4" s="23" t="s">
        <v>55</v>
      </c>
      <c r="Q4" s="19" t="s">
        <v>56</v>
      </c>
      <c r="R4" s="24" t="s">
        <v>57</v>
      </c>
    </row>
    <row r="5" spans="1:18">
      <c r="B5" s="47" t="s">
        <v>58</v>
      </c>
      <c r="C5" t="s">
        <v>59</v>
      </c>
      <c r="D5" s="3" t="s">
        <v>96</v>
      </c>
      <c r="E5" s="5">
        <v>1</v>
      </c>
      <c r="F5" s="2">
        <v>900</v>
      </c>
      <c r="G5" s="6">
        <v>117000</v>
      </c>
      <c r="H5" s="2">
        <v>1680.63</v>
      </c>
      <c r="I5" s="6">
        <v>185676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110.48</v>
      </c>
    </row>
    <row r="6" spans="1:18">
      <c r="B6" s="47" t="s">
        <v>58</v>
      </c>
      <c r="C6" t="s">
        <v>97</v>
      </c>
      <c r="D6" s="3" t="s">
        <v>98</v>
      </c>
      <c r="E6" s="5">
        <v>1</v>
      </c>
      <c r="F6" s="2">
        <v>900</v>
      </c>
      <c r="G6" s="6">
        <v>117000</v>
      </c>
      <c r="H6" s="2">
        <v>500</v>
      </c>
      <c r="I6" s="6">
        <v>55240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110.48</v>
      </c>
    </row>
    <row r="7" spans="1:18">
      <c r="B7" s="47" t="s">
        <v>58</v>
      </c>
      <c r="C7" t="s">
        <v>97</v>
      </c>
      <c r="D7" s="3" t="s">
        <v>99</v>
      </c>
      <c r="E7" s="5">
        <v>1</v>
      </c>
      <c r="F7" s="2">
        <v>150</v>
      </c>
      <c r="G7" s="6">
        <v>19500</v>
      </c>
      <c r="H7" s="2">
        <v>80</v>
      </c>
      <c r="I7" s="6">
        <v>8838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110.48</v>
      </c>
    </row>
    <row r="8" spans="1:18">
      <c r="B8" s="47" t="s">
        <v>58</v>
      </c>
      <c r="C8" t="s">
        <v>100</v>
      </c>
      <c r="D8" s="3" t="s">
        <v>101</v>
      </c>
      <c r="E8" s="5">
        <v>1</v>
      </c>
      <c r="F8" s="2">
        <v>1550</v>
      </c>
      <c r="G8" s="6">
        <v>201500</v>
      </c>
      <c r="H8" s="2">
        <v>1170</v>
      </c>
      <c r="I8" s="6">
        <v>129262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110.48</v>
      </c>
    </row>
    <row r="9" spans="1:18">
      <c r="B9" s="47" t="s">
        <v>58</v>
      </c>
      <c r="C9" t="s">
        <v>100</v>
      </c>
      <c r="D9" s="3" t="s">
        <v>102</v>
      </c>
      <c r="E9" s="5">
        <v>1</v>
      </c>
      <c r="F9" s="2">
        <v>400</v>
      </c>
      <c r="G9" s="6">
        <v>52000</v>
      </c>
      <c r="H9" s="2">
        <v>300</v>
      </c>
      <c r="I9" s="6">
        <v>33144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110.48</v>
      </c>
    </row>
    <row r="10" spans="1:18">
      <c r="B10" s="47" t="s">
        <v>58</v>
      </c>
      <c r="C10" t="s">
        <v>69</v>
      </c>
      <c r="D10" s="3" t="s">
        <v>103</v>
      </c>
      <c r="E10" s="5">
        <v>1</v>
      </c>
      <c r="F10" s="2">
        <v>500</v>
      </c>
      <c r="G10" s="6">
        <v>65000</v>
      </c>
      <c r="H10" s="2">
        <v>240</v>
      </c>
      <c r="I10" s="6">
        <v>26515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110.48</v>
      </c>
    </row>
    <row r="11" spans="1:18">
      <c r="B11" s="47" t="s">
        <v>58</v>
      </c>
      <c r="C11" t="s">
        <v>104</v>
      </c>
      <c r="D11" s="3" t="s">
        <v>105</v>
      </c>
      <c r="E11" s="5">
        <v>1</v>
      </c>
      <c r="F11" s="2">
        <v>1100</v>
      </c>
      <c r="G11" s="6">
        <v>143000</v>
      </c>
      <c r="H11" s="2">
        <v>800</v>
      </c>
      <c r="I11" s="6">
        <v>88384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110.48</v>
      </c>
    </row>
    <row r="12" spans="1:18">
      <c r="B12" s="47" t="s">
        <v>58</v>
      </c>
      <c r="C12" t="s">
        <v>104</v>
      </c>
      <c r="D12" s="3" t="s">
        <v>106</v>
      </c>
      <c r="E12" s="5">
        <v>1</v>
      </c>
      <c r="F12" s="2">
        <v>650</v>
      </c>
      <c r="G12" s="6">
        <v>84500</v>
      </c>
      <c r="H12" s="2">
        <v>500</v>
      </c>
      <c r="I12" s="6">
        <v>55240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110.48</v>
      </c>
    </row>
    <row r="13" spans="1:18">
      <c r="B13" s="47" t="s">
        <v>58</v>
      </c>
      <c r="C13" t="s">
        <v>65</v>
      </c>
      <c r="D13" s="3" t="s">
        <v>66</v>
      </c>
      <c r="E13" s="5">
        <v>2</v>
      </c>
      <c r="F13" s="2">
        <v>300</v>
      </c>
      <c r="G13" s="6">
        <v>39000</v>
      </c>
      <c r="H13" s="2">
        <v>157.06</v>
      </c>
      <c r="I13" s="6">
        <v>17352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110.48</v>
      </c>
    </row>
    <row r="14" spans="1:18">
      <c r="B14" s="47" t="s">
        <v>58</v>
      </c>
      <c r="C14" t="s">
        <v>107</v>
      </c>
      <c r="D14" s="3" t="s">
        <v>108</v>
      </c>
      <c r="E14" s="5">
        <v>1</v>
      </c>
      <c r="F14" s="2">
        <v>350</v>
      </c>
      <c r="G14" s="6">
        <v>45500</v>
      </c>
      <c r="H14" s="2">
        <v>238.22</v>
      </c>
      <c r="I14" s="6">
        <v>26319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8">
        <v>110.48</v>
      </c>
    </row>
    <row r="15" spans="1:18">
      <c r="B15" s="47" t="s">
        <v>58</v>
      </c>
      <c r="C15" t="s">
        <v>78</v>
      </c>
      <c r="D15" s="3" t="s">
        <v>109</v>
      </c>
      <c r="E15" s="5">
        <v>1</v>
      </c>
      <c r="F15" s="2">
        <v>340</v>
      </c>
      <c r="G15" s="6">
        <v>44200</v>
      </c>
      <c r="H15" s="2">
        <v>270</v>
      </c>
      <c r="I15" s="6">
        <v>29830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8">
        <v>110.48</v>
      </c>
    </row>
    <row r="16" spans="1:18">
      <c r="B16" s="47" t="s">
        <v>58</v>
      </c>
      <c r="C16" t="s">
        <v>78</v>
      </c>
      <c r="D16" s="3" t="s">
        <v>110</v>
      </c>
      <c r="E16" s="5">
        <v>1</v>
      </c>
      <c r="F16" s="2">
        <v>150</v>
      </c>
      <c r="G16" s="6">
        <v>19500</v>
      </c>
      <c r="H16" s="2">
        <v>60</v>
      </c>
      <c r="I16" s="6">
        <v>6629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8">
        <v>110.48</v>
      </c>
    </row>
    <row r="17" spans="1:18">
      <c r="B17" s="47" t="s">
        <v>73</v>
      </c>
      <c r="C17" t="s">
        <v>111</v>
      </c>
      <c r="D17" s="3" t="s">
        <v>112</v>
      </c>
      <c r="E17" s="5">
        <v>13</v>
      </c>
      <c r="F17" s="2">
        <v>1495</v>
      </c>
      <c r="G17" s="6">
        <v>194350</v>
      </c>
      <c r="H17" s="2">
        <v>0</v>
      </c>
      <c r="I17" s="6">
        <v>0</v>
      </c>
      <c r="J17" s="6" t="str">
        <f>G17 - 136448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8">
        <v>110.48</v>
      </c>
    </row>
    <row r="18" spans="1:18">
      <c r="B18" s="47" t="s">
        <v>73</v>
      </c>
      <c r="C18" t="s">
        <v>111</v>
      </c>
      <c r="D18" s="3" t="s">
        <v>113</v>
      </c>
      <c r="E18" s="5">
        <v>2</v>
      </c>
      <c r="F18" s="2">
        <v>200</v>
      </c>
      <c r="G18" s="6">
        <v>26000</v>
      </c>
      <c r="H18" s="2">
        <v>0</v>
      </c>
      <c r="I18" s="6">
        <v>0</v>
      </c>
      <c r="J18" s="6" t="str">
        <f>G18 - 17676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8">
        <v>110.48</v>
      </c>
    </row>
    <row r="19" spans="1:18">
      <c r="B19" s="47" t="s">
        <v>73</v>
      </c>
      <c r="C19" t="s">
        <v>111</v>
      </c>
      <c r="D19" s="3" t="s">
        <v>114</v>
      </c>
      <c r="E19" s="5">
        <v>1</v>
      </c>
      <c r="F19" s="2">
        <v>40</v>
      </c>
      <c r="G19" s="6">
        <v>5200</v>
      </c>
      <c r="H19" s="2">
        <v>0</v>
      </c>
      <c r="I19" s="6">
        <v>0</v>
      </c>
      <c r="J19" s="6" t="str">
        <f>G19 - 3535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8">
        <v>110.48</v>
      </c>
    </row>
    <row r="20" spans="1:18">
      <c r="B20" s="47" t="s">
        <v>73</v>
      </c>
      <c r="C20" t="s">
        <v>111</v>
      </c>
      <c r="D20" s="3" t="s">
        <v>115</v>
      </c>
      <c r="E20" s="5">
        <v>1</v>
      </c>
      <c r="F20" s="2">
        <v>160</v>
      </c>
      <c r="G20" s="6">
        <v>20800</v>
      </c>
      <c r="H20" s="2">
        <v>0</v>
      </c>
      <c r="I20" s="6">
        <v>0</v>
      </c>
      <c r="J20" s="6" t="str">
        <f>G20 - 12705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0.2</v>
      </c>
      <c r="P20" s="4">
        <v>0.8</v>
      </c>
      <c r="Q20" s="2">
        <v>130</v>
      </c>
      <c r="R20" s="48">
        <v>110.48</v>
      </c>
    </row>
    <row r="21" spans="1:18">
      <c r="B21" s="49"/>
      <c r="C21" s="49"/>
      <c r="D21" s="50"/>
      <c r="E21" s="51"/>
      <c r="F21" s="52"/>
      <c r="G21" s="53"/>
      <c r="H21" s="52"/>
      <c r="I21" s="53"/>
      <c r="J21" s="53"/>
      <c r="K21" s="54"/>
      <c r="L21" s="53"/>
      <c r="M21" s="52"/>
      <c r="N21" s="53"/>
      <c r="O21" s="54"/>
      <c r="P21" s="54"/>
      <c r="Q21" s="52"/>
      <c r="R21" s="52"/>
    </row>
    <row r="22" spans="1:18">
      <c r="D22" s="8" t="s">
        <v>86</v>
      </c>
      <c r="F22" s="2" t="str">
        <f>SUM(F5:F21)</f>
        <v>0</v>
      </c>
      <c r="G22" s="6" t="str">
        <f>SUM(G5:G21)</f>
        <v>0</v>
      </c>
      <c r="H22" s="2" t="str">
        <f>SUM(H5:H21)</f>
        <v>0</v>
      </c>
      <c r="I22" s="6" t="str">
        <f>SUM(I5:I21)</f>
        <v>0</v>
      </c>
      <c r="J22" s="6" t="str">
        <f>SUM(J5:J21)</f>
        <v>0</v>
      </c>
      <c r="K22" s="4" t="str">
        <f>IF(G22=0,0,J22 / G22)</f>
        <v>0</v>
      </c>
      <c r="L22" s="6" t="str">
        <f>SUM(L5:L21)</f>
        <v>0</v>
      </c>
      <c r="M22" s="2" t="str">
        <f>SUM(M5:M21)</f>
        <v>0</v>
      </c>
      <c r="N22" s="6" t="str">
        <f>SUM(N5:N21)</f>
        <v>0</v>
      </c>
    </row>
    <row r="23" spans="1:18">
      <c r="D23" s="8" t="s">
        <v>87</v>
      </c>
      <c r="E23" s="9">
        <v>0.04712</v>
      </c>
      <c r="F23" s="2" t="str">
        <f>E23 * (F22 - 0)</f>
        <v>0</v>
      </c>
      <c r="G23" s="6" t="str">
        <f>E23 * (G22 - 0)</f>
        <v>0</v>
      </c>
    </row>
    <row r="24" spans="1:18">
      <c r="D24" s="8" t="s">
        <v>88</v>
      </c>
      <c r="E24" s="7">
        <v>0.1</v>
      </c>
      <c r="F24" s="2" t="str">
        <f>F22*E24</f>
        <v>0</v>
      </c>
      <c r="G24" s="6" t="str">
        <f>G22*E24</f>
        <v>0</v>
      </c>
      <c r="N24" s="6" t="str">
        <f>G24</f>
        <v>0</v>
      </c>
    </row>
    <row r="25" spans="1:18">
      <c r="D25" s="8" t="s">
        <v>86</v>
      </c>
      <c r="F25" s="2" t="str">
        <f>F22 + F23 + F24</f>
        <v>0</v>
      </c>
      <c r="G25" s="6" t="str">
        <f>G22 + G23 + G24</f>
        <v>0</v>
      </c>
      <c r="H25" s="2" t="str">
        <f>H22</f>
        <v>0</v>
      </c>
      <c r="I25" s="6" t="str">
        <f>I22</f>
        <v>0</v>
      </c>
      <c r="J25" s="6" t="str">
        <f>G25 - I25</f>
        <v>0</v>
      </c>
      <c r="K25" s="4" t="str">
        <f>IF(G25=0,0,J25 / G25)</f>
        <v>0</v>
      </c>
      <c r="L25" s="6" t="str">
        <f>L22</f>
        <v>0</v>
      </c>
      <c r="M25" s="2" t="str">
        <f>M22</f>
        <v>0</v>
      </c>
      <c r="N25" s="6" t="str">
        <f>N22 + N24</f>
        <v>0</v>
      </c>
    </row>
    <row r="26" spans="1:18">
      <c r="D26" s="8" t="s">
        <v>89</v>
      </c>
      <c r="E26" s="7">
        <v>0</v>
      </c>
      <c r="F26" s="2" t="str">
        <f>F25*E26</f>
        <v>0</v>
      </c>
      <c r="G26" s="6" t="str">
        <f>G25*E26</f>
        <v>0</v>
      </c>
      <c r="L26" s="6" t="str">
        <f>G26*O26</f>
        <v>0</v>
      </c>
      <c r="M26" s="2" t="str">
        <f>F26*O26</f>
        <v>0</v>
      </c>
      <c r="N26" s="6" t="str">
        <f>G26*P26</f>
        <v>0</v>
      </c>
      <c r="O26" s="4">
        <v>0.2</v>
      </c>
      <c r="P26" s="4">
        <v>0.8</v>
      </c>
    </row>
    <row r="27" spans="1:18">
      <c r="D27" s="8" t="s">
        <v>90</v>
      </c>
      <c r="E27" s="5">
        <v>0</v>
      </c>
      <c r="F27" s="2" t="str">
        <f>IF(R27=0,0,G27/R27)</f>
        <v>0</v>
      </c>
      <c r="G27" s="6" t="str">
        <f>E27</f>
        <v>0</v>
      </c>
      <c r="L27" s="6" t="str">
        <f>G27*O27</f>
        <v>0</v>
      </c>
      <c r="M27" s="2" t="str">
        <f>F27*O27</f>
        <v>0</v>
      </c>
      <c r="N27" s="6" t="str">
        <f>G27*P27</f>
        <v>0</v>
      </c>
      <c r="O27" s="4">
        <v>0.2</v>
      </c>
      <c r="P27" s="4">
        <v>0.8</v>
      </c>
      <c r="Q27" s="2" t="s">
        <v>91</v>
      </c>
      <c r="R27" s="2">
        <v>100</v>
      </c>
    </row>
    <row r="28" spans="1:18">
      <c r="D28" s="8" t="s">
        <v>92</v>
      </c>
      <c r="F28" s="2" t="str">
        <f>F25 - F26 - F27</f>
        <v>0</v>
      </c>
      <c r="G28" s="6" t="str">
        <f>G25 - G26 - G27</f>
        <v>0</v>
      </c>
      <c r="H28" s="2" t="str">
        <f>H25</f>
        <v>0</v>
      </c>
      <c r="I28" s="6" t="str">
        <f>I25</f>
        <v>0</v>
      </c>
      <c r="J28" s="6" t="str">
        <f>G28 - I28</f>
        <v>0</v>
      </c>
      <c r="K28" s="4" t="str">
        <f>IF(G28=0,0,J28 / G28)</f>
        <v>0</v>
      </c>
      <c r="L28" s="6" t="str">
        <f>L25 - L26 - L27</f>
        <v>0</v>
      </c>
      <c r="M28" s="2" t="str">
        <f>M25 - M26 - M27</f>
        <v>0</v>
      </c>
      <c r="N28" s="6" t="str">
        <f>N25 - N26 - N27</f>
        <v>0</v>
      </c>
    </row>
    <row r="29" spans="1:18">
      <c r="D29" s="8"/>
    </row>
    <row r="30" spans="1:18">
      <c r="D30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30" s="2" t="str">
        <f>M28</f>
        <v>0</v>
      </c>
    </row>
    <row r="31" spans="1:18">
      <c r="D31" s="8" t="s">
        <v>7</v>
      </c>
      <c r="F31" s="2" t="str">
        <f>(F30 + F32) * E23</f>
        <v>0</v>
      </c>
    </row>
    <row r="32" spans="1:18">
      <c r="D32" s="8" t="s">
        <v>93</v>
      </c>
      <c r="F32" s="2" t="str">
        <f>H28</f>
        <v>0</v>
      </c>
    </row>
    <row r="33" spans="1:18">
      <c r="D33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3" s="2" t="str">
        <f>SUM(F30:F32)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6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116</v>
      </c>
      <c r="Q2" s="2" t="s">
        <v>40</v>
      </c>
      <c r="R2" s="2">
        <v>130</v>
      </c>
    </row>
    <row r="4" spans="1:18" s="1" customFormat="1">
      <c r="B4" s="15" t="s">
        <v>41</v>
      </c>
      <c r="C4" s="16" t="s">
        <v>42</v>
      </c>
      <c r="D4" s="17" t="s">
        <v>43</v>
      </c>
      <c r="E4" s="18" t="s">
        <v>44</v>
      </c>
      <c r="F4" s="19" t="s">
        <v>45</v>
      </c>
      <c r="G4" s="18" t="s">
        <v>46</v>
      </c>
      <c r="H4" s="19" t="s">
        <v>47</v>
      </c>
      <c r="I4" s="18" t="s">
        <v>48</v>
      </c>
      <c r="J4" s="18" t="s">
        <v>49</v>
      </c>
      <c r="K4" s="20" t="s">
        <v>50</v>
      </c>
      <c r="L4" s="21" t="s">
        <v>51</v>
      </c>
      <c r="M4" s="22" t="s">
        <v>52</v>
      </c>
      <c r="N4" s="21" t="s">
        <v>53</v>
      </c>
      <c r="O4" s="23" t="s">
        <v>54</v>
      </c>
      <c r="P4" s="23" t="s">
        <v>55</v>
      </c>
      <c r="Q4" s="19" t="s">
        <v>56</v>
      </c>
      <c r="R4" s="24" t="s">
        <v>57</v>
      </c>
    </row>
    <row r="5" spans="1:18">
      <c r="B5" s="47" t="s">
        <v>58</v>
      </c>
      <c r="C5" t="s">
        <v>117</v>
      </c>
      <c r="D5" s="3" t="s">
        <v>118</v>
      </c>
      <c r="E5" s="5">
        <v>1</v>
      </c>
      <c r="F5" s="2">
        <v>1450</v>
      </c>
      <c r="G5" s="6">
        <v>188500</v>
      </c>
      <c r="H5" s="2">
        <v>1225.63</v>
      </c>
      <c r="I5" s="6">
        <v>135408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110.48</v>
      </c>
    </row>
    <row r="6" spans="1:18">
      <c r="B6" s="47" t="s">
        <v>58</v>
      </c>
      <c r="C6" t="s">
        <v>97</v>
      </c>
      <c r="D6" s="3" t="s">
        <v>98</v>
      </c>
      <c r="E6" s="5">
        <v>1</v>
      </c>
      <c r="F6" s="2">
        <v>900</v>
      </c>
      <c r="G6" s="6">
        <v>117000</v>
      </c>
      <c r="H6" s="2">
        <v>500</v>
      </c>
      <c r="I6" s="6">
        <v>55240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110.48</v>
      </c>
    </row>
    <row r="7" spans="1:18">
      <c r="B7" s="47" t="s">
        <v>58</v>
      </c>
      <c r="C7" t="s">
        <v>61</v>
      </c>
      <c r="D7" s="3" t="s">
        <v>119</v>
      </c>
      <c r="E7" s="5">
        <v>1</v>
      </c>
      <c r="F7" s="2">
        <v>1400</v>
      </c>
      <c r="G7" s="6">
        <v>182000</v>
      </c>
      <c r="H7" s="2">
        <v>723.6</v>
      </c>
      <c r="I7" s="6">
        <v>79943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110.48</v>
      </c>
    </row>
    <row r="8" spans="1:18">
      <c r="B8" s="47" t="s">
        <v>58</v>
      </c>
      <c r="C8" t="s">
        <v>120</v>
      </c>
      <c r="D8" s="3" t="s">
        <v>121</v>
      </c>
      <c r="E8" s="5">
        <v>1</v>
      </c>
      <c r="F8" s="2">
        <v>950</v>
      </c>
      <c r="G8" s="6">
        <v>123500</v>
      </c>
      <c r="H8" s="2">
        <v>725</v>
      </c>
      <c r="I8" s="6">
        <v>80098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110.48</v>
      </c>
    </row>
    <row r="9" spans="1:18">
      <c r="B9" s="47" t="s">
        <v>58</v>
      </c>
      <c r="C9" t="s">
        <v>69</v>
      </c>
      <c r="D9" s="3" t="s">
        <v>122</v>
      </c>
      <c r="E9" s="5">
        <v>1</v>
      </c>
      <c r="F9" s="2">
        <v>450</v>
      </c>
      <c r="G9" s="6">
        <v>58500</v>
      </c>
      <c r="H9" s="2">
        <v>300</v>
      </c>
      <c r="I9" s="6">
        <v>33144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110.48</v>
      </c>
    </row>
    <row r="10" spans="1:18">
      <c r="B10" s="47" t="s">
        <v>58</v>
      </c>
      <c r="C10" t="s">
        <v>65</v>
      </c>
      <c r="D10" s="3" t="s">
        <v>66</v>
      </c>
      <c r="E10" s="5">
        <v>1</v>
      </c>
      <c r="F10" s="2">
        <v>150</v>
      </c>
      <c r="G10" s="6">
        <v>19500</v>
      </c>
      <c r="H10" s="2">
        <v>78.53</v>
      </c>
      <c r="I10" s="6">
        <v>8676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110.48</v>
      </c>
    </row>
    <row r="11" spans="1:18">
      <c r="B11" s="47" t="s">
        <v>58</v>
      </c>
      <c r="C11" t="s">
        <v>123</v>
      </c>
      <c r="D11" s="3" t="s">
        <v>124</v>
      </c>
      <c r="E11" s="5">
        <v>1</v>
      </c>
      <c r="F11" s="2">
        <v>270</v>
      </c>
      <c r="G11" s="6">
        <v>35100</v>
      </c>
      <c r="H11" s="2">
        <v>167.54</v>
      </c>
      <c r="I11" s="6">
        <v>18510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110.48</v>
      </c>
    </row>
    <row r="12" spans="1:18">
      <c r="B12" s="47" t="s">
        <v>73</v>
      </c>
      <c r="C12" t="s">
        <v>111</v>
      </c>
      <c r="D12" s="3" t="s">
        <v>112</v>
      </c>
      <c r="E12" s="5">
        <v>8</v>
      </c>
      <c r="F12" s="2">
        <v>920</v>
      </c>
      <c r="G12" s="6">
        <v>119600</v>
      </c>
      <c r="H12" s="2">
        <v>0</v>
      </c>
      <c r="I12" s="6">
        <v>0</v>
      </c>
      <c r="J12" s="6" t="str">
        <f>G12 - 83968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110.48</v>
      </c>
    </row>
    <row r="13" spans="1:18">
      <c r="B13" s="47" t="s">
        <v>73</v>
      </c>
      <c r="C13" t="s">
        <v>111</v>
      </c>
      <c r="D13" s="3" t="s">
        <v>125</v>
      </c>
      <c r="E13" s="5">
        <v>1</v>
      </c>
      <c r="F13" s="2">
        <v>94</v>
      </c>
      <c r="G13" s="6">
        <v>12220</v>
      </c>
      <c r="H13" s="2">
        <v>0</v>
      </c>
      <c r="I13" s="6">
        <v>0</v>
      </c>
      <c r="J13" s="6" t="str">
        <f>G13 - 8838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110.48</v>
      </c>
    </row>
    <row r="14" spans="1:18">
      <c r="B14" s="49"/>
      <c r="C14" s="49"/>
      <c r="D14" s="50"/>
      <c r="E14" s="51"/>
      <c r="F14" s="52"/>
      <c r="G14" s="53"/>
      <c r="H14" s="52"/>
      <c r="I14" s="53"/>
      <c r="J14" s="53"/>
      <c r="K14" s="54"/>
      <c r="L14" s="53"/>
      <c r="M14" s="52"/>
      <c r="N14" s="53"/>
      <c r="O14" s="54"/>
      <c r="P14" s="54"/>
      <c r="Q14" s="52"/>
      <c r="R14" s="52"/>
    </row>
    <row r="15" spans="1:18">
      <c r="D15" s="8" t="s">
        <v>86</v>
      </c>
      <c r="F15" s="2" t="str">
        <f>SUM(F5:F14)</f>
        <v>0</v>
      </c>
      <c r="G15" s="6" t="str">
        <f>SUM(G5:G14)</f>
        <v>0</v>
      </c>
      <c r="H15" s="2" t="str">
        <f>SUM(H5:H14)</f>
        <v>0</v>
      </c>
      <c r="I15" s="6" t="str">
        <f>SUM(I5:I14)</f>
        <v>0</v>
      </c>
      <c r="J15" s="6" t="str">
        <f>SUM(J5:J14)</f>
        <v>0</v>
      </c>
      <c r="K15" s="4" t="str">
        <f>IF(G15=0,0,J15 / G15)</f>
        <v>0</v>
      </c>
      <c r="L15" s="6" t="str">
        <f>SUM(L5:L14)</f>
        <v>0</v>
      </c>
      <c r="M15" s="2" t="str">
        <f>SUM(M5:M14)</f>
        <v>0</v>
      </c>
      <c r="N15" s="6" t="str">
        <f>SUM(N5:N14)</f>
        <v>0</v>
      </c>
    </row>
    <row r="16" spans="1:18">
      <c r="D16" s="8" t="s">
        <v>87</v>
      </c>
      <c r="E16" s="9">
        <v>0.04712</v>
      </c>
      <c r="F16" s="2" t="str">
        <f>E16 * (F15 - 0)</f>
        <v>0</v>
      </c>
      <c r="G16" s="6" t="str">
        <f>E16 * (G15 - 0)</f>
        <v>0</v>
      </c>
    </row>
    <row r="17" spans="1:18">
      <c r="D17" s="8" t="s">
        <v>88</v>
      </c>
      <c r="E17" s="7">
        <v>0.1</v>
      </c>
      <c r="F17" s="2" t="str">
        <f>F15*E17</f>
        <v>0</v>
      </c>
      <c r="G17" s="6" t="str">
        <f>G15*E17</f>
        <v>0</v>
      </c>
      <c r="N17" s="6" t="str">
        <f>G17</f>
        <v>0</v>
      </c>
    </row>
    <row r="18" spans="1:18">
      <c r="D18" s="8" t="s">
        <v>86</v>
      </c>
      <c r="F18" s="2" t="str">
        <f>F15 + F16 + F17</f>
        <v>0</v>
      </c>
      <c r="G18" s="6" t="str">
        <f>G15 + G16 + G17</f>
        <v>0</v>
      </c>
      <c r="H18" s="2" t="str">
        <f>H15</f>
        <v>0</v>
      </c>
      <c r="I18" s="6" t="str">
        <f>I15</f>
        <v>0</v>
      </c>
      <c r="J18" s="6" t="str">
        <f>G18 - I18</f>
        <v>0</v>
      </c>
      <c r="K18" s="4" t="str">
        <f>IF(G18=0,0,J18 / G18)</f>
        <v>0</v>
      </c>
      <c r="L18" s="6" t="str">
        <f>L15</f>
        <v>0</v>
      </c>
      <c r="M18" s="2" t="str">
        <f>M15</f>
        <v>0</v>
      </c>
      <c r="N18" s="6" t="str">
        <f>N15 + N17</f>
        <v>0</v>
      </c>
    </row>
    <row r="19" spans="1:18">
      <c r="D19" s="8" t="s">
        <v>89</v>
      </c>
      <c r="E19" s="7">
        <v>0</v>
      </c>
      <c r="F19" s="2" t="str">
        <f>F18*E19</f>
        <v>0</v>
      </c>
      <c r="G19" s="6" t="str">
        <f>G18*E19</f>
        <v>0</v>
      </c>
      <c r="L19" s="6" t="str">
        <f>G19*O19</f>
        <v>0</v>
      </c>
      <c r="M19" s="2" t="str">
        <f>F19*O19</f>
        <v>0</v>
      </c>
      <c r="N19" s="6" t="str">
        <f>G19*P19</f>
        <v>0</v>
      </c>
      <c r="O19" s="4">
        <v>0.2</v>
      </c>
      <c r="P19" s="4">
        <v>0.8</v>
      </c>
    </row>
    <row r="20" spans="1:18">
      <c r="D20" s="8" t="s">
        <v>90</v>
      </c>
      <c r="E20" s="5">
        <v>0</v>
      </c>
      <c r="F20" s="2" t="str">
        <f>IF(R20=0,0,G20/R20)</f>
        <v>0</v>
      </c>
      <c r="G20" s="6" t="str">
        <f>E20</f>
        <v>0</v>
      </c>
      <c r="L20" s="6" t="str">
        <f>G20*O20</f>
        <v>0</v>
      </c>
      <c r="M20" s="2" t="str">
        <f>F20*O20</f>
        <v>0</v>
      </c>
      <c r="N20" s="6" t="str">
        <f>G20*P20</f>
        <v>0</v>
      </c>
      <c r="O20" s="4">
        <v>0.2</v>
      </c>
      <c r="P20" s="4">
        <v>0.8</v>
      </c>
      <c r="Q20" s="2" t="s">
        <v>91</v>
      </c>
      <c r="R20" s="2">
        <v>100</v>
      </c>
    </row>
    <row r="21" spans="1:18">
      <c r="D21" s="8" t="s">
        <v>92</v>
      </c>
      <c r="F21" s="2" t="str">
        <f>F18 - F19 - F20</f>
        <v>0</v>
      </c>
      <c r="G21" s="6" t="str">
        <f>G18 - G19 - G20</f>
        <v>0</v>
      </c>
      <c r="H21" s="2" t="str">
        <f>H18</f>
        <v>0</v>
      </c>
      <c r="I21" s="6" t="str">
        <f>I18</f>
        <v>0</v>
      </c>
      <c r="J21" s="6" t="str">
        <f>G21 - I21</f>
        <v>0</v>
      </c>
      <c r="K21" s="4" t="str">
        <f>IF(G21=0,0,J21 / G21)</f>
        <v>0</v>
      </c>
      <c r="L21" s="6" t="str">
        <f>L18 - L19 - L20</f>
        <v>0</v>
      </c>
      <c r="M21" s="2" t="str">
        <f>M18 - M19 - M20</f>
        <v>0</v>
      </c>
      <c r="N21" s="6" t="str">
        <f>N18 - N19 - N20</f>
        <v>0</v>
      </c>
    </row>
    <row r="22" spans="1:18">
      <c r="D22" s="8"/>
    </row>
    <row r="23" spans="1:18">
      <c r="D23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3" s="2" t="str">
        <f>M21</f>
        <v>0</v>
      </c>
    </row>
    <row r="24" spans="1:18">
      <c r="D24" s="8" t="s">
        <v>7</v>
      </c>
      <c r="F24" s="2" t="str">
        <f>(F23 + F25) * E16</f>
        <v>0</v>
      </c>
    </row>
    <row r="25" spans="1:18">
      <c r="D25" s="8" t="s">
        <v>93</v>
      </c>
      <c r="F25" s="2" t="str">
        <f>H21</f>
        <v>0</v>
      </c>
    </row>
    <row r="26" spans="1:18">
      <c r="D26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26" s="2" t="str">
        <f>SUM(F23:F25)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3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126</v>
      </c>
      <c r="Q2" s="2" t="s">
        <v>40</v>
      </c>
      <c r="R2" s="2">
        <v>130</v>
      </c>
    </row>
    <row r="4" spans="1:18" s="1" customFormat="1">
      <c r="B4" s="15" t="s">
        <v>41</v>
      </c>
      <c r="C4" s="16" t="s">
        <v>42</v>
      </c>
      <c r="D4" s="17" t="s">
        <v>43</v>
      </c>
      <c r="E4" s="18" t="s">
        <v>44</v>
      </c>
      <c r="F4" s="19" t="s">
        <v>45</v>
      </c>
      <c r="G4" s="18" t="s">
        <v>46</v>
      </c>
      <c r="H4" s="19" t="s">
        <v>47</v>
      </c>
      <c r="I4" s="18" t="s">
        <v>48</v>
      </c>
      <c r="J4" s="18" t="s">
        <v>49</v>
      </c>
      <c r="K4" s="20" t="s">
        <v>50</v>
      </c>
      <c r="L4" s="21" t="s">
        <v>51</v>
      </c>
      <c r="M4" s="22" t="s">
        <v>52</v>
      </c>
      <c r="N4" s="21" t="s">
        <v>53</v>
      </c>
      <c r="O4" s="23" t="s">
        <v>54</v>
      </c>
      <c r="P4" s="23" t="s">
        <v>55</v>
      </c>
      <c r="Q4" s="19" t="s">
        <v>56</v>
      </c>
      <c r="R4" s="24" t="s">
        <v>57</v>
      </c>
    </row>
    <row r="5" spans="1:18">
      <c r="B5" s="47" t="s">
        <v>58</v>
      </c>
      <c r="C5" t="s">
        <v>127</v>
      </c>
      <c r="D5" s="3" t="s">
        <v>60</v>
      </c>
      <c r="E5" s="5">
        <v>1</v>
      </c>
      <c r="F5" s="2">
        <v>900</v>
      </c>
      <c r="G5" s="6">
        <v>117000</v>
      </c>
      <c r="H5" s="2">
        <v>805.63</v>
      </c>
      <c r="I5" s="6">
        <v>89006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110.48</v>
      </c>
    </row>
    <row r="6" spans="1:18">
      <c r="B6" s="47" t="s">
        <v>58</v>
      </c>
      <c r="C6" t="s">
        <v>128</v>
      </c>
      <c r="D6" s="3" t="s">
        <v>129</v>
      </c>
      <c r="E6" s="5">
        <v>1</v>
      </c>
      <c r="F6" s="2">
        <v>400</v>
      </c>
      <c r="G6" s="6">
        <v>52000</v>
      </c>
      <c r="H6" s="2">
        <v>199.5</v>
      </c>
      <c r="I6" s="6">
        <v>22041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110.48</v>
      </c>
    </row>
    <row r="7" spans="1:18">
      <c r="B7" s="47" t="s">
        <v>58</v>
      </c>
      <c r="C7" t="s">
        <v>130</v>
      </c>
      <c r="D7" s="3" t="s">
        <v>131</v>
      </c>
      <c r="E7" s="5">
        <v>1</v>
      </c>
      <c r="F7" s="2">
        <v>130</v>
      </c>
      <c r="G7" s="6">
        <v>16900</v>
      </c>
      <c r="H7" s="2">
        <v>80</v>
      </c>
      <c r="I7" s="6">
        <v>8838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110.48</v>
      </c>
    </row>
    <row r="8" spans="1:18">
      <c r="B8" s="47" t="s">
        <v>58</v>
      </c>
      <c r="C8" t="s">
        <v>100</v>
      </c>
      <c r="D8" s="3" t="s">
        <v>132</v>
      </c>
      <c r="E8" s="5">
        <v>1</v>
      </c>
      <c r="F8" s="2">
        <v>970</v>
      </c>
      <c r="G8" s="6">
        <v>126100</v>
      </c>
      <c r="H8" s="2">
        <v>770</v>
      </c>
      <c r="I8" s="6">
        <v>85070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110.48</v>
      </c>
    </row>
    <row r="9" spans="1:18">
      <c r="B9" s="47" t="s">
        <v>58</v>
      </c>
      <c r="C9" t="s">
        <v>69</v>
      </c>
      <c r="D9" s="3" t="s">
        <v>133</v>
      </c>
      <c r="E9" s="5">
        <v>1</v>
      </c>
      <c r="F9" s="2">
        <v>320</v>
      </c>
      <c r="G9" s="6">
        <v>41600</v>
      </c>
      <c r="H9" s="2">
        <v>220</v>
      </c>
      <c r="I9" s="6">
        <v>24306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110.48</v>
      </c>
    </row>
    <row r="10" spans="1:18">
      <c r="B10" s="47" t="s">
        <v>58</v>
      </c>
      <c r="C10" t="s">
        <v>65</v>
      </c>
      <c r="D10" s="3" t="s">
        <v>66</v>
      </c>
      <c r="E10" s="5">
        <v>1</v>
      </c>
      <c r="F10" s="2">
        <v>150</v>
      </c>
      <c r="G10" s="6">
        <v>19500</v>
      </c>
      <c r="H10" s="2">
        <v>78.53</v>
      </c>
      <c r="I10" s="6">
        <v>8676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110.48</v>
      </c>
    </row>
    <row r="11" spans="1:18">
      <c r="B11" s="49"/>
      <c r="C11" s="49"/>
      <c r="D11" s="50"/>
      <c r="E11" s="51"/>
      <c r="F11" s="52"/>
      <c r="G11" s="53"/>
      <c r="H11" s="52"/>
      <c r="I11" s="53"/>
      <c r="J11" s="53"/>
      <c r="K11" s="54"/>
      <c r="L11" s="53"/>
      <c r="M11" s="52"/>
      <c r="N11" s="53"/>
      <c r="O11" s="54"/>
      <c r="P11" s="54"/>
      <c r="Q11" s="52"/>
      <c r="R11" s="52"/>
    </row>
    <row r="12" spans="1:18">
      <c r="D12" s="8" t="s">
        <v>86</v>
      </c>
      <c r="F12" s="2" t="str">
        <f>SUM(F5:F11)</f>
        <v>0</v>
      </c>
      <c r="G12" s="6" t="str">
        <f>SUM(G5:G11)</f>
        <v>0</v>
      </c>
      <c r="H12" s="2" t="str">
        <f>SUM(H5:H11)</f>
        <v>0</v>
      </c>
      <c r="I12" s="6" t="str">
        <f>SUM(I5:I11)</f>
        <v>0</v>
      </c>
      <c r="J12" s="6" t="str">
        <f>SUM(J5:J11)</f>
        <v>0</v>
      </c>
      <c r="K12" s="4" t="str">
        <f>IF(G12=0,0,J12 / G12)</f>
        <v>0</v>
      </c>
      <c r="L12" s="6" t="str">
        <f>SUM(L5:L11)</f>
        <v>0</v>
      </c>
      <c r="M12" s="2" t="str">
        <f>SUM(M5:M11)</f>
        <v>0</v>
      </c>
      <c r="N12" s="6" t="str">
        <f>SUM(N5:N11)</f>
        <v>0</v>
      </c>
    </row>
    <row r="13" spans="1:18">
      <c r="D13" s="8" t="s">
        <v>87</v>
      </c>
      <c r="E13" s="9">
        <v>0.04712</v>
      </c>
      <c r="F13" s="2" t="str">
        <f>E13 * (F12 - 0)</f>
        <v>0</v>
      </c>
      <c r="G13" s="6" t="str">
        <f>E13 * (G12 - 0)</f>
        <v>0</v>
      </c>
    </row>
    <row r="14" spans="1:18">
      <c r="D14" s="8" t="s">
        <v>88</v>
      </c>
      <c r="E14" s="7">
        <v>0.1</v>
      </c>
      <c r="F14" s="2" t="str">
        <f>F12*E14</f>
        <v>0</v>
      </c>
      <c r="G14" s="6" t="str">
        <f>G12*E14</f>
        <v>0</v>
      </c>
      <c r="N14" s="6" t="str">
        <f>G14</f>
        <v>0</v>
      </c>
    </row>
    <row r="15" spans="1:18">
      <c r="D15" s="8" t="s">
        <v>86</v>
      </c>
      <c r="F15" s="2" t="str">
        <f>F12 + F13 + F14</f>
        <v>0</v>
      </c>
      <c r="G15" s="6" t="str">
        <f>G12 + G13 + G14</f>
        <v>0</v>
      </c>
      <c r="H15" s="2" t="str">
        <f>H12</f>
        <v>0</v>
      </c>
      <c r="I15" s="6" t="str">
        <f>I12</f>
        <v>0</v>
      </c>
      <c r="J15" s="6" t="str">
        <f>G15 - I15</f>
        <v>0</v>
      </c>
      <c r="K15" s="4" t="str">
        <f>IF(G15=0,0,J15 / G15)</f>
        <v>0</v>
      </c>
      <c r="L15" s="6" t="str">
        <f>L12</f>
        <v>0</v>
      </c>
      <c r="M15" s="2" t="str">
        <f>M12</f>
        <v>0</v>
      </c>
      <c r="N15" s="6" t="str">
        <f>N12 + N14</f>
        <v>0</v>
      </c>
    </row>
    <row r="16" spans="1:18">
      <c r="D16" s="8" t="s">
        <v>89</v>
      </c>
      <c r="E16" s="7">
        <v>0</v>
      </c>
      <c r="F16" s="2" t="str">
        <f>F15*E16</f>
        <v>0</v>
      </c>
      <c r="G16" s="6" t="str">
        <f>G15*E16</f>
        <v>0</v>
      </c>
      <c r="L16" s="6" t="str">
        <f>G16*O16</f>
        <v>0</v>
      </c>
      <c r="M16" s="2" t="str">
        <f>F16*O16</f>
        <v>0</v>
      </c>
      <c r="N16" s="6" t="str">
        <f>G16*P16</f>
        <v>0</v>
      </c>
      <c r="O16" s="4">
        <v>0.2</v>
      </c>
      <c r="P16" s="4">
        <v>0.8</v>
      </c>
    </row>
    <row r="17" spans="1:18">
      <c r="D17" s="8" t="s">
        <v>90</v>
      </c>
      <c r="E17" s="5">
        <v>0</v>
      </c>
      <c r="F17" s="2" t="str">
        <f>IF(R17=0,0,G17/R17)</f>
        <v>0</v>
      </c>
      <c r="G17" s="6" t="str">
        <f>E17</f>
        <v>0</v>
      </c>
      <c r="L17" s="6" t="str">
        <f>G17*O17</f>
        <v>0</v>
      </c>
      <c r="M17" s="2" t="str">
        <f>F17*O17</f>
        <v>0</v>
      </c>
      <c r="N17" s="6" t="str">
        <f>G17*P17</f>
        <v>0</v>
      </c>
      <c r="O17" s="4">
        <v>0.2</v>
      </c>
      <c r="P17" s="4">
        <v>0.8</v>
      </c>
      <c r="Q17" s="2" t="s">
        <v>91</v>
      </c>
      <c r="R17" s="2">
        <v>100</v>
      </c>
    </row>
    <row r="18" spans="1:18">
      <c r="D18" s="8" t="s">
        <v>92</v>
      </c>
      <c r="F18" s="2" t="str">
        <f>F15 - F16 - F17</f>
        <v>0</v>
      </c>
      <c r="G18" s="6" t="str">
        <f>G15 - G16 - G17</f>
        <v>0</v>
      </c>
      <c r="H18" s="2" t="str">
        <f>H15</f>
        <v>0</v>
      </c>
      <c r="I18" s="6" t="str">
        <f>I15</f>
        <v>0</v>
      </c>
      <c r="J18" s="6" t="str">
        <f>G18 - I18</f>
        <v>0</v>
      </c>
      <c r="K18" s="4" t="str">
        <f>IF(G18=0,0,J18 / G18)</f>
        <v>0</v>
      </c>
      <c r="L18" s="6" t="str">
        <f>L15 - L16 - L17</f>
        <v>0</v>
      </c>
      <c r="M18" s="2" t="str">
        <f>M15 - M16 - M17</f>
        <v>0</v>
      </c>
      <c r="N18" s="6" t="str">
        <f>N15 - N16 - N17</f>
        <v>0</v>
      </c>
    </row>
    <row r="19" spans="1:18">
      <c r="D19" s="8"/>
    </row>
    <row r="20" spans="1:18">
      <c r="D20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0" s="2" t="str">
        <f>M18</f>
        <v>0</v>
      </c>
    </row>
    <row r="21" spans="1:18">
      <c r="D21" s="8" t="s">
        <v>7</v>
      </c>
      <c r="F21" s="2" t="str">
        <f>(F20 + F22) * E13</f>
        <v>0</v>
      </c>
    </row>
    <row r="22" spans="1:18">
      <c r="D22" s="8" t="s">
        <v>93</v>
      </c>
      <c r="F22" s="2" t="str">
        <f>H18</f>
        <v>0</v>
      </c>
    </row>
    <row r="23" spans="1:18">
      <c r="D23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23" s="2" t="str">
        <f>SUM(F20:F22)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9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134</v>
      </c>
      <c r="Q2" s="2" t="s">
        <v>40</v>
      </c>
      <c r="R2" s="2">
        <v>130</v>
      </c>
    </row>
    <row r="4" spans="1:18" s="1" customFormat="1">
      <c r="B4" s="15" t="s">
        <v>41</v>
      </c>
      <c r="C4" s="16" t="s">
        <v>42</v>
      </c>
      <c r="D4" s="17" t="s">
        <v>43</v>
      </c>
      <c r="E4" s="18" t="s">
        <v>44</v>
      </c>
      <c r="F4" s="19" t="s">
        <v>45</v>
      </c>
      <c r="G4" s="18" t="s">
        <v>46</v>
      </c>
      <c r="H4" s="19" t="s">
        <v>47</v>
      </c>
      <c r="I4" s="18" t="s">
        <v>48</v>
      </c>
      <c r="J4" s="18" t="s">
        <v>49</v>
      </c>
      <c r="K4" s="20" t="s">
        <v>50</v>
      </c>
      <c r="L4" s="21" t="s">
        <v>51</v>
      </c>
      <c r="M4" s="22" t="s">
        <v>52</v>
      </c>
      <c r="N4" s="21" t="s">
        <v>53</v>
      </c>
      <c r="O4" s="23" t="s">
        <v>54</v>
      </c>
      <c r="P4" s="23" t="s">
        <v>55</v>
      </c>
      <c r="Q4" s="19" t="s">
        <v>56</v>
      </c>
      <c r="R4" s="24" t="s">
        <v>57</v>
      </c>
    </row>
    <row r="5" spans="1:18">
      <c r="B5" s="47" t="s">
        <v>58</v>
      </c>
      <c r="C5" t="s">
        <v>117</v>
      </c>
      <c r="D5" s="3" t="s">
        <v>118</v>
      </c>
      <c r="E5" s="5">
        <v>1</v>
      </c>
      <c r="F5" s="2">
        <v>1450</v>
      </c>
      <c r="G5" s="6">
        <v>188500</v>
      </c>
      <c r="H5" s="2">
        <v>1225.63</v>
      </c>
      <c r="I5" s="6">
        <v>135408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110.48</v>
      </c>
    </row>
    <row r="6" spans="1:18">
      <c r="B6" s="47" t="s">
        <v>58</v>
      </c>
      <c r="C6" t="s">
        <v>128</v>
      </c>
      <c r="D6" s="3" t="s">
        <v>135</v>
      </c>
      <c r="E6" s="5">
        <v>1</v>
      </c>
      <c r="F6" s="2">
        <v>300</v>
      </c>
      <c r="G6" s="6">
        <v>39000</v>
      </c>
      <c r="H6" s="2">
        <v>150</v>
      </c>
      <c r="I6" s="6">
        <v>16572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110.48</v>
      </c>
    </row>
    <row r="7" spans="1:18">
      <c r="B7" s="47" t="s">
        <v>58</v>
      </c>
      <c r="C7" t="s">
        <v>128</v>
      </c>
      <c r="D7" s="3" t="s">
        <v>98</v>
      </c>
      <c r="E7" s="5">
        <v>1</v>
      </c>
      <c r="F7" s="2">
        <v>900</v>
      </c>
      <c r="G7" s="6">
        <v>117000</v>
      </c>
      <c r="H7" s="2">
        <v>500</v>
      </c>
      <c r="I7" s="6">
        <v>55240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110.48</v>
      </c>
    </row>
    <row r="8" spans="1:18">
      <c r="B8" s="47" t="s">
        <v>58</v>
      </c>
      <c r="C8" t="s">
        <v>128</v>
      </c>
      <c r="D8" s="3" t="s">
        <v>99</v>
      </c>
      <c r="E8" s="5">
        <v>2</v>
      </c>
      <c r="F8" s="2">
        <v>300</v>
      </c>
      <c r="G8" s="6">
        <v>39000</v>
      </c>
      <c r="H8" s="2">
        <v>160</v>
      </c>
      <c r="I8" s="6">
        <v>17676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110.48</v>
      </c>
    </row>
    <row r="9" spans="1:18">
      <c r="B9" s="47" t="s">
        <v>58</v>
      </c>
      <c r="C9" t="s">
        <v>61</v>
      </c>
      <c r="D9" s="3" t="s">
        <v>136</v>
      </c>
      <c r="E9" s="5">
        <v>1</v>
      </c>
      <c r="F9" s="2">
        <v>1700</v>
      </c>
      <c r="G9" s="6">
        <v>221000</v>
      </c>
      <c r="H9" s="2">
        <v>874.35</v>
      </c>
      <c r="I9" s="6">
        <v>96598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110.48</v>
      </c>
    </row>
    <row r="10" spans="1:18">
      <c r="B10" s="47" t="s">
        <v>58</v>
      </c>
      <c r="C10" t="s">
        <v>61</v>
      </c>
      <c r="D10" s="3" t="s">
        <v>137</v>
      </c>
      <c r="E10" s="5">
        <v>1</v>
      </c>
      <c r="F10" s="2">
        <v>250</v>
      </c>
      <c r="G10" s="6">
        <v>32500</v>
      </c>
      <c r="H10" s="2">
        <v>100</v>
      </c>
      <c r="I10" s="6">
        <v>11048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110.48</v>
      </c>
    </row>
    <row r="11" spans="1:18">
      <c r="B11" s="47" t="s">
        <v>58</v>
      </c>
      <c r="C11" t="s">
        <v>120</v>
      </c>
      <c r="D11" s="3" t="s">
        <v>138</v>
      </c>
      <c r="E11" s="5">
        <v>1</v>
      </c>
      <c r="F11" s="2">
        <v>950</v>
      </c>
      <c r="G11" s="6">
        <v>123500</v>
      </c>
      <c r="H11" s="2">
        <v>725</v>
      </c>
      <c r="I11" s="6">
        <v>80098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110.48</v>
      </c>
    </row>
    <row r="12" spans="1:18">
      <c r="B12" s="47" t="s">
        <v>58</v>
      </c>
      <c r="C12" t="s">
        <v>65</v>
      </c>
      <c r="D12" s="3" t="s">
        <v>66</v>
      </c>
      <c r="E12" s="5">
        <v>3</v>
      </c>
      <c r="F12" s="2">
        <v>450</v>
      </c>
      <c r="G12" s="6">
        <v>58500</v>
      </c>
      <c r="H12" s="2">
        <v>235.59</v>
      </c>
      <c r="I12" s="6">
        <v>26028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110.48</v>
      </c>
    </row>
    <row r="13" spans="1:18">
      <c r="B13" s="47" t="s">
        <v>58</v>
      </c>
      <c r="C13" t="s">
        <v>69</v>
      </c>
      <c r="D13" s="3" t="s">
        <v>139</v>
      </c>
      <c r="E13" s="5">
        <v>1</v>
      </c>
      <c r="F13" s="2">
        <v>500</v>
      </c>
      <c r="G13" s="6">
        <v>65000</v>
      </c>
      <c r="H13" s="2">
        <v>360</v>
      </c>
      <c r="I13" s="6">
        <v>39773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110.48</v>
      </c>
    </row>
    <row r="14" spans="1:18">
      <c r="B14" s="47" t="s">
        <v>58</v>
      </c>
      <c r="C14" t="s">
        <v>78</v>
      </c>
      <c r="D14" s="3" t="s">
        <v>140</v>
      </c>
      <c r="E14" s="5">
        <v>1</v>
      </c>
      <c r="F14" s="2">
        <v>350</v>
      </c>
      <c r="G14" s="6">
        <v>45500</v>
      </c>
      <c r="H14" s="2">
        <v>270</v>
      </c>
      <c r="I14" s="6">
        <v>29830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8">
        <v>110.48</v>
      </c>
    </row>
    <row r="15" spans="1:18">
      <c r="B15" s="47" t="s">
        <v>58</v>
      </c>
      <c r="C15" t="s">
        <v>78</v>
      </c>
      <c r="D15" s="3" t="s">
        <v>141</v>
      </c>
      <c r="E15" s="5">
        <v>1</v>
      </c>
      <c r="F15" s="2">
        <v>200</v>
      </c>
      <c r="G15" s="6">
        <v>26000</v>
      </c>
      <c r="H15" s="2">
        <v>130</v>
      </c>
      <c r="I15" s="6">
        <v>14362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8">
        <v>110.48</v>
      </c>
    </row>
    <row r="16" spans="1:18">
      <c r="B16" s="47" t="s">
        <v>58</v>
      </c>
      <c r="C16" t="s">
        <v>78</v>
      </c>
      <c r="D16" s="3" t="s">
        <v>110</v>
      </c>
      <c r="E16" s="5">
        <v>1</v>
      </c>
      <c r="F16" s="2">
        <v>150</v>
      </c>
      <c r="G16" s="6">
        <v>19500</v>
      </c>
      <c r="H16" s="2">
        <v>60</v>
      </c>
      <c r="I16" s="6">
        <v>6629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8">
        <v>110.48</v>
      </c>
    </row>
    <row r="17" spans="1:18">
      <c r="B17" s="49"/>
      <c r="C17" s="49"/>
      <c r="D17" s="50"/>
      <c r="E17" s="51"/>
      <c r="F17" s="52"/>
      <c r="G17" s="53"/>
      <c r="H17" s="52"/>
      <c r="I17" s="53"/>
      <c r="J17" s="53"/>
      <c r="K17" s="54"/>
      <c r="L17" s="53"/>
      <c r="M17" s="52"/>
      <c r="N17" s="53"/>
      <c r="O17" s="54"/>
      <c r="P17" s="54"/>
      <c r="Q17" s="52"/>
      <c r="R17" s="52"/>
    </row>
    <row r="18" spans="1:18">
      <c r="D18" s="8" t="s">
        <v>86</v>
      </c>
      <c r="F18" s="2" t="str">
        <f>SUM(F5:F17)</f>
        <v>0</v>
      </c>
      <c r="G18" s="6" t="str">
        <f>SUM(G5:G17)</f>
        <v>0</v>
      </c>
      <c r="H18" s="2" t="str">
        <f>SUM(H5:H17)</f>
        <v>0</v>
      </c>
      <c r="I18" s="6" t="str">
        <f>SUM(I5:I17)</f>
        <v>0</v>
      </c>
      <c r="J18" s="6" t="str">
        <f>SUM(J5:J17)</f>
        <v>0</v>
      </c>
      <c r="K18" s="4" t="str">
        <f>IF(G18=0,0,J18 / G18)</f>
        <v>0</v>
      </c>
      <c r="L18" s="6" t="str">
        <f>SUM(L5:L17)</f>
        <v>0</v>
      </c>
      <c r="M18" s="2" t="str">
        <f>SUM(M5:M17)</f>
        <v>0</v>
      </c>
      <c r="N18" s="6" t="str">
        <f>SUM(N5:N17)</f>
        <v>0</v>
      </c>
    </row>
    <row r="19" spans="1:18">
      <c r="D19" s="8" t="s">
        <v>87</v>
      </c>
      <c r="E19" s="9">
        <v>0.04712</v>
      </c>
      <c r="F19" s="2" t="str">
        <f>E19 * (F18 - 0)</f>
        <v>0</v>
      </c>
      <c r="G19" s="6" t="str">
        <f>E19 * (G18 - 0)</f>
        <v>0</v>
      </c>
    </row>
    <row r="20" spans="1:18">
      <c r="D20" s="8" t="s">
        <v>88</v>
      </c>
      <c r="E20" s="7">
        <v>0.1</v>
      </c>
      <c r="F20" s="2" t="str">
        <f>F18*E20</f>
        <v>0</v>
      </c>
      <c r="G20" s="6" t="str">
        <f>G18*E20</f>
        <v>0</v>
      </c>
      <c r="N20" s="6" t="str">
        <f>G20</f>
        <v>0</v>
      </c>
    </row>
    <row r="21" spans="1:18">
      <c r="D21" s="8" t="s">
        <v>86</v>
      </c>
      <c r="F21" s="2" t="str">
        <f>F18 + F19 + F20</f>
        <v>0</v>
      </c>
      <c r="G21" s="6" t="str">
        <f>G18 + G19 + G20</f>
        <v>0</v>
      </c>
      <c r="H21" s="2" t="str">
        <f>H18</f>
        <v>0</v>
      </c>
      <c r="I21" s="6" t="str">
        <f>I18</f>
        <v>0</v>
      </c>
      <c r="J21" s="6" t="str">
        <f>G21 - I21</f>
        <v>0</v>
      </c>
      <c r="K21" s="4" t="str">
        <f>IF(G21=0,0,J21 / G21)</f>
        <v>0</v>
      </c>
      <c r="L21" s="6" t="str">
        <f>L18</f>
        <v>0</v>
      </c>
      <c r="M21" s="2" t="str">
        <f>M18</f>
        <v>0</v>
      </c>
      <c r="N21" s="6" t="str">
        <f>N18 + N20</f>
        <v>0</v>
      </c>
    </row>
    <row r="22" spans="1:18">
      <c r="D22" s="8" t="s">
        <v>89</v>
      </c>
      <c r="E22" s="7">
        <v>0</v>
      </c>
      <c r="F22" s="2" t="str">
        <f>F21*E22</f>
        <v>0</v>
      </c>
      <c r="G22" s="6" t="str">
        <f>G21*E22</f>
        <v>0</v>
      </c>
      <c r="L22" s="6" t="str">
        <f>G22*O22</f>
        <v>0</v>
      </c>
      <c r="M22" s="2" t="str">
        <f>F22*O22</f>
        <v>0</v>
      </c>
      <c r="N22" s="6" t="str">
        <f>G22*P22</f>
        <v>0</v>
      </c>
      <c r="O22" s="4">
        <v>0.2</v>
      </c>
      <c r="P22" s="4">
        <v>0.8</v>
      </c>
    </row>
    <row r="23" spans="1:18">
      <c r="D23" s="8" t="s">
        <v>90</v>
      </c>
      <c r="E23" s="5">
        <v>0</v>
      </c>
      <c r="F23" s="2" t="str">
        <f>IF(R23=0,0,G23/R23)</f>
        <v>0</v>
      </c>
      <c r="G23" s="6" t="str">
        <f>E23</f>
        <v>0</v>
      </c>
      <c r="L23" s="6" t="str">
        <f>G23*O23</f>
        <v>0</v>
      </c>
      <c r="M23" s="2" t="str">
        <f>F23*O23</f>
        <v>0</v>
      </c>
      <c r="N23" s="6" t="str">
        <f>G23*P23</f>
        <v>0</v>
      </c>
      <c r="O23" s="4">
        <v>0.2</v>
      </c>
      <c r="P23" s="4">
        <v>0.8</v>
      </c>
      <c r="Q23" s="2" t="s">
        <v>91</v>
      </c>
      <c r="R23" s="2">
        <v>100</v>
      </c>
    </row>
    <row r="24" spans="1:18">
      <c r="D24" s="8" t="s">
        <v>92</v>
      </c>
      <c r="F24" s="2" t="str">
        <f>F21 - F22 - F23</f>
        <v>0</v>
      </c>
      <c r="G24" s="6" t="str">
        <f>G21 - G22 - G23</f>
        <v>0</v>
      </c>
      <c r="H24" s="2" t="str">
        <f>H21</f>
        <v>0</v>
      </c>
      <c r="I24" s="6" t="str">
        <f>I21</f>
        <v>0</v>
      </c>
      <c r="J24" s="6" t="str">
        <f>G24 - I24</f>
        <v>0</v>
      </c>
      <c r="K24" s="4" t="str">
        <f>IF(G24=0,0,J24 / G24)</f>
        <v>0</v>
      </c>
      <c r="L24" s="6" t="str">
        <f>L21 - L22 - L23</f>
        <v>0</v>
      </c>
      <c r="M24" s="2" t="str">
        <f>M21 - M22 - M23</f>
        <v>0</v>
      </c>
      <c r="N24" s="6" t="str">
        <f>N21 - N22 - N23</f>
        <v>0</v>
      </c>
    </row>
    <row r="25" spans="1:18">
      <c r="D25" s="8"/>
    </row>
    <row r="26" spans="1:18">
      <c r="D26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6" s="2" t="str">
        <f>M24</f>
        <v>0</v>
      </c>
    </row>
    <row r="27" spans="1:18">
      <c r="D27" s="8" t="s">
        <v>7</v>
      </c>
      <c r="F27" s="2" t="str">
        <f>(F26 + F28) * E19</f>
        <v>0</v>
      </c>
    </row>
    <row r="28" spans="1:18">
      <c r="D28" s="8" t="s">
        <v>93</v>
      </c>
      <c r="F28" s="2" t="str">
        <f>H24</f>
        <v>0</v>
      </c>
    </row>
    <row r="29" spans="1:18">
      <c r="D29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29" s="2" t="str">
        <f>SUM(F26:F28)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9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142</v>
      </c>
      <c r="Q2" s="2" t="s">
        <v>40</v>
      </c>
      <c r="R2" s="2">
        <v>130</v>
      </c>
    </row>
    <row r="4" spans="1:18" s="1" customFormat="1">
      <c r="B4" s="15" t="s">
        <v>41</v>
      </c>
      <c r="C4" s="16" t="s">
        <v>42</v>
      </c>
      <c r="D4" s="17" t="s">
        <v>43</v>
      </c>
      <c r="E4" s="18" t="s">
        <v>44</v>
      </c>
      <c r="F4" s="19" t="s">
        <v>45</v>
      </c>
      <c r="G4" s="18" t="s">
        <v>46</v>
      </c>
      <c r="H4" s="19" t="s">
        <v>47</v>
      </c>
      <c r="I4" s="18" t="s">
        <v>48</v>
      </c>
      <c r="J4" s="18" t="s">
        <v>49</v>
      </c>
      <c r="K4" s="20" t="s">
        <v>50</v>
      </c>
      <c r="L4" s="21" t="s">
        <v>51</v>
      </c>
      <c r="M4" s="22" t="s">
        <v>52</v>
      </c>
      <c r="N4" s="21" t="s">
        <v>53</v>
      </c>
      <c r="O4" s="23" t="s">
        <v>54</v>
      </c>
      <c r="P4" s="23" t="s">
        <v>55</v>
      </c>
      <c r="Q4" s="19" t="s">
        <v>56</v>
      </c>
      <c r="R4" s="24" t="s">
        <v>57</v>
      </c>
    </row>
    <row r="5" spans="1:18">
      <c r="B5" s="47" t="s">
        <v>58</v>
      </c>
      <c r="C5" t="s">
        <v>143</v>
      </c>
      <c r="D5" s="3" t="s">
        <v>144</v>
      </c>
      <c r="E5" s="5">
        <v>1</v>
      </c>
      <c r="F5" s="2">
        <v>3400</v>
      </c>
      <c r="G5" s="6">
        <v>442000</v>
      </c>
      <c r="H5" s="2">
        <v>2603.58</v>
      </c>
      <c r="I5" s="6">
        <v>287644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</v>
      </c>
      <c r="P5" s="4">
        <v>1</v>
      </c>
      <c r="Q5" s="2">
        <v>130</v>
      </c>
      <c r="R5" s="48">
        <v>110.48</v>
      </c>
    </row>
    <row r="6" spans="1:18">
      <c r="B6" s="47" t="s">
        <v>58</v>
      </c>
      <c r="C6" t="s">
        <v>145</v>
      </c>
      <c r="D6" s="3" t="s">
        <v>146</v>
      </c>
      <c r="E6" s="5">
        <v>1</v>
      </c>
      <c r="F6" s="2">
        <v>100</v>
      </c>
      <c r="G6" s="6">
        <v>13000</v>
      </c>
      <c r="H6" s="2">
        <v>80</v>
      </c>
      <c r="I6" s="6">
        <v>8838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</v>
      </c>
      <c r="P6" s="4">
        <v>1</v>
      </c>
      <c r="Q6" s="2">
        <v>130</v>
      </c>
      <c r="R6" s="48">
        <v>110.48</v>
      </c>
    </row>
    <row r="7" spans="1:18">
      <c r="B7" s="47" t="s">
        <v>58</v>
      </c>
      <c r="C7" t="s">
        <v>147</v>
      </c>
      <c r="D7" s="3" t="s">
        <v>148</v>
      </c>
      <c r="E7" s="5">
        <v>8</v>
      </c>
      <c r="F7" s="2">
        <v>240</v>
      </c>
      <c r="G7" s="6">
        <v>31200</v>
      </c>
      <c r="H7" s="2">
        <v>100</v>
      </c>
      <c r="I7" s="6">
        <v>11048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</v>
      </c>
      <c r="P7" s="4">
        <v>1</v>
      </c>
      <c r="Q7" s="2">
        <v>130</v>
      </c>
      <c r="R7" s="48">
        <v>110.48</v>
      </c>
    </row>
    <row r="8" spans="1:18">
      <c r="B8" s="47" t="s">
        <v>58</v>
      </c>
      <c r="C8" t="s">
        <v>147</v>
      </c>
      <c r="D8" s="3" t="s">
        <v>149</v>
      </c>
      <c r="E8" s="5">
        <v>1</v>
      </c>
      <c r="F8" s="2">
        <v>180</v>
      </c>
      <c r="G8" s="6">
        <v>23400</v>
      </c>
      <c r="H8" s="2">
        <v>95</v>
      </c>
      <c r="I8" s="6">
        <v>10496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</v>
      </c>
      <c r="P8" s="4">
        <v>1</v>
      </c>
      <c r="Q8" s="2">
        <v>130</v>
      </c>
      <c r="R8" s="48">
        <v>110.48</v>
      </c>
    </row>
    <row r="9" spans="1:18">
      <c r="B9" s="47" t="s">
        <v>58</v>
      </c>
      <c r="C9" t="s">
        <v>150</v>
      </c>
      <c r="D9" s="3" t="s">
        <v>151</v>
      </c>
      <c r="E9" s="5">
        <v>2</v>
      </c>
      <c r="F9" s="2">
        <v>200</v>
      </c>
      <c r="G9" s="6">
        <v>26000</v>
      </c>
      <c r="H9" s="2">
        <v>120</v>
      </c>
      <c r="I9" s="6">
        <v>13258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</v>
      </c>
      <c r="P9" s="4">
        <v>1</v>
      </c>
      <c r="Q9" s="2">
        <v>130</v>
      </c>
      <c r="R9" s="48">
        <v>110.48</v>
      </c>
    </row>
    <row r="10" spans="1:18">
      <c r="B10" s="47" t="s">
        <v>58</v>
      </c>
      <c r="C10" t="s">
        <v>152</v>
      </c>
      <c r="D10" s="3" t="s">
        <v>153</v>
      </c>
      <c r="E10" s="5">
        <v>1</v>
      </c>
      <c r="F10" s="2">
        <v>410</v>
      </c>
      <c r="G10" s="6">
        <v>53300</v>
      </c>
      <c r="H10" s="2">
        <v>343.76</v>
      </c>
      <c r="I10" s="6">
        <v>37979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</v>
      </c>
      <c r="P10" s="4">
        <v>1</v>
      </c>
      <c r="Q10" s="2">
        <v>130</v>
      </c>
      <c r="R10" s="48">
        <v>110.48</v>
      </c>
    </row>
    <row r="11" spans="1:18">
      <c r="B11" s="47" t="s">
        <v>58</v>
      </c>
      <c r="C11" t="s">
        <v>152</v>
      </c>
      <c r="D11" s="3" t="s">
        <v>154</v>
      </c>
      <c r="E11" s="5">
        <v>1</v>
      </c>
      <c r="F11" s="2">
        <v>300</v>
      </c>
      <c r="G11" s="6">
        <v>39000</v>
      </c>
      <c r="H11" s="2">
        <v>260.42</v>
      </c>
      <c r="I11" s="6">
        <v>28771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</v>
      </c>
      <c r="P11" s="4">
        <v>1</v>
      </c>
      <c r="Q11" s="2">
        <v>130</v>
      </c>
      <c r="R11" s="48">
        <v>110.48</v>
      </c>
    </row>
    <row r="12" spans="1:18">
      <c r="B12" s="47" t="s">
        <v>58</v>
      </c>
      <c r="C12" t="s">
        <v>152</v>
      </c>
      <c r="D12" s="3" t="s">
        <v>155</v>
      </c>
      <c r="E12" s="5">
        <v>9</v>
      </c>
      <c r="F12" s="2">
        <v>1395</v>
      </c>
      <c r="G12" s="6">
        <v>181350</v>
      </c>
      <c r="H12" s="2">
        <v>1143</v>
      </c>
      <c r="I12" s="6">
        <v>126279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</v>
      </c>
      <c r="P12" s="4">
        <v>1</v>
      </c>
      <c r="Q12" s="2">
        <v>130</v>
      </c>
      <c r="R12" s="48">
        <v>110.48</v>
      </c>
    </row>
    <row r="13" spans="1:18">
      <c r="B13" s="47" t="s">
        <v>58</v>
      </c>
      <c r="C13" t="s">
        <v>152</v>
      </c>
      <c r="D13" s="3" t="s">
        <v>156</v>
      </c>
      <c r="E13" s="5">
        <v>1</v>
      </c>
      <c r="F13" s="2">
        <v>48</v>
      </c>
      <c r="G13" s="6">
        <v>6240</v>
      </c>
      <c r="H13" s="2">
        <v>38</v>
      </c>
      <c r="I13" s="6">
        <v>4198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</v>
      </c>
      <c r="P13" s="4">
        <v>1</v>
      </c>
      <c r="Q13" s="2">
        <v>130</v>
      </c>
      <c r="R13" s="48">
        <v>110.48</v>
      </c>
    </row>
    <row r="14" spans="1:18">
      <c r="B14" s="47" t="s">
        <v>58</v>
      </c>
      <c r="C14" t="s">
        <v>152</v>
      </c>
      <c r="D14" s="3" t="s">
        <v>157</v>
      </c>
      <c r="E14" s="5">
        <v>1</v>
      </c>
      <c r="F14" s="2">
        <v>240</v>
      </c>
      <c r="G14" s="6">
        <v>31200</v>
      </c>
      <c r="H14" s="2">
        <v>169</v>
      </c>
      <c r="I14" s="6">
        <v>18671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</v>
      </c>
      <c r="P14" s="4">
        <v>1</v>
      </c>
      <c r="Q14" s="2">
        <v>130</v>
      </c>
      <c r="R14" s="48">
        <v>110.48</v>
      </c>
    </row>
    <row r="15" spans="1:18">
      <c r="B15" s="47" t="s">
        <v>58</v>
      </c>
      <c r="C15" t="s">
        <v>158</v>
      </c>
      <c r="D15" s="3" t="s">
        <v>159</v>
      </c>
      <c r="E15" s="5">
        <v>15</v>
      </c>
      <c r="F15" s="2">
        <v>277.5</v>
      </c>
      <c r="G15" s="6">
        <v>36075</v>
      </c>
      <c r="H15" s="2">
        <v>195</v>
      </c>
      <c r="I15" s="6">
        <v>21540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</v>
      </c>
      <c r="P15" s="4">
        <v>1</v>
      </c>
      <c r="Q15" s="2">
        <v>130</v>
      </c>
      <c r="R15" s="48">
        <v>110.48</v>
      </c>
    </row>
    <row r="16" spans="1:18">
      <c r="B16" s="47" t="s">
        <v>58</v>
      </c>
      <c r="C16" t="s">
        <v>158</v>
      </c>
      <c r="D16" s="3" t="s">
        <v>160</v>
      </c>
      <c r="E16" s="5">
        <v>10</v>
      </c>
      <c r="F16" s="2">
        <v>55</v>
      </c>
      <c r="G16" s="6">
        <v>7150</v>
      </c>
      <c r="H16" s="2">
        <v>40</v>
      </c>
      <c r="I16" s="6">
        <v>4420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</v>
      </c>
      <c r="P16" s="4">
        <v>1</v>
      </c>
      <c r="Q16" s="2">
        <v>130</v>
      </c>
      <c r="R16" s="48">
        <v>110.48</v>
      </c>
    </row>
    <row r="17" spans="1:18">
      <c r="B17" s="49"/>
      <c r="C17" s="49"/>
      <c r="D17" s="50"/>
      <c r="E17" s="51"/>
      <c r="F17" s="52"/>
      <c r="G17" s="53"/>
      <c r="H17" s="52"/>
      <c r="I17" s="53"/>
      <c r="J17" s="53"/>
      <c r="K17" s="54"/>
      <c r="L17" s="53"/>
      <c r="M17" s="52"/>
      <c r="N17" s="53"/>
      <c r="O17" s="54"/>
      <c r="P17" s="54"/>
      <c r="Q17" s="52"/>
      <c r="R17" s="52"/>
    </row>
    <row r="18" spans="1:18">
      <c r="D18" s="8" t="s">
        <v>86</v>
      </c>
      <c r="F18" s="2" t="str">
        <f>SUM(F5:F17)</f>
        <v>0</v>
      </c>
      <c r="G18" s="6" t="str">
        <f>SUM(G5:G17)</f>
        <v>0</v>
      </c>
      <c r="H18" s="2" t="str">
        <f>SUM(H5:H17)</f>
        <v>0</v>
      </c>
      <c r="I18" s="6" t="str">
        <f>SUM(I5:I17)</f>
        <v>0</v>
      </c>
      <c r="J18" s="6" t="str">
        <f>SUM(J5:J17)</f>
        <v>0</v>
      </c>
      <c r="K18" s="4" t="str">
        <f>IF(G18=0,0,J18 / G18)</f>
        <v>0</v>
      </c>
      <c r="L18" s="6" t="str">
        <f>SUM(L5:L17)</f>
        <v>0</v>
      </c>
      <c r="M18" s="2" t="str">
        <f>SUM(M5:M17)</f>
        <v>0</v>
      </c>
      <c r="N18" s="6" t="str">
        <f>SUM(N5:N17)</f>
        <v>0</v>
      </c>
    </row>
    <row r="19" spans="1:18">
      <c r="D19" s="8" t="s">
        <v>87</v>
      </c>
      <c r="E19" s="9">
        <v>0.04712</v>
      </c>
      <c r="F19" s="2" t="str">
        <f>E19 * (F18 - 0)</f>
        <v>0</v>
      </c>
      <c r="G19" s="6" t="str">
        <f>E19 * (G18 - 0)</f>
        <v>0</v>
      </c>
    </row>
    <row r="20" spans="1:18">
      <c r="D20" s="8" t="s">
        <v>88</v>
      </c>
      <c r="E20" s="7">
        <v>0.1</v>
      </c>
      <c r="F20" s="2" t="str">
        <f>F18*E20</f>
        <v>0</v>
      </c>
      <c r="G20" s="6" t="str">
        <f>G18*E20</f>
        <v>0</v>
      </c>
      <c r="N20" s="6" t="str">
        <f>G20</f>
        <v>0</v>
      </c>
    </row>
    <row r="21" spans="1:18">
      <c r="D21" s="8" t="s">
        <v>86</v>
      </c>
      <c r="F21" s="2" t="str">
        <f>F18 + F19 + F20</f>
        <v>0</v>
      </c>
      <c r="G21" s="6" t="str">
        <f>G18 + G19 + G20</f>
        <v>0</v>
      </c>
      <c r="H21" s="2" t="str">
        <f>H18</f>
        <v>0</v>
      </c>
      <c r="I21" s="6" t="str">
        <f>I18</f>
        <v>0</v>
      </c>
      <c r="J21" s="6" t="str">
        <f>G21 - I21</f>
        <v>0</v>
      </c>
      <c r="K21" s="4" t="str">
        <f>IF(G21=0,0,J21 / G21)</f>
        <v>0</v>
      </c>
      <c r="L21" s="6" t="str">
        <f>L18</f>
        <v>0</v>
      </c>
      <c r="M21" s="2" t="str">
        <f>M18</f>
        <v>0</v>
      </c>
      <c r="N21" s="6" t="str">
        <f>N18 + N20</f>
        <v>0</v>
      </c>
    </row>
    <row r="22" spans="1:18">
      <c r="D22" s="8" t="s">
        <v>161</v>
      </c>
      <c r="E22" s="7">
        <v>0.05</v>
      </c>
      <c r="F22" s="2" t="str">
        <f>F21*E22</f>
        <v>0</v>
      </c>
      <c r="G22" s="6" t="str">
        <f>G21*E22</f>
        <v>0</v>
      </c>
      <c r="L22" s="6" t="str">
        <f>G22*O22</f>
        <v>0</v>
      </c>
      <c r="M22" s="2" t="str">
        <f>F22*O22</f>
        <v>0</v>
      </c>
      <c r="N22" s="6" t="str">
        <f>G22*P22</f>
        <v>0</v>
      </c>
      <c r="O22" s="4">
        <v>0</v>
      </c>
      <c r="P22" s="4">
        <v>1</v>
      </c>
    </row>
    <row r="23" spans="1:18">
      <c r="D23" s="8" t="s">
        <v>90</v>
      </c>
      <c r="E23" s="5">
        <v>0</v>
      </c>
      <c r="F23" s="2" t="str">
        <f>IF(R23=0,0,G23/R23)</f>
        <v>0</v>
      </c>
      <c r="G23" s="6" t="str">
        <f>E23</f>
        <v>0</v>
      </c>
      <c r="L23" s="6" t="str">
        <f>G23*O23</f>
        <v>0</v>
      </c>
      <c r="M23" s="2" t="str">
        <f>F23*O23</f>
        <v>0</v>
      </c>
      <c r="N23" s="6" t="str">
        <f>G23*P23</f>
        <v>0</v>
      </c>
      <c r="O23" s="4">
        <v>0</v>
      </c>
      <c r="P23" s="4">
        <v>1</v>
      </c>
      <c r="Q23" s="2" t="s">
        <v>91</v>
      </c>
      <c r="R23" s="2">
        <v>100</v>
      </c>
    </row>
    <row r="24" spans="1:18">
      <c r="D24" s="8" t="s">
        <v>92</v>
      </c>
      <c r="F24" s="2" t="str">
        <f>F21 - F22 - F23</f>
        <v>0</v>
      </c>
      <c r="G24" s="6" t="str">
        <f>G21 - G22 - G23</f>
        <v>0</v>
      </c>
      <c r="H24" s="2" t="str">
        <f>H21</f>
        <v>0</v>
      </c>
      <c r="I24" s="6" t="str">
        <f>I21</f>
        <v>0</v>
      </c>
      <c r="J24" s="6" t="str">
        <f>G24 - I24</f>
        <v>0</v>
      </c>
      <c r="K24" s="4" t="str">
        <f>IF(G24=0,0,J24 / G24)</f>
        <v>0</v>
      </c>
      <c r="L24" s="6" t="str">
        <f>L21 - L22 - L23</f>
        <v>0</v>
      </c>
      <c r="M24" s="2" t="str">
        <f>M21 - M22 - M23</f>
        <v>0</v>
      </c>
      <c r="N24" s="6" t="str">
        <f>N21 - N22 - N23</f>
        <v>0</v>
      </c>
    </row>
    <row r="25" spans="1:18">
      <c r="D25" s="8"/>
    </row>
    <row r="26" spans="1:18">
      <c r="D26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6" s="2" t="str">
        <f>M24</f>
        <v>0</v>
      </c>
    </row>
    <row r="27" spans="1:18">
      <c r="D27" s="8" t="s">
        <v>7</v>
      </c>
      <c r="F27" s="2" t="str">
        <f>(F26 + F28) * E19</f>
        <v>0</v>
      </c>
    </row>
    <row r="28" spans="1:18">
      <c r="D28" s="8" t="s">
        <v>93</v>
      </c>
      <c r="F28" s="2" t="str">
        <f>H24</f>
        <v>0</v>
      </c>
    </row>
    <row r="29" spans="1:18">
      <c r="D29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29" s="2" t="str">
        <f>SUM(F26:F28)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2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162</v>
      </c>
      <c r="Q2" s="2" t="s">
        <v>40</v>
      </c>
      <c r="R2" s="2">
        <v>130</v>
      </c>
    </row>
    <row r="4" spans="1:18" s="1" customFormat="1">
      <c r="B4" s="15" t="s">
        <v>41</v>
      </c>
      <c r="C4" s="16" t="s">
        <v>42</v>
      </c>
      <c r="D4" s="17" t="s">
        <v>43</v>
      </c>
      <c r="E4" s="18" t="s">
        <v>44</v>
      </c>
      <c r="F4" s="19" t="s">
        <v>45</v>
      </c>
      <c r="G4" s="18" t="s">
        <v>46</v>
      </c>
      <c r="H4" s="19" t="s">
        <v>47</v>
      </c>
      <c r="I4" s="18" t="s">
        <v>48</v>
      </c>
      <c r="J4" s="18" t="s">
        <v>49</v>
      </c>
      <c r="K4" s="20" t="s">
        <v>50</v>
      </c>
      <c r="L4" s="21" t="s">
        <v>51</v>
      </c>
      <c r="M4" s="22" t="s">
        <v>52</v>
      </c>
      <c r="N4" s="21" t="s">
        <v>53</v>
      </c>
      <c r="O4" s="23" t="s">
        <v>54</v>
      </c>
      <c r="P4" s="23" t="s">
        <v>55</v>
      </c>
      <c r="Q4" s="19" t="s">
        <v>56</v>
      </c>
      <c r="R4" s="24" t="s">
        <v>57</v>
      </c>
    </row>
    <row r="5" spans="1:18">
      <c r="B5" s="47" t="s">
        <v>58</v>
      </c>
      <c r="C5" t="s">
        <v>117</v>
      </c>
      <c r="D5" s="3" t="s">
        <v>118</v>
      </c>
      <c r="E5" s="5">
        <v>1</v>
      </c>
      <c r="F5" s="2">
        <v>1450</v>
      </c>
      <c r="G5" s="6">
        <v>188500</v>
      </c>
      <c r="H5" s="2">
        <v>1225.63</v>
      </c>
      <c r="I5" s="6">
        <v>135408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110.48</v>
      </c>
    </row>
    <row r="6" spans="1:18">
      <c r="B6" s="47" t="s">
        <v>58</v>
      </c>
      <c r="C6" t="s">
        <v>163</v>
      </c>
      <c r="D6" s="3" t="s">
        <v>164</v>
      </c>
      <c r="E6" s="5">
        <v>1</v>
      </c>
      <c r="F6" s="2">
        <v>300</v>
      </c>
      <c r="G6" s="6">
        <v>39000</v>
      </c>
      <c r="H6" s="2">
        <v>150</v>
      </c>
      <c r="I6" s="6">
        <v>16572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110.48</v>
      </c>
    </row>
    <row r="7" spans="1:18">
      <c r="B7" s="47" t="s">
        <v>58</v>
      </c>
      <c r="C7" t="s">
        <v>163</v>
      </c>
      <c r="D7" s="3" t="s">
        <v>165</v>
      </c>
      <c r="E7" s="5">
        <v>1</v>
      </c>
      <c r="F7" s="2">
        <v>900</v>
      </c>
      <c r="G7" s="6">
        <v>117000</v>
      </c>
      <c r="H7" s="2">
        <v>600</v>
      </c>
      <c r="I7" s="6">
        <v>66288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110.48</v>
      </c>
    </row>
    <row r="8" spans="1:18">
      <c r="B8" s="47" t="s">
        <v>58</v>
      </c>
      <c r="C8" t="s">
        <v>61</v>
      </c>
      <c r="D8" s="3" t="s">
        <v>166</v>
      </c>
      <c r="E8" s="5">
        <v>1</v>
      </c>
      <c r="F8" s="2">
        <v>1400</v>
      </c>
      <c r="G8" s="6">
        <v>182000</v>
      </c>
      <c r="H8" s="2">
        <v>723.6</v>
      </c>
      <c r="I8" s="6">
        <v>79943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110.48</v>
      </c>
    </row>
    <row r="9" spans="1:18">
      <c r="B9" s="47" t="s">
        <v>58</v>
      </c>
      <c r="C9" t="s">
        <v>61</v>
      </c>
      <c r="D9" s="3" t="s">
        <v>64</v>
      </c>
      <c r="E9" s="5">
        <v>1</v>
      </c>
      <c r="F9" s="2">
        <v>50</v>
      </c>
      <c r="G9" s="6">
        <v>6500</v>
      </c>
      <c r="H9" s="2">
        <v>30</v>
      </c>
      <c r="I9" s="6">
        <v>3314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110.48</v>
      </c>
    </row>
    <row r="10" spans="1:18">
      <c r="B10" s="47" t="s">
        <v>58</v>
      </c>
      <c r="C10" t="s">
        <v>61</v>
      </c>
      <c r="D10" s="3" t="s">
        <v>63</v>
      </c>
      <c r="E10" s="5">
        <v>1</v>
      </c>
      <c r="F10" s="2">
        <v>350</v>
      </c>
      <c r="G10" s="6">
        <v>45500</v>
      </c>
      <c r="H10" s="2">
        <v>201</v>
      </c>
      <c r="I10" s="6">
        <v>22206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110.48</v>
      </c>
    </row>
    <row r="11" spans="1:18">
      <c r="B11" s="47" t="s">
        <v>58</v>
      </c>
      <c r="C11" t="s">
        <v>69</v>
      </c>
      <c r="D11" s="3" t="s">
        <v>167</v>
      </c>
      <c r="E11" s="5">
        <v>1</v>
      </c>
      <c r="F11" s="2">
        <v>600</v>
      </c>
      <c r="G11" s="6">
        <v>78000</v>
      </c>
      <c r="H11" s="2">
        <v>440</v>
      </c>
      <c r="I11" s="6">
        <v>48611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110.48</v>
      </c>
    </row>
    <row r="12" spans="1:18">
      <c r="B12" s="47" t="s">
        <v>58</v>
      </c>
      <c r="C12" t="s">
        <v>69</v>
      </c>
      <c r="D12" s="3" t="s">
        <v>168</v>
      </c>
      <c r="E12" s="5">
        <v>1</v>
      </c>
      <c r="F12" s="2">
        <v>180</v>
      </c>
      <c r="G12" s="6">
        <v>23400</v>
      </c>
      <c r="H12" s="2">
        <v>120</v>
      </c>
      <c r="I12" s="6">
        <v>13258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110.48</v>
      </c>
    </row>
    <row r="13" spans="1:18">
      <c r="B13" s="47" t="s">
        <v>58</v>
      </c>
      <c r="C13" t="s">
        <v>65</v>
      </c>
      <c r="D13" s="3" t="s">
        <v>66</v>
      </c>
      <c r="E13" s="5">
        <v>1</v>
      </c>
      <c r="F13" s="2">
        <v>150</v>
      </c>
      <c r="G13" s="6">
        <v>19500</v>
      </c>
      <c r="H13" s="2">
        <v>78.53</v>
      </c>
      <c r="I13" s="6">
        <v>8676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110.48</v>
      </c>
    </row>
    <row r="14" spans="1:18">
      <c r="B14" s="47" t="s">
        <v>58</v>
      </c>
      <c r="C14" t="s">
        <v>78</v>
      </c>
      <c r="D14" s="3" t="s">
        <v>169</v>
      </c>
      <c r="E14" s="5">
        <v>1</v>
      </c>
      <c r="F14" s="2">
        <v>0</v>
      </c>
      <c r="G14" s="6">
        <v>0</v>
      </c>
      <c r="H14" s="2">
        <v>250</v>
      </c>
      <c r="I14" s="6">
        <v>27620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8">
        <v>110.48</v>
      </c>
    </row>
    <row r="15" spans="1:18">
      <c r="B15" s="47" t="s">
        <v>58</v>
      </c>
      <c r="C15" t="s">
        <v>78</v>
      </c>
      <c r="D15" s="3" t="s">
        <v>170</v>
      </c>
      <c r="E15" s="5">
        <v>1</v>
      </c>
      <c r="F15" s="2">
        <v>80</v>
      </c>
      <c r="G15" s="6">
        <v>10400</v>
      </c>
      <c r="H15" s="2">
        <v>35</v>
      </c>
      <c r="I15" s="6">
        <v>3867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8">
        <v>110.48</v>
      </c>
    </row>
    <row r="16" spans="1:18">
      <c r="B16" s="47" t="s">
        <v>58</v>
      </c>
      <c r="C16" t="s">
        <v>78</v>
      </c>
      <c r="D16" s="3" t="s">
        <v>171</v>
      </c>
      <c r="E16" s="5">
        <v>1</v>
      </c>
      <c r="F16" s="2">
        <v>250</v>
      </c>
      <c r="G16" s="6">
        <v>32500</v>
      </c>
      <c r="H16" s="2">
        <v>50</v>
      </c>
      <c r="I16" s="6">
        <v>5524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8">
        <v>110.48</v>
      </c>
    </row>
    <row r="17" spans="1:18">
      <c r="B17" s="47" t="s">
        <v>58</v>
      </c>
      <c r="C17" t="s">
        <v>78</v>
      </c>
      <c r="D17" s="3" t="s">
        <v>172</v>
      </c>
      <c r="E17" s="5">
        <v>5</v>
      </c>
      <c r="F17" s="2">
        <v>135</v>
      </c>
      <c r="G17" s="6">
        <v>17550</v>
      </c>
      <c r="H17" s="2">
        <v>100</v>
      </c>
      <c r="I17" s="6">
        <v>11050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8">
        <v>110.48</v>
      </c>
    </row>
    <row r="18" spans="1:18">
      <c r="B18" s="47" t="s">
        <v>73</v>
      </c>
      <c r="C18" t="s">
        <v>74</v>
      </c>
      <c r="D18" s="3" t="s">
        <v>173</v>
      </c>
      <c r="E18" s="5">
        <v>20</v>
      </c>
      <c r="F18" s="2">
        <v>2760</v>
      </c>
      <c r="G18" s="6">
        <v>358800</v>
      </c>
      <c r="H18" s="2">
        <v>0</v>
      </c>
      <c r="I18" s="6">
        <v>0</v>
      </c>
      <c r="J18" s="6" t="str">
        <f>G18 - 262940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8">
        <v>110.48</v>
      </c>
    </row>
    <row r="19" spans="1:18">
      <c r="B19" s="47" t="s">
        <v>73</v>
      </c>
      <c r="C19" t="s">
        <v>74</v>
      </c>
      <c r="D19" s="3" t="s">
        <v>174</v>
      </c>
      <c r="E19" s="5">
        <v>1</v>
      </c>
      <c r="F19" s="2">
        <v>90</v>
      </c>
      <c r="G19" s="6">
        <v>11700</v>
      </c>
      <c r="H19" s="2">
        <v>0</v>
      </c>
      <c r="I19" s="6">
        <v>0</v>
      </c>
      <c r="J19" s="6" t="str">
        <f>G19 - 6629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8">
        <v>110.48</v>
      </c>
    </row>
    <row r="20" spans="1:18">
      <c r="B20" s="49"/>
      <c r="C20" s="49"/>
      <c r="D20" s="50"/>
      <c r="E20" s="51"/>
      <c r="F20" s="52"/>
      <c r="G20" s="53"/>
      <c r="H20" s="52"/>
      <c r="I20" s="53"/>
      <c r="J20" s="53"/>
      <c r="K20" s="54"/>
      <c r="L20" s="53"/>
      <c r="M20" s="52"/>
      <c r="N20" s="53"/>
      <c r="O20" s="54"/>
      <c r="P20" s="54"/>
      <c r="Q20" s="52"/>
      <c r="R20" s="52"/>
    </row>
    <row r="21" spans="1:18">
      <c r="D21" s="8" t="s">
        <v>86</v>
      </c>
      <c r="F21" s="2" t="str">
        <f>SUM(F5:F20)</f>
        <v>0</v>
      </c>
      <c r="G21" s="6" t="str">
        <f>SUM(G5:G20)</f>
        <v>0</v>
      </c>
      <c r="H21" s="2" t="str">
        <f>SUM(H5:H20)</f>
        <v>0</v>
      </c>
      <c r="I21" s="6" t="str">
        <f>SUM(I5:I20)</f>
        <v>0</v>
      </c>
      <c r="J21" s="6" t="str">
        <f>SUM(J5:J20)</f>
        <v>0</v>
      </c>
      <c r="K21" s="4" t="str">
        <f>IF(G21=0,0,J21 / G21)</f>
        <v>0</v>
      </c>
      <c r="L21" s="6" t="str">
        <f>SUM(L5:L20)</f>
        <v>0</v>
      </c>
      <c r="M21" s="2" t="str">
        <f>SUM(M5:M20)</f>
        <v>0</v>
      </c>
      <c r="N21" s="6" t="str">
        <f>SUM(N5:N20)</f>
        <v>0</v>
      </c>
    </row>
    <row r="22" spans="1:18">
      <c r="D22" s="8" t="s">
        <v>87</v>
      </c>
      <c r="E22" s="9">
        <v>0.04712</v>
      </c>
      <c r="F22" s="2" t="str">
        <f>E22 * (F21 - 0)</f>
        <v>0</v>
      </c>
      <c r="G22" s="6" t="str">
        <f>E22 * (G21 - 0)</f>
        <v>0</v>
      </c>
    </row>
    <row r="23" spans="1:18">
      <c r="D23" s="8" t="s">
        <v>88</v>
      </c>
      <c r="E23" s="7">
        <v>0.1</v>
      </c>
      <c r="F23" s="2" t="str">
        <f>F21*E23</f>
        <v>0</v>
      </c>
      <c r="G23" s="6" t="str">
        <f>G21*E23</f>
        <v>0</v>
      </c>
      <c r="N23" s="6" t="str">
        <f>G23</f>
        <v>0</v>
      </c>
    </row>
    <row r="24" spans="1:18">
      <c r="D24" s="8" t="s">
        <v>86</v>
      </c>
      <c r="F24" s="2" t="str">
        <f>F21 + F22 + F23</f>
        <v>0</v>
      </c>
      <c r="G24" s="6" t="str">
        <f>G21 + G22 + G23</f>
        <v>0</v>
      </c>
      <c r="H24" s="2" t="str">
        <f>H21</f>
        <v>0</v>
      </c>
      <c r="I24" s="6" t="str">
        <f>I21</f>
        <v>0</v>
      </c>
      <c r="J24" s="6" t="str">
        <f>G24 - I24</f>
        <v>0</v>
      </c>
      <c r="K24" s="4" t="str">
        <f>IF(G24=0,0,J24 / G24)</f>
        <v>0</v>
      </c>
      <c r="L24" s="6" t="str">
        <f>L21</f>
        <v>0</v>
      </c>
      <c r="M24" s="2" t="str">
        <f>M21</f>
        <v>0</v>
      </c>
      <c r="N24" s="6" t="str">
        <f>N21 + N23</f>
        <v>0</v>
      </c>
    </row>
    <row r="25" spans="1:18">
      <c r="D25" s="8" t="s">
        <v>89</v>
      </c>
      <c r="E25" s="7">
        <v>0</v>
      </c>
      <c r="F25" s="2" t="str">
        <f>F24*E25</f>
        <v>0</v>
      </c>
      <c r="G25" s="6" t="str">
        <f>G24*E25</f>
        <v>0</v>
      </c>
      <c r="L25" s="6" t="str">
        <f>G25*O25</f>
        <v>0</v>
      </c>
      <c r="M25" s="2" t="str">
        <f>F25*O25</f>
        <v>0</v>
      </c>
      <c r="N25" s="6" t="str">
        <f>G25*P25</f>
        <v>0</v>
      </c>
      <c r="O25" s="4">
        <v>0.2</v>
      </c>
      <c r="P25" s="4">
        <v>0.8</v>
      </c>
    </row>
    <row r="26" spans="1:18">
      <c r="D26" s="8" t="s">
        <v>90</v>
      </c>
      <c r="E26" s="5">
        <v>0</v>
      </c>
      <c r="F26" s="2" t="str">
        <f>IF(R26=0,0,G26/R26)</f>
        <v>0</v>
      </c>
      <c r="G26" s="6" t="str">
        <f>E26</f>
        <v>0</v>
      </c>
      <c r="L26" s="6" t="str">
        <f>G26*O26</f>
        <v>0</v>
      </c>
      <c r="M26" s="2" t="str">
        <f>F26*O26</f>
        <v>0</v>
      </c>
      <c r="N26" s="6" t="str">
        <f>G26*P26</f>
        <v>0</v>
      </c>
      <c r="O26" s="4">
        <v>0.2</v>
      </c>
      <c r="P26" s="4">
        <v>0.8</v>
      </c>
      <c r="Q26" s="2" t="s">
        <v>91</v>
      </c>
      <c r="R26" s="2">
        <v>100</v>
      </c>
    </row>
    <row r="27" spans="1:18">
      <c r="D27" s="8" t="s">
        <v>92</v>
      </c>
      <c r="F27" s="2" t="str">
        <f>F24 - F25 - F26</f>
        <v>0</v>
      </c>
      <c r="G27" s="6" t="str">
        <f>G24 - G25 - G26</f>
        <v>0</v>
      </c>
      <c r="H27" s="2" t="str">
        <f>H24</f>
        <v>0</v>
      </c>
      <c r="I27" s="6" t="str">
        <f>I24</f>
        <v>0</v>
      </c>
      <c r="J27" s="6" t="str">
        <f>G27 - I27</f>
        <v>0</v>
      </c>
      <c r="K27" s="4" t="str">
        <f>IF(G27=0,0,J27 / G27)</f>
        <v>0</v>
      </c>
      <c r="L27" s="6" t="str">
        <f>L24 - L25 - L26</f>
        <v>0</v>
      </c>
      <c r="M27" s="2" t="str">
        <f>M24 - M25 - M26</f>
        <v>0</v>
      </c>
      <c r="N27" s="6" t="str">
        <f>N24 - N25 - N26</f>
        <v>0</v>
      </c>
    </row>
    <row r="28" spans="1:18">
      <c r="D28" s="8"/>
    </row>
    <row r="29" spans="1:18">
      <c r="D29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9" s="2" t="str">
        <f>M27</f>
        <v>0</v>
      </c>
    </row>
    <row r="30" spans="1:18">
      <c r="D30" s="8" t="s">
        <v>7</v>
      </c>
      <c r="F30" s="2" t="str">
        <f>(F29 + F31) * E22</f>
        <v>0</v>
      </c>
    </row>
    <row r="31" spans="1:18">
      <c r="D31" s="8" t="s">
        <v>93</v>
      </c>
      <c r="F31" s="2" t="str">
        <f>H27</f>
        <v>0</v>
      </c>
    </row>
    <row r="32" spans="1:18">
      <c r="D32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2" s="2" t="str">
        <f>SUM(F29:F31)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2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175</v>
      </c>
      <c r="Q2" s="2" t="s">
        <v>40</v>
      </c>
      <c r="R2" s="2">
        <v>130</v>
      </c>
    </row>
    <row r="4" spans="1:18" s="1" customFormat="1">
      <c r="B4" s="15" t="s">
        <v>41</v>
      </c>
      <c r="C4" s="16" t="s">
        <v>42</v>
      </c>
      <c r="D4" s="17" t="s">
        <v>43</v>
      </c>
      <c r="E4" s="18" t="s">
        <v>44</v>
      </c>
      <c r="F4" s="19" t="s">
        <v>45</v>
      </c>
      <c r="G4" s="18" t="s">
        <v>46</v>
      </c>
      <c r="H4" s="19" t="s">
        <v>47</v>
      </c>
      <c r="I4" s="18" t="s">
        <v>48</v>
      </c>
      <c r="J4" s="18" t="s">
        <v>49</v>
      </c>
      <c r="K4" s="20" t="s">
        <v>50</v>
      </c>
      <c r="L4" s="21" t="s">
        <v>51</v>
      </c>
      <c r="M4" s="22" t="s">
        <v>52</v>
      </c>
      <c r="N4" s="21" t="s">
        <v>53</v>
      </c>
      <c r="O4" s="23" t="s">
        <v>54</v>
      </c>
      <c r="P4" s="23" t="s">
        <v>55</v>
      </c>
      <c r="Q4" s="19" t="s">
        <v>56</v>
      </c>
      <c r="R4" s="24" t="s">
        <v>57</v>
      </c>
    </row>
    <row r="5" spans="1:18">
      <c r="B5" s="47" t="s">
        <v>58</v>
      </c>
      <c r="C5" t="s">
        <v>117</v>
      </c>
      <c r="D5" s="3" t="s">
        <v>118</v>
      </c>
      <c r="E5" s="5">
        <v>1</v>
      </c>
      <c r="F5" s="2">
        <v>1750</v>
      </c>
      <c r="G5" s="6">
        <v>227500</v>
      </c>
      <c r="H5" s="2">
        <v>1740.63</v>
      </c>
      <c r="I5" s="6">
        <v>192305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110.48</v>
      </c>
    </row>
    <row r="6" spans="1:18">
      <c r="B6" s="47" t="s">
        <v>58</v>
      </c>
      <c r="C6" t="s">
        <v>97</v>
      </c>
      <c r="D6" s="3" t="s">
        <v>98</v>
      </c>
      <c r="E6" s="5">
        <v>1</v>
      </c>
      <c r="F6" s="2">
        <v>900</v>
      </c>
      <c r="G6" s="6">
        <v>117000</v>
      </c>
      <c r="H6" s="2">
        <v>500</v>
      </c>
      <c r="I6" s="6">
        <v>55240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110.48</v>
      </c>
    </row>
    <row r="7" spans="1:18">
      <c r="B7" s="47" t="s">
        <v>58</v>
      </c>
      <c r="C7" t="s">
        <v>97</v>
      </c>
      <c r="D7" s="3" t="s">
        <v>99</v>
      </c>
      <c r="E7" s="5">
        <v>1</v>
      </c>
      <c r="F7" s="2">
        <v>150</v>
      </c>
      <c r="G7" s="6">
        <v>19500</v>
      </c>
      <c r="H7" s="2">
        <v>80</v>
      </c>
      <c r="I7" s="6">
        <v>8838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110.48</v>
      </c>
    </row>
    <row r="8" spans="1:18">
      <c r="B8" s="47" t="s">
        <v>58</v>
      </c>
      <c r="C8" t="s">
        <v>97</v>
      </c>
      <c r="D8" s="3" t="s">
        <v>176</v>
      </c>
      <c r="E8" s="5">
        <v>1</v>
      </c>
      <c r="F8" s="2">
        <v>80</v>
      </c>
      <c r="G8" s="6">
        <v>10400</v>
      </c>
      <c r="H8" s="2">
        <v>40</v>
      </c>
      <c r="I8" s="6">
        <v>4419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110.48</v>
      </c>
    </row>
    <row r="9" spans="1:18">
      <c r="B9" s="47" t="s">
        <v>58</v>
      </c>
      <c r="C9" t="s">
        <v>61</v>
      </c>
      <c r="D9" s="3" t="s">
        <v>101</v>
      </c>
      <c r="E9" s="5">
        <v>1</v>
      </c>
      <c r="F9" s="2">
        <v>1700</v>
      </c>
      <c r="G9" s="6">
        <v>221000</v>
      </c>
      <c r="H9" s="2">
        <v>874.35</v>
      </c>
      <c r="I9" s="6">
        <v>96598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110.48</v>
      </c>
    </row>
    <row r="10" spans="1:18">
      <c r="B10" s="55" t="s">
        <v>177</v>
      </c>
      <c r="C10" s="41" t="s">
        <v>71</v>
      </c>
      <c r="D10" s="42" t="s">
        <v>178</v>
      </c>
      <c r="E10" s="43">
        <v>1</v>
      </c>
      <c r="F10" s="44">
        <v>653.85</v>
      </c>
      <c r="G10" s="45">
        <v>85000</v>
      </c>
      <c r="H10" s="44">
        <v>0</v>
      </c>
      <c r="I10" s="45">
        <v>50868</v>
      </c>
      <c r="J10" s="45" t="str">
        <f>G10 - I10</f>
        <v>0</v>
      </c>
      <c r="K10" s="46" t="str">
        <f>IF(G10=0,0,J10 / G10)</f>
        <v>0</v>
      </c>
      <c r="L10" s="45">
        <v>0</v>
      </c>
      <c r="M10" s="44">
        <v>0</v>
      </c>
      <c r="N10" s="45" t="str">
        <f>J10 * P10</f>
        <v>0</v>
      </c>
      <c r="O10" s="46">
        <v>0</v>
      </c>
      <c r="P10" s="46">
        <v>1</v>
      </c>
      <c r="Q10" s="44">
        <v>130</v>
      </c>
      <c r="R10" s="56">
        <v>110.48</v>
      </c>
    </row>
    <row r="11" spans="1:18">
      <c r="B11" s="55" t="s">
        <v>177</v>
      </c>
      <c r="C11" s="41" t="s">
        <v>71</v>
      </c>
      <c r="D11" s="42" t="s">
        <v>179</v>
      </c>
      <c r="E11" s="43">
        <v>2</v>
      </c>
      <c r="F11" s="44">
        <v>1000</v>
      </c>
      <c r="G11" s="45">
        <v>130000</v>
      </c>
      <c r="H11" s="44">
        <v>0</v>
      </c>
      <c r="I11" s="45">
        <v>96660</v>
      </c>
      <c r="J11" s="45" t="str">
        <f>G11 - I11</f>
        <v>0</v>
      </c>
      <c r="K11" s="46" t="str">
        <f>IF(G11=0,0,J11 / G11)</f>
        <v>0</v>
      </c>
      <c r="L11" s="45">
        <v>0</v>
      </c>
      <c r="M11" s="44">
        <v>0</v>
      </c>
      <c r="N11" s="45" t="str">
        <f>J11 * P11</f>
        <v>0</v>
      </c>
      <c r="O11" s="46">
        <v>0</v>
      </c>
      <c r="P11" s="46">
        <v>1</v>
      </c>
      <c r="Q11" s="44">
        <v>130</v>
      </c>
      <c r="R11" s="56">
        <v>110.48</v>
      </c>
    </row>
    <row r="12" spans="1:18">
      <c r="B12" s="47" t="s">
        <v>58</v>
      </c>
      <c r="C12" t="s">
        <v>69</v>
      </c>
      <c r="D12" s="3" t="s">
        <v>180</v>
      </c>
      <c r="E12" s="5">
        <v>1</v>
      </c>
      <c r="F12" s="2">
        <v>450</v>
      </c>
      <c r="G12" s="6">
        <v>58500</v>
      </c>
      <c r="H12" s="2">
        <v>300</v>
      </c>
      <c r="I12" s="6">
        <v>33144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110.48</v>
      </c>
    </row>
    <row r="13" spans="1:18">
      <c r="B13" s="47" t="s">
        <v>58</v>
      </c>
      <c r="C13" t="s">
        <v>65</v>
      </c>
      <c r="D13" s="3" t="s">
        <v>66</v>
      </c>
      <c r="E13" s="5">
        <v>2</v>
      </c>
      <c r="F13" s="2">
        <v>300</v>
      </c>
      <c r="G13" s="6">
        <v>39000</v>
      </c>
      <c r="H13" s="2">
        <v>167.54</v>
      </c>
      <c r="I13" s="6">
        <v>18510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110.48</v>
      </c>
    </row>
    <row r="14" spans="1:18">
      <c r="B14" s="47" t="s">
        <v>58</v>
      </c>
      <c r="C14" t="s">
        <v>78</v>
      </c>
      <c r="D14" s="3" t="s">
        <v>181</v>
      </c>
      <c r="E14" s="5">
        <v>1</v>
      </c>
      <c r="F14" s="2">
        <v>334</v>
      </c>
      <c r="G14" s="6">
        <v>43420</v>
      </c>
      <c r="H14" s="2">
        <v>235</v>
      </c>
      <c r="I14" s="6">
        <v>25963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8">
        <v>110.48</v>
      </c>
    </row>
    <row r="15" spans="1:18">
      <c r="B15" s="47" t="s">
        <v>58</v>
      </c>
      <c r="C15" t="s">
        <v>78</v>
      </c>
      <c r="D15" s="3" t="s">
        <v>182</v>
      </c>
      <c r="E15" s="5">
        <v>1</v>
      </c>
      <c r="F15" s="2">
        <v>50</v>
      </c>
      <c r="G15" s="6">
        <v>6500</v>
      </c>
      <c r="H15" s="2">
        <v>35</v>
      </c>
      <c r="I15" s="6">
        <v>3867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8">
        <v>110.48</v>
      </c>
    </row>
    <row r="16" spans="1:18">
      <c r="B16" s="47" t="s">
        <v>58</v>
      </c>
      <c r="C16" t="s">
        <v>78</v>
      </c>
      <c r="D16" s="3" t="s">
        <v>183</v>
      </c>
      <c r="E16" s="5">
        <v>1</v>
      </c>
      <c r="F16" s="2">
        <v>199</v>
      </c>
      <c r="G16" s="6">
        <v>25870</v>
      </c>
      <c r="H16" s="2">
        <v>140</v>
      </c>
      <c r="I16" s="6">
        <v>15467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8">
        <v>110.48</v>
      </c>
    </row>
    <row r="17" spans="1:18">
      <c r="B17" s="47" t="s">
        <v>58</v>
      </c>
      <c r="C17" t="s">
        <v>78</v>
      </c>
      <c r="D17" s="3" t="s">
        <v>184</v>
      </c>
      <c r="E17" s="5">
        <v>1</v>
      </c>
      <c r="F17" s="2">
        <v>60</v>
      </c>
      <c r="G17" s="6">
        <v>7800</v>
      </c>
      <c r="H17" s="2">
        <v>50</v>
      </c>
      <c r="I17" s="6">
        <v>5524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8">
        <v>110.48</v>
      </c>
    </row>
    <row r="18" spans="1:18">
      <c r="B18" s="47" t="s">
        <v>58</v>
      </c>
      <c r="C18" t="s">
        <v>78</v>
      </c>
      <c r="D18" s="3" t="s">
        <v>110</v>
      </c>
      <c r="E18" s="5">
        <v>1</v>
      </c>
      <c r="F18" s="2">
        <v>150</v>
      </c>
      <c r="G18" s="6">
        <v>19500</v>
      </c>
      <c r="H18" s="2">
        <v>30</v>
      </c>
      <c r="I18" s="6">
        <v>3314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8">
        <v>110.48</v>
      </c>
    </row>
    <row r="19" spans="1:18">
      <c r="B19" s="47" t="s">
        <v>58</v>
      </c>
      <c r="C19" t="s">
        <v>185</v>
      </c>
      <c r="D19" s="3" t="s">
        <v>186</v>
      </c>
      <c r="E19" s="5">
        <v>1</v>
      </c>
      <c r="F19" s="2">
        <v>430</v>
      </c>
      <c r="G19" s="6">
        <v>55900</v>
      </c>
      <c r="H19" s="2">
        <v>315.18</v>
      </c>
      <c r="I19" s="6">
        <v>34821</v>
      </c>
      <c r="J19" s="6" t="str">
        <f>G19 - I19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8">
        <v>110.48</v>
      </c>
    </row>
    <row r="20" spans="1:18">
      <c r="B20" s="49"/>
      <c r="C20" s="49"/>
      <c r="D20" s="50"/>
      <c r="E20" s="51"/>
      <c r="F20" s="52"/>
      <c r="G20" s="53"/>
      <c r="H20" s="52"/>
      <c r="I20" s="53"/>
      <c r="J20" s="53"/>
      <c r="K20" s="54"/>
      <c r="L20" s="53"/>
      <c r="M20" s="52"/>
      <c r="N20" s="53"/>
      <c r="O20" s="54"/>
      <c r="P20" s="54"/>
      <c r="Q20" s="52"/>
      <c r="R20" s="52"/>
    </row>
    <row r="21" spans="1:18">
      <c r="D21" s="8" t="s">
        <v>86</v>
      </c>
      <c r="F21" s="2" t="str">
        <f>SUM(F5:F20)</f>
        <v>0</v>
      </c>
      <c r="G21" s="6" t="str">
        <f>SUM(G5:G20)</f>
        <v>0</v>
      </c>
      <c r="H21" s="2" t="str">
        <f>SUM(H5:H20)</f>
        <v>0</v>
      </c>
      <c r="I21" s="6" t="str">
        <f>SUM(I5:I20)</f>
        <v>0</v>
      </c>
      <c r="J21" s="6" t="str">
        <f>SUM(J5:J20)</f>
        <v>0</v>
      </c>
      <c r="K21" s="4" t="str">
        <f>IF(G21=0,0,J21 / G21)</f>
        <v>0</v>
      </c>
      <c r="L21" s="6" t="str">
        <f>SUM(L5:L20)</f>
        <v>0</v>
      </c>
      <c r="M21" s="2" t="str">
        <f>SUM(M5:M20)</f>
        <v>0</v>
      </c>
      <c r="N21" s="6" t="str">
        <f>SUM(N5:N20)</f>
        <v>0</v>
      </c>
    </row>
    <row r="22" spans="1:18">
      <c r="D22" s="8" t="s">
        <v>87</v>
      </c>
      <c r="E22" s="9">
        <v>0.04712</v>
      </c>
      <c r="F22" s="2" t="str">
        <f>E22 * (F21 - 1653)</f>
        <v>0</v>
      </c>
      <c r="G22" s="6" t="str">
        <f>E22 * (G21 - 215000)</f>
        <v>0</v>
      </c>
    </row>
    <row r="23" spans="1:18">
      <c r="D23" s="8" t="s">
        <v>88</v>
      </c>
      <c r="E23" s="7">
        <v>0.1</v>
      </c>
      <c r="F23" s="2" t="str">
        <f>F21*E23</f>
        <v>0</v>
      </c>
      <c r="G23" s="6" t="str">
        <f>G21*E23</f>
        <v>0</v>
      </c>
      <c r="N23" s="6" t="str">
        <f>G23</f>
        <v>0</v>
      </c>
    </row>
    <row r="24" spans="1:18">
      <c r="D24" s="8" t="s">
        <v>86</v>
      </c>
      <c r="F24" s="2" t="str">
        <f>F21 + F22 + F23</f>
        <v>0</v>
      </c>
      <c r="G24" s="6" t="str">
        <f>G21 + G22 + G23</f>
        <v>0</v>
      </c>
      <c r="H24" s="2" t="str">
        <f>H21</f>
        <v>0</v>
      </c>
      <c r="I24" s="6" t="str">
        <f>I21</f>
        <v>0</v>
      </c>
      <c r="J24" s="6" t="str">
        <f>G24 - I24</f>
        <v>0</v>
      </c>
      <c r="K24" s="4" t="str">
        <f>IF(G24=0,0,J24 / G24)</f>
        <v>0</v>
      </c>
      <c r="L24" s="6" t="str">
        <f>L21</f>
        <v>0</v>
      </c>
      <c r="M24" s="2" t="str">
        <f>M21</f>
        <v>0</v>
      </c>
      <c r="N24" s="6" t="str">
        <f>N21 + N23</f>
        <v>0</v>
      </c>
    </row>
    <row r="25" spans="1:18">
      <c r="D25" s="8" t="s">
        <v>89</v>
      </c>
      <c r="E25" s="7">
        <v>0</v>
      </c>
      <c r="F25" s="2" t="str">
        <f>F24*E25</f>
        <v>0</v>
      </c>
      <c r="G25" s="6" t="str">
        <f>G24*E25</f>
        <v>0</v>
      </c>
      <c r="L25" s="6" t="str">
        <f>G25*O25</f>
        <v>0</v>
      </c>
      <c r="M25" s="2" t="str">
        <f>F25*O25</f>
        <v>0</v>
      </c>
      <c r="N25" s="6" t="str">
        <f>G25*P25</f>
        <v>0</v>
      </c>
      <c r="O25" s="4">
        <v>0.2</v>
      </c>
      <c r="P25" s="4">
        <v>0.8</v>
      </c>
    </row>
    <row r="26" spans="1:18">
      <c r="D26" s="8" t="s">
        <v>90</v>
      </c>
      <c r="E26" s="5">
        <v>0</v>
      </c>
      <c r="F26" s="2" t="str">
        <f>IF(R26=0,0,G26/R26)</f>
        <v>0</v>
      </c>
      <c r="G26" s="6" t="str">
        <f>E26</f>
        <v>0</v>
      </c>
      <c r="L26" s="6" t="str">
        <f>G26*O26</f>
        <v>0</v>
      </c>
      <c r="M26" s="2" t="str">
        <f>F26*O26</f>
        <v>0</v>
      </c>
      <c r="N26" s="6" t="str">
        <f>G26*P26</f>
        <v>0</v>
      </c>
      <c r="O26" s="4">
        <v>0.2</v>
      </c>
      <c r="P26" s="4">
        <v>0.8</v>
      </c>
      <c r="Q26" s="2" t="s">
        <v>91</v>
      </c>
      <c r="R26" s="2">
        <v>100</v>
      </c>
    </row>
    <row r="27" spans="1:18">
      <c r="D27" s="8" t="s">
        <v>92</v>
      </c>
      <c r="F27" s="2" t="str">
        <f>F24 - F25 - F26</f>
        <v>0</v>
      </c>
      <c r="G27" s="6" t="str">
        <f>G24 - G25 - G26</f>
        <v>0</v>
      </c>
      <c r="H27" s="2" t="str">
        <f>H24</f>
        <v>0</v>
      </c>
      <c r="I27" s="6" t="str">
        <f>I24</f>
        <v>0</v>
      </c>
      <c r="J27" s="6" t="str">
        <f>G27 - I27</f>
        <v>0</v>
      </c>
      <c r="K27" s="4" t="str">
        <f>IF(G27=0,0,J27 / G27)</f>
        <v>0</v>
      </c>
      <c r="L27" s="6" t="str">
        <f>L24 - L25 - L26</f>
        <v>0</v>
      </c>
      <c r="M27" s="2" t="str">
        <f>M24 - M25 - M26</f>
        <v>0</v>
      </c>
      <c r="N27" s="6" t="str">
        <f>N24 - N25 - N26</f>
        <v>0</v>
      </c>
    </row>
    <row r="28" spans="1:18">
      <c r="D28" s="8"/>
    </row>
    <row r="29" spans="1:18">
      <c r="D29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9" s="2" t="str">
        <f>M27</f>
        <v>0</v>
      </c>
    </row>
    <row r="30" spans="1:18">
      <c r="D30" s="8" t="s">
        <v>7</v>
      </c>
      <c r="F30" s="2" t="str">
        <f>(F29 + F31) * E22</f>
        <v>0</v>
      </c>
    </row>
    <row r="31" spans="1:18">
      <c r="D31" s="8" t="s">
        <v>93</v>
      </c>
      <c r="F31" s="2" t="str">
        <f>H27</f>
        <v>0</v>
      </c>
    </row>
    <row r="32" spans="1:18">
      <c r="D32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2" s="2" t="str">
        <f>SUM(F29:F31)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送金全体像</vt:lpstr>
      <vt:lpstr>種子島様</vt:lpstr>
      <vt:lpstr>長谷川様</vt:lpstr>
      <vt:lpstr>角田様</vt:lpstr>
      <vt:lpstr>太田様</vt:lpstr>
      <vt:lpstr>津金澤様</vt:lpstr>
      <vt:lpstr>善波様</vt:lpstr>
      <vt:lpstr>石畑様</vt:lpstr>
      <vt:lpstr>小野塚様</vt:lpstr>
      <vt:lpstr>田村様</vt:lpstr>
      <vt:lpstr>小菅様</vt:lpstr>
      <vt:lpstr>町田様</vt:lpstr>
      <vt:lpstr>小林様</vt:lpstr>
      <vt:lpstr>秋山様</vt:lpstr>
      <vt:lpstr>吉川様</vt:lpstr>
      <vt:lpstr>龍見様</vt:lpstr>
      <vt:lpstr>鹿熊様</vt:lpstr>
      <vt:lpstr>濱松様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Work</cp:lastModifiedBy>
  <dcterms:created xsi:type="dcterms:W3CDTF">2010-05-12T03:09:05+09:00</dcterms:created>
  <dcterms:modified xsi:type="dcterms:W3CDTF">2016-11-03T15:49:51+09:00</dcterms:modified>
  <dc:title/>
  <dc:description/>
  <dc:subject/>
  <cp:keywords/>
  <cp:category/>
</cp:coreProperties>
</file>