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送金全体像" sheetId="1" r:id="rId4"/>
    <sheet name="栁澤様" sheetId="2" r:id="rId5"/>
    <sheet name="篠田様" sheetId="3" r:id="rId6"/>
    <sheet name="中元様" sheetId="4" r:id="rId7"/>
    <sheet name="伊藤様" sheetId="5" r:id="rId8"/>
    <sheet name="小松様" sheetId="6" r:id="rId9"/>
    <sheet name="山﨑様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<sst xmlns="http://schemas.openxmlformats.org/spreadsheetml/2006/main" uniqueCount="203">
  <si>
    <t>2018-07挙式分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</si>
  <si>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</si>
  <si>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</si>
  <si>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</si>
  <si>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</si>
  <si>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</si>
  <si>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</si>
  <si>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</si>
  <si>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</si>
  <si>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2018/07/02</t>
  </si>
  <si>
    <t>栁澤 拓弥</t>
  </si>
  <si>
    <t>2018/07/06</t>
  </si>
  <si>
    <t>中元 直人</t>
  </si>
  <si>
    <t>2018/07/08</t>
  </si>
  <si>
    <t>篠田 透</t>
  </si>
  <si>
    <t>2018/07/09</t>
  </si>
  <si>
    <t>小松 篤司</t>
  </si>
  <si>
    <t>2018/07/12</t>
  </si>
  <si>
    <t>伊藤 邦彦</t>
  </si>
  <si>
    <t>2018/07/18</t>
  </si>
  <si>
    <t>山﨑 哲史</t>
  </si>
  <si>
    <t>合計</t>
  </si>
  <si>
    <t>栁澤様     挙式日：2018-07-02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</si>
  <si>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</si>
  <si>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</si>
  <si>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</si>
  <si>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</si>
  <si>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</si>
  <si>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</si>
  <si>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</si>
  <si>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</si>
  <si>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</si>
  <si>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</si>
  <si>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</si>
  <si>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</si>
  <si>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</si>
  <si>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</si>
  <si>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</si>
  <si>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</si>
  <si>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</si>
  <si>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</si>
  <si>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</si>
  <si>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</si>
  <si>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</si>
  <si>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ヘアメイクアーティスト：Risa Hoshino</t>
  </si>
  <si>
    <t>リハーサルメイク(90分)</t>
  </si>
  <si>
    <t>つきっきり(7時間以内)+クイックヘアチェンジ2回付</t>
  </si>
  <si>
    <t>フォトグラファー：VISIONARI/Takako, Megumi, Cliff, Ryan, Jason</t>
  </si>
  <si>
    <t xml:space="preserve">Plan（アルバムなし）：フォトグラファーCliff/メイク、ホテル内、(リムジン)、セレモニー、フォトツアー1ヶ所+レセプション冒頭/350cut～/DVD(データ)・インターネットスライドショー	</t>
  </si>
  <si>
    <t>UIプロダクション</t>
  </si>
  <si>
    <t>シルバープラン（会場到着→挙式→お庭→6組までのインタビュー/未編集セレモニー）ブルーレイ納品</t>
  </si>
  <si>
    <t>つきっきりコーディネーター</t>
  </si>
  <si>
    <t>ホテル出発→フォトツアー1カ所(ワイキキ周辺)→教会→レセプション前半まで</t>
  </si>
  <si>
    <t>カップル用リムジン</t>
  </si>
  <si>
    <t>フォトツアー1ヶ所（ワイキキ周辺）</t>
  </si>
  <si>
    <t>Other</t>
  </si>
  <si>
    <t>13名様用SUVリムジン　※ご家族様用
ホテル⇔会場間（ワイキキ周辺）/2時間　</t>
  </si>
  <si>
    <t>24名様用バス</t>
  </si>
  <si>
    <t>ホテル⇔会場間（ワイキキ周辺）/2時間</t>
  </si>
  <si>
    <t>Real Weddings オリジナル</t>
  </si>
  <si>
    <t>①ブーケ＆ブートニア　☆プレゼント☆ ※ガーデンローズ（ホワイト）・プルメリア（ホワイト）・トルコキキョウ（ホワイト）・ミニバラ（ホワイト）・グリーン</t>
  </si>
  <si>
    <t>ヘアピース（ダブル）</t>
  </si>
  <si>
    <t>フラワーシャワー(30名様分)</t>
  </si>
  <si>
    <t>ゲスト様用レイ
※男性用：グリーンオーキッドシングル×３
※女性用：ホワイトオーキッドシングル×６</t>
  </si>
  <si>
    <t>クレジット払い(海外)</t>
  </si>
  <si>
    <t>Orchids</t>
  </si>
  <si>
    <t>Wedding Lunch Menu</t>
  </si>
  <si>
    <t>レセプション装花 ※レッド×イエロー系の南国アレンジを
３セット×３テーブルに置く</t>
  </si>
  <si>
    <t>Paper Items</t>
  </si>
  <si>
    <t>席札&amp;メニュー表(セットタイプ)　</t>
  </si>
  <si>
    <t>配達料</t>
  </si>
  <si>
    <t>アフターブーケ(押し花)</t>
  </si>
  <si>
    <t>スタンダード(ナッツ)</t>
  </si>
  <si>
    <t>振込(国内)</t>
  </si>
  <si>
    <t>招待状</t>
  </si>
  <si>
    <t>招待状セット</t>
  </si>
  <si>
    <t>送料</t>
  </si>
  <si>
    <t>SUBTOTAL</t>
  </si>
  <si>
    <t>ハワイ州税</t>
  </si>
  <si>
    <t>アレンジメント料</t>
  </si>
  <si>
    <t>ご紹介特典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</si>
  <si>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</si>
  <si>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</si>
  <si>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</si>
  <si>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</si>
  <si>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</si>
  <si>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篠田様     挙式日：2018-07-08</t>
  </si>
  <si>
    <t>メリマンズウエディング</t>
  </si>
  <si>
    <t>※単品料金
ガーデン会場使用料/バンブーガゼボレンタル料/牧師先生/ギター弾き語り/日本人コーディネーター（2時間）/椅子20脚分＆設置料//結婚証明書（法的効力はありません）</t>
  </si>
  <si>
    <t>Real Weddings オリジナル(マウイ島)</t>
  </si>
  <si>
    <t>テーブルフラワー1個 ※3個のうち、2個をガゼボ装花として使用、挙式後はテーブルにセットいたします。</t>
  </si>
  <si>
    <t>バージンロード ※白ラン：３００個、紫ラン：５０個</t>
  </si>
  <si>
    <t>フラワーシャワー10名様分</t>
  </si>
  <si>
    <t>レイ ※パープル×２、ホワイト×２　</t>
  </si>
  <si>
    <t>ヘアメイクアーティスト：マウイ島</t>
  </si>
  <si>
    <t>つきっきりヘアメイク6時間以内</t>
  </si>
  <si>
    <t>新郎ヘアセット(20分）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</si>
  <si>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</si>
  <si>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</si>
  <si>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</si>
  <si>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</si>
  <si>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つきっきりコーディネーター（マウイ島）</t>
  </si>
  <si>
    <t>挙式＆レセプション(6時間)</t>
  </si>
  <si>
    <t>送迎車(マウイ島)</t>
  </si>
  <si>
    <t>8名様用リムジン/ホテル⇒会場間・片道送迎
※ピストン輸送をしてカップル様とゲスト様全員お送りいたします。</t>
  </si>
  <si>
    <t>ブーケ＆ブートニア　☆プレゼント☆</t>
  </si>
  <si>
    <t>ヘアーフラワー（モカラ）</t>
  </si>
  <si>
    <t>ハクレイ（モカラ、グリーン、小花）</t>
  </si>
  <si>
    <t>マイリーレイ</t>
  </si>
  <si>
    <t>マウイ島：メリマンズ</t>
  </si>
  <si>
    <t>ディナーメニュー+その他サービス料　※ダイニングルームの場合
※ドリンク代は現地精算となりますので、ご料金には含まれておりません。</t>
  </si>
  <si>
    <t>マウイ島</t>
  </si>
  <si>
    <t>オリジナルウエディング1段ラウンドケーキ</t>
  </si>
  <si>
    <t>Real Weddingsオリジナル（マウイ島）</t>
  </si>
  <si>
    <t>ケーキフラワー（オレンジ、パープル、ピンクモカラ）</t>
  </si>
  <si>
    <t>離島挙式特別特典</t>
  </si>
  <si>
    <t>中元様     挙式日：2018-07-06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</si>
  <si>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</si>
  <si>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</si>
  <si>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</si>
  <si>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</si>
  <si>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リハーサルメイク(120分）</t>
  </si>
  <si>
    <t>フォトグラファー：Jayson Tanega</t>
  </si>
  <si>
    <t>挙式のみ/撮影データ</t>
  </si>
  <si>
    <t>フォトツアー1カ所追加（ワイキキ周辺）</t>
  </si>
  <si>
    <t>ワイマナロビーチ出張料</t>
  </si>
  <si>
    <t>ホテル出発→教会→フォトツアー1カ所(ワイキキ周辺）→レセプション前半</t>
  </si>
  <si>
    <t>フォトツアー1ヶ所(ワイマナロビーチ)</t>
  </si>
  <si>
    <t>14名様用ミニバン</t>
  </si>
  <si>
    <t>ブーケ＆ブートニア　☆プレゼント☆ ※バラ（ホワイト）・ミニバラ（ホワイト）・ベロニカ（ホワイト）・グリーン・ユリ（カサブランカまたは、似たユリ）</t>
  </si>
  <si>
    <t>ヘアピース（シングル）</t>
  </si>
  <si>
    <t>チューベローズシングルレイ</t>
  </si>
  <si>
    <t>ハウツリーラナイ/サンスーシールーム</t>
  </si>
  <si>
    <t>Wedding Special Menu(Tastings Hawaii)</t>
  </si>
  <si>
    <t>Kids Menu</t>
  </si>
  <si>
    <t>食パンとカットしたフルーツ(ミックス)</t>
  </si>
  <si>
    <t>10" Round Cake (25.4cm)/Basic</t>
  </si>
  <si>
    <t>なし</t>
  </si>
  <si>
    <t>伊藤様     挙式日：2018-07-12</t>
  </si>
  <si>
    <t>モアナルアガーデンウエディング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</si>
  <si>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</si>
  <si>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モアナルアガーデン</t>
  </si>
  <si>
    <t>シャンパントースト　新郎新婦様分　※参加者全員分のお申込が必要となります。</t>
  </si>
  <si>
    <t>シャンパントースト　ゲスト用　※新郎新婦様分も含めて参加者全員分のお申込が必要となります。
※お子様はジュース（お任せ）となります</t>
  </si>
  <si>
    <t>ヘアメイクアーティスト：Hisami</t>
  </si>
  <si>
    <t>リハーサルメイク(120分)
07/11（水）16:30~18:30</t>
  </si>
  <si>
    <t>延長1時間</t>
  </si>
  <si>
    <t>お支度→ホテル館内→リムジン→挙式→フォトツアー2ヶ所(ワイキキ周辺）/撮影データ☆</t>
  </si>
  <si>
    <t>KAWI ENTERPRISE LTD.</t>
  </si>
  <si>
    <t>挙式のみ記録撮影：ダイジェスト(約5分)　※DVD納品</t>
  </si>
  <si>
    <t>Real Wedddings オリジナル</t>
  </si>
  <si>
    <t>デジタル横長タイプ：Laule'a 40P/80C(表紙素材：麻布)</t>
  </si>
  <si>
    <t>ホテル出発→教会→フォトツアー2カ所(ワイキキ周辺）→レセプション前半
※前日お打合せ：07/11（水）15:30~16:30</t>
  </si>
  <si>
    <t>7名様用リムジン</t>
  </si>
  <si>
    <t>ホテル⇔会場間（ワイキキ周辺）/往復</t>
  </si>
  <si>
    <t>ブーケ＆ブートニア　
ガーデンローズ（濃いピンク）
シャクヤク（ピンク）
シャクヤク（ライトピンク）
バラ（ライトピンク）</t>
  </si>
  <si>
    <t>ブーケ＆ブートニア　
バラ（ピンクベージュ）
アマランサス（グリーン）
ミニバラ（ホワイト）
ユーカリの葉（実物）
アジサイ（ホワイト）
グリーン</t>
  </si>
  <si>
    <t>ヘッドピース　
ブーケとお揃い</t>
  </si>
  <si>
    <t>フラワーシャワー(10名様分)とフラワーガール用花</t>
  </si>
  <si>
    <t>オーキッズ</t>
  </si>
  <si>
    <t>Wedding Dinner Menu</t>
  </si>
  <si>
    <t>Wedding Children's  Menu</t>
  </si>
  <si>
    <t>デザイン変更料　
2段へ変更</t>
  </si>
  <si>
    <t>ケーキフラワー</t>
  </si>
  <si>
    <t>ケーキフラワー
ブーケとお揃いの花材</t>
  </si>
  <si>
    <t>テーブルデコレーション　
ガーデンローズ（濃いピンク）
シャクヤク（ピンク）
シャクヤク（ライトピンク）
バラ（ライトピンク）
1点のアレンジと2種のピンクペタル</t>
  </si>
  <si>
    <t>小松様     挙式日：2018-07-09</t>
  </si>
  <si>
    <t>ハレクラニウエディング</t>
  </si>
  <si>
    <t>会場使用料／牧師謝礼／ソロウクレレシンガー／日本人コーディネーター／結婚証明書(法的効力なし)／ホワイトガゼボ／スタンシオン&amp;ロープ／椅子50脚</t>
  </si>
  <si>
    <t>ガゼボ装花 ※バラ(ピンク)・バラ(ホワイト)・アジサイ(ホワイト)・ミニバラ(ピンク)・ミニバラ(ホワイト)・グリーン</t>
  </si>
  <si>
    <t>チュール代</t>
  </si>
  <si>
    <t xml:space="preserve">フラワーシャワー(10名様分) </t>
  </si>
  <si>
    <t>Other Decoration</t>
  </si>
  <si>
    <t>チェアサッシュ</t>
  </si>
  <si>
    <t>デリバリー料</t>
  </si>
  <si>
    <t>ヘアメイクアーティスト：Machi Barros</t>
  </si>
  <si>
    <t>つきっきりヘアメイク(7時間）*クイックヘアチェンジ2回付き</t>
  </si>
  <si>
    <t>フォトグラファー：Taka</t>
  </si>
  <si>
    <t>お支度→ホテル館内→挙式→フォトツアー1ヶ所(ワイキキ周辺)/撮影データ</t>
  </si>
  <si>
    <t>レセプション30分（ワイキキ周辺）</t>
  </si>
  <si>
    <t>プロペラUSA</t>
  </si>
  <si>
    <t>梅(挙式のみ) DVD納品</t>
  </si>
  <si>
    <t>ホテル出発→挙式→フォトツアー1カ所(ワイキキ周辺）→レセプション前半</t>
  </si>
  <si>
    <t>ブーケ＆ブートニア　☆プレゼント☆ ※ガーデンローズ（ピンク）・アジサイ（ピンク）・ミニバラ（ピンク）・アスチルべ（ピンク）・カーネーション（ピーチ）・グリーン</t>
  </si>
  <si>
    <t>ブーケ共花ヘアピース</t>
  </si>
  <si>
    <t>ハクレイ　※ミニバラ（ピンク）・アジサイ（ピンク）・グリーン</t>
  </si>
  <si>
    <t>お子様用のハクレイ ※ピンク×ホワイト系の小花</t>
  </si>
  <si>
    <t>パープルオーキッドのシングルレイ</t>
  </si>
  <si>
    <t>ガゼボフラワーをメンテナンスして、オーキッズ用のレセプションフラワーにする</t>
  </si>
  <si>
    <t>★新春限定特典★bittersweetドレス&amp;タキシードレンタル38万円分</t>
  </si>
  <si>
    <t>山﨑様     挙式日：2018-07-18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</si>
  <si>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</si>
  <si>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</si>
  <si>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ヘアメイクアーティスト：Akiko Ito</t>
  </si>
  <si>
    <t>フォトグラファー：Lester Miyashiro</t>
  </si>
  <si>
    <t>お支度→ホテル館内→リムジン→挙式→フォトツアー2ヶ所(ワイキキ周辺）/撮影データ</t>
  </si>
  <si>
    <t>出張料(東海岸)</t>
  </si>
  <si>
    <t>Paris（アルバム）</t>
  </si>
  <si>
    <t>ホテル出発→教会→フォトツアー2カ所(ワイキキ周辺）→ホテル</t>
  </si>
  <si>
    <t>ヘッドピース　</t>
  </si>
  <si>
    <t>レイ　</t>
  </si>
  <si>
    <t>フラワーシャワー(10名様分)</t>
  </si>
  <si>
    <t>ご紹介特別割引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</si>
</sst>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"/>
  <sheetViews>
    <sheetView tabSelected="0" workbookViewId="0" zoomScale="75" showGridLines="true" showRowColHeaders="1">
      <selection activeCell="H11" sqref="H11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6753.29</v>
      </c>
      <c r="F5" s="28">
        <v>632.63</v>
      </c>
      <c r="G5" s="28">
        <v>348.02</v>
      </c>
      <c r="H5" s="35">
        <v>7733.94</v>
      </c>
    </row>
    <row r="6" spans="1:9">
      <c r="B6" s="33">
        <v>2</v>
      </c>
      <c r="C6" s="26" t="s">
        <v>11</v>
      </c>
      <c r="D6" s="27" t="s">
        <v>12</v>
      </c>
      <c r="E6" s="28">
        <v>2897.19</v>
      </c>
      <c r="F6" s="28">
        <v>436.48</v>
      </c>
      <c r="G6" s="28">
        <v>157.08</v>
      </c>
      <c r="H6" s="35">
        <v>3490.75</v>
      </c>
    </row>
    <row r="7" spans="1:9">
      <c r="B7" s="33">
        <v>3</v>
      </c>
      <c r="C7" s="26" t="s">
        <v>13</v>
      </c>
      <c r="D7" s="27" t="s">
        <v>14</v>
      </c>
      <c r="E7" s="28">
        <v>8810.469999999999</v>
      </c>
      <c r="F7" s="28">
        <v>0</v>
      </c>
      <c r="G7" s="28">
        <v>367.13</v>
      </c>
      <c r="H7" s="35">
        <v>9177.6</v>
      </c>
    </row>
    <row r="8" spans="1:9">
      <c r="B8" s="33">
        <v>4</v>
      </c>
      <c r="C8" s="26" t="s">
        <v>15</v>
      </c>
      <c r="D8" s="27" t="s">
        <v>16</v>
      </c>
      <c r="E8" s="28">
        <v>4381.76</v>
      </c>
      <c r="F8" s="28">
        <v>703.3099999999999</v>
      </c>
      <c r="G8" s="28">
        <v>239.61</v>
      </c>
      <c r="H8" s="35">
        <v>5324.68</v>
      </c>
    </row>
    <row r="9" spans="1:9">
      <c r="B9" s="33">
        <v>5</v>
      </c>
      <c r="C9" s="26" t="s">
        <v>17</v>
      </c>
      <c r="D9" s="27" t="s">
        <v>18</v>
      </c>
      <c r="E9" s="28">
        <v>7807.33</v>
      </c>
      <c r="F9" s="28">
        <v>951.71</v>
      </c>
      <c r="G9" s="28">
        <v>412.73</v>
      </c>
      <c r="H9" s="35">
        <v>9171.77</v>
      </c>
    </row>
    <row r="10" spans="1:9">
      <c r="B10" s="33">
        <v>6</v>
      </c>
      <c r="C10" s="26" t="s">
        <v>19</v>
      </c>
      <c r="D10" s="27" t="s">
        <v>20</v>
      </c>
      <c r="E10" s="28">
        <v>5965.76</v>
      </c>
      <c r="F10" s="28">
        <v>297.07</v>
      </c>
      <c r="G10" s="28">
        <v>295.1</v>
      </c>
      <c r="H10" s="35">
        <v>6557.93</v>
      </c>
    </row>
    <row r="11" spans="1:9">
      <c r="B11" s="36"/>
      <c r="C11" s="37"/>
      <c r="D11" s="38" t="s">
        <v>21</v>
      </c>
      <c r="E11" s="39" t="str">
        <f>SUM(E5:E10)</f>
        <v>0</v>
      </c>
      <c r="F11" s="39" t="str">
        <f>SUM(F5:F10)</f>
        <v>0</v>
      </c>
      <c r="G11" s="39" t="str">
        <f>SUM(G5:G10)</f>
        <v>0</v>
      </c>
      <c r="H11" s="40" t="str">
        <f>SUM(H5:H10)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42</v>
      </c>
      <c r="D5" s="3" t="s">
        <v>43</v>
      </c>
      <c r="E5" s="5">
        <v>1</v>
      </c>
      <c r="F5" s="2">
        <v>1450</v>
      </c>
      <c r="G5" s="6">
        <v>188500</v>
      </c>
      <c r="H5" s="2">
        <v>1225.63</v>
      </c>
      <c r="I5" s="6">
        <v>137418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112.12</v>
      </c>
    </row>
    <row r="6" spans="1:18">
      <c r="B6" s="47" t="s">
        <v>41</v>
      </c>
      <c r="C6" t="s">
        <v>44</v>
      </c>
      <c r="D6" s="3" t="s">
        <v>45</v>
      </c>
      <c r="E6" s="5">
        <v>1</v>
      </c>
      <c r="F6" s="2">
        <v>250</v>
      </c>
      <c r="G6" s="6">
        <v>32500</v>
      </c>
      <c r="H6" s="2">
        <v>100</v>
      </c>
      <c r="I6" s="6">
        <v>11212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112.12</v>
      </c>
    </row>
    <row r="7" spans="1:18">
      <c r="B7" s="47" t="s">
        <v>41</v>
      </c>
      <c r="C7" t="s">
        <v>44</v>
      </c>
      <c r="D7" s="3" t="s">
        <v>46</v>
      </c>
      <c r="E7" s="5">
        <v>1</v>
      </c>
      <c r="F7" s="2">
        <v>900</v>
      </c>
      <c r="G7" s="6">
        <v>117000</v>
      </c>
      <c r="H7" s="2">
        <v>500</v>
      </c>
      <c r="I7" s="6">
        <v>56060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112.12</v>
      </c>
    </row>
    <row r="8" spans="1:18">
      <c r="B8" s="47" t="s">
        <v>41</v>
      </c>
      <c r="C8" t="s">
        <v>47</v>
      </c>
      <c r="D8" s="3" t="s">
        <v>48</v>
      </c>
      <c r="E8" s="5">
        <v>1</v>
      </c>
      <c r="F8" s="2">
        <v>1375</v>
      </c>
      <c r="G8" s="6">
        <v>178750</v>
      </c>
      <c r="H8" s="2">
        <v>1099.48</v>
      </c>
      <c r="I8" s="6">
        <v>123274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112.12</v>
      </c>
    </row>
    <row r="9" spans="1:18">
      <c r="B9" s="47" t="s">
        <v>41</v>
      </c>
      <c r="C9" t="s">
        <v>49</v>
      </c>
      <c r="D9" s="3" t="s">
        <v>50</v>
      </c>
      <c r="E9" s="5">
        <v>1</v>
      </c>
      <c r="F9" s="2">
        <v>950</v>
      </c>
      <c r="G9" s="6">
        <v>123500</v>
      </c>
      <c r="H9" s="2">
        <v>725</v>
      </c>
      <c r="I9" s="6">
        <v>81287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112.12</v>
      </c>
    </row>
    <row r="10" spans="1:18">
      <c r="B10" s="47" t="s">
        <v>41</v>
      </c>
      <c r="C10" t="s">
        <v>51</v>
      </c>
      <c r="D10" s="3" t="s">
        <v>52</v>
      </c>
      <c r="E10" s="5">
        <v>1</v>
      </c>
      <c r="F10" s="2">
        <v>350</v>
      </c>
      <c r="G10" s="6">
        <v>45500</v>
      </c>
      <c r="H10" s="2">
        <v>420</v>
      </c>
      <c r="I10" s="6">
        <v>47090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112.12</v>
      </c>
    </row>
    <row r="11" spans="1:18">
      <c r="B11" s="47" t="s">
        <v>41</v>
      </c>
      <c r="C11" t="s">
        <v>53</v>
      </c>
      <c r="D11" s="3" t="s">
        <v>54</v>
      </c>
      <c r="E11" s="5">
        <v>1</v>
      </c>
      <c r="F11" s="2">
        <v>150</v>
      </c>
      <c r="G11" s="6">
        <v>19500</v>
      </c>
      <c r="H11" s="2">
        <v>78.53</v>
      </c>
      <c r="I11" s="6">
        <v>8805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112.12</v>
      </c>
    </row>
    <row r="12" spans="1:18">
      <c r="B12" s="47" t="s">
        <v>41</v>
      </c>
      <c r="C12" t="s">
        <v>55</v>
      </c>
      <c r="D12" s="3" t="s">
        <v>56</v>
      </c>
      <c r="E12" s="5">
        <v>1</v>
      </c>
      <c r="F12" s="2">
        <v>460</v>
      </c>
      <c r="G12" s="6">
        <v>59800</v>
      </c>
      <c r="H12" s="2">
        <v>345</v>
      </c>
      <c r="I12" s="6">
        <v>38681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112.12</v>
      </c>
    </row>
    <row r="13" spans="1:18">
      <c r="B13" s="47" t="s">
        <v>41</v>
      </c>
      <c r="C13" t="s">
        <v>57</v>
      </c>
      <c r="D13" s="3" t="s">
        <v>58</v>
      </c>
      <c r="E13" s="5">
        <v>1</v>
      </c>
      <c r="F13" s="2">
        <v>500</v>
      </c>
      <c r="G13" s="6">
        <v>65000</v>
      </c>
      <c r="H13" s="2">
        <v>290.58</v>
      </c>
      <c r="I13" s="6">
        <v>32580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112.12</v>
      </c>
    </row>
    <row r="14" spans="1:18">
      <c r="B14" s="47" t="s">
        <v>41</v>
      </c>
      <c r="C14" t="s">
        <v>59</v>
      </c>
      <c r="D14" s="3" t="s">
        <v>60</v>
      </c>
      <c r="E14" s="5">
        <v>1</v>
      </c>
      <c r="F14" s="2">
        <v>0</v>
      </c>
      <c r="G14" s="6">
        <v>0</v>
      </c>
      <c r="H14" s="2">
        <v>270</v>
      </c>
      <c r="I14" s="6">
        <v>30272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112.12</v>
      </c>
    </row>
    <row r="15" spans="1:18">
      <c r="B15" s="47" t="s">
        <v>41</v>
      </c>
      <c r="C15" t="s">
        <v>59</v>
      </c>
      <c r="D15" s="3" t="s">
        <v>61</v>
      </c>
      <c r="E15" s="5">
        <v>1</v>
      </c>
      <c r="F15" s="2">
        <v>121</v>
      </c>
      <c r="G15" s="6">
        <v>15730</v>
      </c>
      <c r="H15" s="2">
        <v>85</v>
      </c>
      <c r="I15" s="6">
        <v>9530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112.12</v>
      </c>
    </row>
    <row r="16" spans="1:18">
      <c r="B16" s="47" t="s">
        <v>41</v>
      </c>
      <c r="C16" t="s">
        <v>59</v>
      </c>
      <c r="D16" s="3" t="s">
        <v>62</v>
      </c>
      <c r="E16" s="5">
        <v>1</v>
      </c>
      <c r="F16" s="2">
        <v>350</v>
      </c>
      <c r="G16" s="6">
        <v>45500</v>
      </c>
      <c r="H16" s="2">
        <v>180</v>
      </c>
      <c r="I16" s="6">
        <v>20182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112.12</v>
      </c>
    </row>
    <row r="17" spans="1:18">
      <c r="B17" s="47" t="s">
        <v>41</v>
      </c>
      <c r="C17" t="s">
        <v>59</v>
      </c>
      <c r="D17" s="3" t="s">
        <v>63</v>
      </c>
      <c r="E17" s="5">
        <v>9</v>
      </c>
      <c r="F17" s="2">
        <v>225</v>
      </c>
      <c r="G17" s="6">
        <v>29250</v>
      </c>
      <c r="H17" s="2">
        <v>180</v>
      </c>
      <c r="I17" s="6">
        <v>20178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112.12</v>
      </c>
    </row>
    <row r="18" spans="1:18">
      <c r="B18" s="47" t="s">
        <v>64</v>
      </c>
      <c r="C18" t="s">
        <v>65</v>
      </c>
      <c r="D18" s="3" t="s">
        <v>66</v>
      </c>
      <c r="E18" s="5">
        <v>26</v>
      </c>
      <c r="F18" s="2">
        <v>3250</v>
      </c>
      <c r="G18" s="6">
        <v>422500</v>
      </c>
      <c r="H18" s="2">
        <v>0</v>
      </c>
      <c r="I18" s="6">
        <v>0</v>
      </c>
      <c r="J18" s="6" t="str">
        <f>G18 - 297336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112.12</v>
      </c>
    </row>
    <row r="19" spans="1:18">
      <c r="B19" s="47" t="s">
        <v>41</v>
      </c>
      <c r="C19" t="s">
        <v>59</v>
      </c>
      <c r="D19" s="3" t="s">
        <v>67</v>
      </c>
      <c r="E19" s="5">
        <v>1</v>
      </c>
      <c r="F19" s="2">
        <v>766</v>
      </c>
      <c r="G19" s="6">
        <v>99580</v>
      </c>
      <c r="H19" s="2">
        <v>540</v>
      </c>
      <c r="I19" s="6">
        <v>60545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112.12</v>
      </c>
    </row>
    <row r="20" spans="1:18">
      <c r="B20" s="47" t="s">
        <v>41</v>
      </c>
      <c r="C20" t="s">
        <v>68</v>
      </c>
      <c r="D20" s="3" t="s">
        <v>69</v>
      </c>
      <c r="E20" s="5">
        <v>26</v>
      </c>
      <c r="F20" s="2">
        <v>390</v>
      </c>
      <c r="G20" s="6">
        <v>50700</v>
      </c>
      <c r="H20" s="2">
        <v>353.86</v>
      </c>
      <c r="I20" s="6">
        <v>39676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112.12</v>
      </c>
    </row>
    <row r="21" spans="1:18">
      <c r="B21" s="47" t="s">
        <v>41</v>
      </c>
      <c r="C21" t="s">
        <v>68</v>
      </c>
      <c r="D21" s="3" t="s">
        <v>70</v>
      </c>
      <c r="E21" s="5">
        <v>1</v>
      </c>
      <c r="F21" s="2">
        <v>17</v>
      </c>
      <c r="G21" s="6">
        <v>2210</v>
      </c>
      <c r="H21" s="2">
        <v>15.71</v>
      </c>
      <c r="I21" s="6">
        <v>1761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112.12</v>
      </c>
    </row>
    <row r="22" spans="1:18">
      <c r="B22" s="47" t="s">
        <v>41</v>
      </c>
      <c r="C22" t="s">
        <v>71</v>
      </c>
      <c r="D22" s="3" t="s">
        <v>72</v>
      </c>
      <c r="E22" s="5">
        <v>1</v>
      </c>
      <c r="F22" s="2">
        <v>470</v>
      </c>
      <c r="G22" s="6">
        <v>61100</v>
      </c>
      <c r="H22" s="2">
        <v>344.5</v>
      </c>
      <c r="I22" s="6">
        <v>38625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112.12</v>
      </c>
    </row>
    <row r="23" spans="1:18">
      <c r="B23" s="48" t="s">
        <v>73</v>
      </c>
      <c r="C23" s="41" t="s">
        <v>74</v>
      </c>
      <c r="D23" s="42" t="s">
        <v>75</v>
      </c>
      <c r="E23" s="43">
        <v>21</v>
      </c>
      <c r="F23" s="44">
        <v>210</v>
      </c>
      <c r="G23" s="45">
        <v>21000</v>
      </c>
      <c r="H23" s="44">
        <v>0</v>
      </c>
      <c r="I23" s="45">
        <v>13188</v>
      </c>
      <c r="J23" s="45" t="str">
        <f>G23 - I23</f>
        <v>0</v>
      </c>
      <c r="K23" s="46" t="str">
        <f>IF(G23=0,0,J23 / G23)</f>
        <v>0</v>
      </c>
      <c r="L23" s="45">
        <v>0</v>
      </c>
      <c r="M23" s="44">
        <v>0</v>
      </c>
      <c r="N23" s="45" t="str">
        <f>J23 * P23</f>
        <v>0</v>
      </c>
      <c r="O23" s="46">
        <v>0</v>
      </c>
      <c r="P23" s="46">
        <v>1</v>
      </c>
      <c r="Q23" s="44">
        <v>100</v>
      </c>
      <c r="R23" s="50">
        <v>112.12</v>
      </c>
    </row>
    <row r="24" spans="1:18">
      <c r="B24" s="48" t="s">
        <v>73</v>
      </c>
      <c r="C24" s="41" t="s">
        <v>74</v>
      </c>
      <c r="D24" s="42" t="s">
        <v>76</v>
      </c>
      <c r="E24" s="43">
        <v>1</v>
      </c>
      <c r="F24" s="44">
        <v>7</v>
      </c>
      <c r="G24" s="45">
        <v>700</v>
      </c>
      <c r="H24" s="44">
        <v>0</v>
      </c>
      <c r="I24" s="45">
        <v>673</v>
      </c>
      <c r="J24" s="45" t="str">
        <f>G24 - I24</f>
        <v>0</v>
      </c>
      <c r="K24" s="46" t="str">
        <f>IF(G24=0,0,J24 / G24)</f>
        <v>0</v>
      </c>
      <c r="L24" s="45">
        <v>0</v>
      </c>
      <c r="M24" s="44">
        <v>0</v>
      </c>
      <c r="N24" s="45" t="str">
        <f>J24 * P24</f>
        <v>0</v>
      </c>
      <c r="O24" s="46">
        <v>0</v>
      </c>
      <c r="P24" s="46">
        <v>1</v>
      </c>
      <c r="Q24" s="44">
        <v>100</v>
      </c>
      <c r="R24" s="50">
        <v>112.12</v>
      </c>
    </row>
    <row r="25" spans="1:18">
      <c r="B25" s="51"/>
      <c r="C25" s="51"/>
      <c r="D25" s="52"/>
      <c r="E25" s="53"/>
      <c r="F25" s="54"/>
      <c r="G25" s="55"/>
      <c r="H25" s="54"/>
      <c r="I25" s="55"/>
      <c r="J25" s="55"/>
      <c r="K25" s="56"/>
      <c r="L25" s="55"/>
      <c r="M25" s="54"/>
      <c r="N25" s="55"/>
      <c r="O25" s="56"/>
      <c r="P25" s="56"/>
      <c r="Q25" s="54"/>
      <c r="R25" s="54"/>
    </row>
    <row r="26" spans="1:18">
      <c r="D26" s="8" t="s">
        <v>77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78</v>
      </c>
      <c r="E27" s="9">
        <v>0.04712</v>
      </c>
      <c r="F27" s="2" t="str">
        <f>E27 * (F26 - 217)</f>
        <v>0</v>
      </c>
      <c r="G27" s="6" t="str">
        <f>E27 * (G26 - 21700)</f>
        <v>0</v>
      </c>
    </row>
    <row r="28" spans="1:18">
      <c r="D28" s="8" t="s">
        <v>79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77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80</v>
      </c>
      <c r="E30" s="7">
        <v>0.05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81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82</v>
      </c>
      <c r="R31" s="2">
        <v>100</v>
      </c>
    </row>
    <row r="32" spans="1:18">
      <c r="D32" s="8" t="s">
        <v>83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84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86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87</v>
      </c>
      <c r="D5" s="3" t="s">
        <v>88</v>
      </c>
      <c r="E5" s="5">
        <v>1</v>
      </c>
      <c r="F5" s="2">
        <v>3250</v>
      </c>
      <c r="G5" s="6">
        <v>422500</v>
      </c>
      <c r="H5" s="2">
        <v>2495.84</v>
      </c>
      <c r="I5" s="6">
        <v>279834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112.12</v>
      </c>
    </row>
    <row r="6" spans="1:18">
      <c r="B6" s="47" t="s">
        <v>41</v>
      </c>
      <c r="C6" t="s">
        <v>89</v>
      </c>
      <c r="D6" s="3" t="s">
        <v>90</v>
      </c>
      <c r="E6" s="5">
        <v>3</v>
      </c>
      <c r="F6" s="2">
        <v>279</v>
      </c>
      <c r="G6" s="6">
        <v>36270</v>
      </c>
      <c r="H6" s="2">
        <v>195</v>
      </c>
      <c r="I6" s="6">
        <v>21864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112.12</v>
      </c>
    </row>
    <row r="7" spans="1:18">
      <c r="B7" s="47" t="s">
        <v>41</v>
      </c>
      <c r="C7" t="s">
        <v>89</v>
      </c>
      <c r="D7" s="3" t="s">
        <v>91</v>
      </c>
      <c r="E7" s="5">
        <v>1</v>
      </c>
      <c r="F7" s="2">
        <v>284</v>
      </c>
      <c r="G7" s="6">
        <v>36920</v>
      </c>
      <c r="H7" s="2">
        <v>200</v>
      </c>
      <c r="I7" s="6">
        <v>22424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112.12</v>
      </c>
    </row>
    <row r="8" spans="1:18">
      <c r="B8" s="47" t="s">
        <v>41</v>
      </c>
      <c r="C8" t="s">
        <v>89</v>
      </c>
      <c r="D8" s="3" t="s">
        <v>92</v>
      </c>
      <c r="E8" s="5">
        <v>1</v>
      </c>
      <c r="F8" s="2">
        <v>150</v>
      </c>
      <c r="G8" s="6">
        <v>19500</v>
      </c>
      <c r="H8" s="2">
        <v>75</v>
      </c>
      <c r="I8" s="6">
        <v>8409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112.12</v>
      </c>
    </row>
    <row r="9" spans="1:18">
      <c r="B9" s="47" t="s">
        <v>41</v>
      </c>
      <c r="C9" t="s">
        <v>59</v>
      </c>
      <c r="D9" s="3" t="s">
        <v>93</v>
      </c>
      <c r="E9" s="5">
        <v>4</v>
      </c>
      <c r="F9" s="2">
        <v>100</v>
      </c>
      <c r="G9" s="6">
        <v>13000</v>
      </c>
      <c r="H9" s="2">
        <v>100</v>
      </c>
      <c r="I9" s="6">
        <v>11212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112.12</v>
      </c>
    </row>
    <row r="10" spans="1:18">
      <c r="B10" s="47" t="s">
        <v>41</v>
      </c>
      <c r="C10" t="s">
        <v>94</v>
      </c>
      <c r="D10" s="3" t="s">
        <v>95</v>
      </c>
      <c r="E10" s="5">
        <v>1</v>
      </c>
      <c r="F10" s="2">
        <v>850</v>
      </c>
      <c r="G10" s="6">
        <v>110500</v>
      </c>
      <c r="H10" s="2">
        <v>593.75</v>
      </c>
      <c r="I10" s="6">
        <v>66571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9">
        <v>112.12</v>
      </c>
    </row>
    <row r="11" spans="1:18">
      <c r="B11" s="47" t="s">
        <v>41</v>
      </c>
      <c r="C11" t="s">
        <v>94</v>
      </c>
      <c r="D11" s="3" t="s">
        <v>45</v>
      </c>
      <c r="E11" s="5">
        <v>1</v>
      </c>
      <c r="F11" s="2">
        <v>250</v>
      </c>
      <c r="G11" s="6">
        <v>32500</v>
      </c>
      <c r="H11" s="2">
        <v>145.83</v>
      </c>
      <c r="I11" s="6">
        <v>16350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9">
        <v>112.12</v>
      </c>
    </row>
    <row r="12" spans="1:18">
      <c r="B12" s="47" t="s">
        <v>41</v>
      </c>
      <c r="C12" t="s">
        <v>94</v>
      </c>
      <c r="D12" s="3" t="s">
        <v>96</v>
      </c>
      <c r="E12" s="5">
        <v>1</v>
      </c>
      <c r="F12" s="2">
        <v>80</v>
      </c>
      <c r="G12" s="6">
        <v>10400</v>
      </c>
      <c r="H12" s="2">
        <v>41.67</v>
      </c>
      <c r="I12" s="6">
        <v>4672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112.12</v>
      </c>
    </row>
    <row r="13" spans="1:18">
      <c r="B13" s="47" t="s">
        <v>41</v>
      </c>
      <c r="C13" t="s">
        <v>97</v>
      </c>
      <c r="D13" s="3" t="s">
        <v>98</v>
      </c>
      <c r="E13" s="5">
        <v>1</v>
      </c>
      <c r="F13" s="2">
        <v>1375</v>
      </c>
      <c r="G13" s="6">
        <v>178750</v>
      </c>
      <c r="H13" s="2">
        <v>1099.48</v>
      </c>
      <c r="I13" s="6">
        <v>123274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112.12</v>
      </c>
    </row>
    <row r="14" spans="1:18">
      <c r="B14" s="47" t="s">
        <v>41</v>
      </c>
      <c r="C14" t="s">
        <v>99</v>
      </c>
      <c r="D14" s="3" t="s">
        <v>100</v>
      </c>
      <c r="E14" s="5">
        <v>1</v>
      </c>
      <c r="F14" s="2">
        <v>1250</v>
      </c>
      <c r="G14" s="6">
        <v>162500</v>
      </c>
      <c r="H14" s="2">
        <v>995</v>
      </c>
      <c r="I14" s="6">
        <v>111559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9">
        <v>112.12</v>
      </c>
    </row>
    <row r="15" spans="1:18">
      <c r="B15" s="47" t="s">
        <v>41</v>
      </c>
      <c r="C15" t="s">
        <v>101</v>
      </c>
      <c r="D15" s="3" t="s">
        <v>102</v>
      </c>
      <c r="E15" s="5">
        <v>1</v>
      </c>
      <c r="F15" s="2">
        <v>420</v>
      </c>
      <c r="G15" s="6">
        <v>54600</v>
      </c>
      <c r="H15" s="2">
        <v>300</v>
      </c>
      <c r="I15" s="6">
        <v>33636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112.12</v>
      </c>
    </row>
    <row r="16" spans="1:18">
      <c r="B16" s="47" t="s">
        <v>41</v>
      </c>
      <c r="C16" t="s">
        <v>103</v>
      </c>
      <c r="D16" s="3" t="s">
        <v>104</v>
      </c>
      <c r="E16" s="5">
        <v>1</v>
      </c>
      <c r="F16" s="2">
        <v>450</v>
      </c>
      <c r="G16" s="6">
        <v>58500</v>
      </c>
      <c r="H16" s="2">
        <v>375.4</v>
      </c>
      <c r="I16" s="6">
        <v>42090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9">
        <v>112.12</v>
      </c>
    </row>
    <row r="17" spans="1:18">
      <c r="B17" s="47" t="s">
        <v>41</v>
      </c>
      <c r="C17" t="s">
        <v>89</v>
      </c>
      <c r="D17" s="3" t="s">
        <v>105</v>
      </c>
      <c r="E17" s="5">
        <v>1</v>
      </c>
      <c r="F17" s="2">
        <v>0</v>
      </c>
      <c r="G17" s="6">
        <v>0</v>
      </c>
      <c r="H17" s="2">
        <v>280</v>
      </c>
      <c r="I17" s="6">
        <v>31394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9">
        <v>112.12</v>
      </c>
    </row>
    <row r="18" spans="1:18">
      <c r="B18" s="47" t="s">
        <v>41</v>
      </c>
      <c r="C18" t="s">
        <v>89</v>
      </c>
      <c r="D18" s="3" t="s">
        <v>106</v>
      </c>
      <c r="E18" s="5">
        <v>1</v>
      </c>
      <c r="F18" s="2">
        <v>36</v>
      </c>
      <c r="G18" s="6">
        <v>4680</v>
      </c>
      <c r="H18" s="2">
        <v>25</v>
      </c>
      <c r="I18" s="6">
        <v>2803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9">
        <v>112.12</v>
      </c>
    </row>
    <row r="19" spans="1:18">
      <c r="B19" s="47" t="s">
        <v>41</v>
      </c>
      <c r="C19" t="s">
        <v>89</v>
      </c>
      <c r="D19" s="3" t="s">
        <v>107</v>
      </c>
      <c r="E19" s="5">
        <v>1</v>
      </c>
      <c r="F19" s="2">
        <v>114</v>
      </c>
      <c r="G19" s="6">
        <v>14820</v>
      </c>
      <c r="H19" s="2">
        <v>80</v>
      </c>
      <c r="I19" s="6">
        <v>8970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9">
        <v>112.12</v>
      </c>
    </row>
    <row r="20" spans="1:18">
      <c r="B20" s="47" t="s">
        <v>41</v>
      </c>
      <c r="C20" t="s">
        <v>89</v>
      </c>
      <c r="D20" s="3" t="s">
        <v>108</v>
      </c>
      <c r="E20" s="5">
        <v>1</v>
      </c>
      <c r="F20" s="2">
        <v>90</v>
      </c>
      <c r="G20" s="6">
        <v>11700</v>
      </c>
      <c r="H20" s="2">
        <v>62.5</v>
      </c>
      <c r="I20" s="6">
        <v>7008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9">
        <v>112.12</v>
      </c>
    </row>
    <row r="21" spans="1:18">
      <c r="B21" s="47" t="s">
        <v>41</v>
      </c>
      <c r="C21" t="s">
        <v>109</v>
      </c>
      <c r="D21" s="3" t="s">
        <v>110</v>
      </c>
      <c r="E21" s="5">
        <v>11</v>
      </c>
      <c r="F21" s="2">
        <v>1815</v>
      </c>
      <c r="G21" s="6">
        <v>235950</v>
      </c>
      <c r="H21" s="2">
        <v>1507</v>
      </c>
      <c r="I21" s="6">
        <v>168960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9">
        <v>112.12</v>
      </c>
    </row>
    <row r="22" spans="1:18">
      <c r="B22" s="47" t="s">
        <v>41</v>
      </c>
      <c r="C22" t="s">
        <v>111</v>
      </c>
      <c r="D22" s="3" t="s">
        <v>112</v>
      </c>
      <c r="E22" s="5">
        <v>1</v>
      </c>
      <c r="F22" s="2">
        <v>239</v>
      </c>
      <c r="G22" s="6">
        <v>31070</v>
      </c>
      <c r="H22" s="2">
        <v>204</v>
      </c>
      <c r="I22" s="6">
        <v>22872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9">
        <v>112.12</v>
      </c>
    </row>
    <row r="23" spans="1:18">
      <c r="B23" s="47" t="s">
        <v>41</v>
      </c>
      <c r="C23" t="s">
        <v>113</v>
      </c>
      <c r="D23" s="3" t="s">
        <v>114</v>
      </c>
      <c r="E23" s="5">
        <v>1</v>
      </c>
      <c r="F23" s="2">
        <v>50</v>
      </c>
      <c r="G23" s="6">
        <v>6500</v>
      </c>
      <c r="H23" s="2">
        <v>35</v>
      </c>
      <c r="I23" s="6">
        <v>3924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9">
        <v>112.12</v>
      </c>
    </row>
    <row r="24" spans="1:18">
      <c r="B24" s="51"/>
      <c r="C24" s="51"/>
      <c r="D24" s="52"/>
      <c r="E24" s="53"/>
      <c r="F24" s="54"/>
      <c r="G24" s="55"/>
      <c r="H24" s="54"/>
      <c r="I24" s="55"/>
      <c r="J24" s="55"/>
      <c r="K24" s="56"/>
      <c r="L24" s="55"/>
      <c r="M24" s="54"/>
      <c r="N24" s="55"/>
      <c r="O24" s="56"/>
      <c r="P24" s="56"/>
      <c r="Q24" s="54"/>
      <c r="R24" s="54"/>
    </row>
    <row r="25" spans="1:18">
      <c r="D25" s="8" t="s">
        <v>77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78</v>
      </c>
      <c r="E26" s="9">
        <v>0.04167</v>
      </c>
      <c r="F26" s="2" t="str">
        <f>E26 * (F25 - 0)</f>
        <v>0</v>
      </c>
      <c r="G26" s="6" t="str">
        <f>E26 * (G25 - 0)</f>
        <v>0</v>
      </c>
    </row>
    <row r="27" spans="1:18">
      <c r="D27" s="8" t="s">
        <v>79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77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115</v>
      </c>
      <c r="E29" s="7">
        <v>0.05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</v>
      </c>
      <c r="P29" s="4">
        <v>1</v>
      </c>
    </row>
    <row r="30" spans="1:18">
      <c r="D30" s="8" t="s">
        <v>81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</v>
      </c>
      <c r="P30" s="4">
        <v>1</v>
      </c>
      <c r="Q30" s="2" t="s">
        <v>82</v>
      </c>
      <c r="R30" s="2">
        <v>100</v>
      </c>
    </row>
    <row r="31" spans="1:18">
      <c r="D31" s="8" t="s">
        <v>83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84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116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117</v>
      </c>
      <c r="D5" s="3" t="s">
        <v>118</v>
      </c>
      <c r="E5" s="5">
        <v>1</v>
      </c>
      <c r="F5" s="2">
        <v>900</v>
      </c>
      <c r="G5" s="6">
        <v>117000</v>
      </c>
      <c r="H5" s="2">
        <v>805.63</v>
      </c>
      <c r="I5" s="6">
        <v>90327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112.12</v>
      </c>
    </row>
    <row r="6" spans="1:18">
      <c r="B6" s="47" t="s">
        <v>41</v>
      </c>
      <c r="C6" t="s">
        <v>119</v>
      </c>
      <c r="D6" s="3" t="s">
        <v>120</v>
      </c>
      <c r="E6" s="5">
        <v>1</v>
      </c>
      <c r="F6" s="2">
        <v>400</v>
      </c>
      <c r="G6" s="6">
        <v>52000</v>
      </c>
      <c r="H6" s="2">
        <v>157.07</v>
      </c>
      <c r="I6" s="6">
        <v>17611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112.12</v>
      </c>
    </row>
    <row r="7" spans="1:18">
      <c r="B7" s="47" t="s">
        <v>41</v>
      </c>
      <c r="C7" t="s">
        <v>119</v>
      </c>
      <c r="D7" s="3" t="s">
        <v>121</v>
      </c>
      <c r="E7" s="5">
        <v>1</v>
      </c>
      <c r="F7" s="2">
        <v>300</v>
      </c>
      <c r="G7" s="6">
        <v>39000</v>
      </c>
      <c r="H7" s="2">
        <v>157.07</v>
      </c>
      <c r="I7" s="6">
        <v>17611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112.12</v>
      </c>
    </row>
    <row r="8" spans="1:18">
      <c r="B8" s="47" t="s">
        <v>41</v>
      </c>
      <c r="C8" t="s">
        <v>122</v>
      </c>
      <c r="D8" s="3" t="s">
        <v>123</v>
      </c>
      <c r="E8" s="5">
        <v>1</v>
      </c>
      <c r="F8" s="2">
        <v>550</v>
      </c>
      <c r="G8" s="6">
        <v>71500</v>
      </c>
      <c r="H8" s="2">
        <v>321.6</v>
      </c>
      <c r="I8" s="6">
        <v>36058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112.12</v>
      </c>
    </row>
    <row r="9" spans="1:18">
      <c r="B9" s="47" t="s">
        <v>41</v>
      </c>
      <c r="C9" t="s">
        <v>122</v>
      </c>
      <c r="D9" s="3" t="s">
        <v>124</v>
      </c>
      <c r="E9" s="5">
        <v>1</v>
      </c>
      <c r="F9" s="2">
        <v>300</v>
      </c>
      <c r="G9" s="6">
        <v>39000</v>
      </c>
      <c r="H9" s="2">
        <v>150.75</v>
      </c>
      <c r="I9" s="6">
        <v>16902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112.12</v>
      </c>
    </row>
    <row r="10" spans="1:18">
      <c r="B10" s="47" t="s">
        <v>41</v>
      </c>
      <c r="C10" t="s">
        <v>122</v>
      </c>
      <c r="D10" s="3" t="s">
        <v>125</v>
      </c>
      <c r="E10" s="5">
        <v>1</v>
      </c>
      <c r="F10" s="2">
        <v>200</v>
      </c>
      <c r="G10" s="6">
        <v>26000</v>
      </c>
      <c r="H10" s="2">
        <v>100.5</v>
      </c>
      <c r="I10" s="6">
        <v>11268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112.12</v>
      </c>
    </row>
    <row r="11" spans="1:18">
      <c r="B11" s="47" t="s">
        <v>41</v>
      </c>
      <c r="C11" t="s">
        <v>51</v>
      </c>
      <c r="D11" s="3" t="s">
        <v>126</v>
      </c>
      <c r="E11" s="5">
        <v>1</v>
      </c>
      <c r="F11" s="2">
        <v>450</v>
      </c>
      <c r="G11" s="6">
        <v>58500</v>
      </c>
      <c r="H11" s="2">
        <v>380</v>
      </c>
      <c r="I11" s="6">
        <v>42606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112.12</v>
      </c>
    </row>
    <row r="12" spans="1:18">
      <c r="B12" s="47" t="s">
        <v>41</v>
      </c>
      <c r="C12" t="s">
        <v>53</v>
      </c>
      <c r="D12" s="3" t="s">
        <v>127</v>
      </c>
      <c r="E12" s="5">
        <v>1</v>
      </c>
      <c r="F12" s="2">
        <v>250</v>
      </c>
      <c r="G12" s="6">
        <v>32500</v>
      </c>
      <c r="H12" s="2">
        <v>157.06</v>
      </c>
      <c r="I12" s="6">
        <v>17610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112.12</v>
      </c>
    </row>
    <row r="13" spans="1:18">
      <c r="B13" s="47" t="s">
        <v>41</v>
      </c>
      <c r="C13" t="s">
        <v>128</v>
      </c>
      <c r="D13" s="3" t="s">
        <v>58</v>
      </c>
      <c r="E13" s="5">
        <v>1</v>
      </c>
      <c r="F13" s="2">
        <v>350</v>
      </c>
      <c r="G13" s="6">
        <v>45500</v>
      </c>
      <c r="H13" s="2">
        <v>222.51</v>
      </c>
      <c r="I13" s="6">
        <v>24948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112.12</v>
      </c>
    </row>
    <row r="14" spans="1:18">
      <c r="B14" s="47" t="s">
        <v>41</v>
      </c>
      <c r="C14" t="s">
        <v>59</v>
      </c>
      <c r="D14" s="3" t="s">
        <v>129</v>
      </c>
      <c r="E14" s="5">
        <v>1</v>
      </c>
      <c r="F14" s="2">
        <v>0</v>
      </c>
      <c r="G14" s="6">
        <v>0</v>
      </c>
      <c r="H14" s="2">
        <v>300</v>
      </c>
      <c r="I14" s="6">
        <v>33636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112.12</v>
      </c>
    </row>
    <row r="15" spans="1:18">
      <c r="B15" s="47" t="s">
        <v>41</v>
      </c>
      <c r="C15" t="s">
        <v>59</v>
      </c>
      <c r="D15" s="3" t="s">
        <v>130</v>
      </c>
      <c r="E15" s="5">
        <v>1</v>
      </c>
      <c r="F15" s="2">
        <v>50</v>
      </c>
      <c r="G15" s="6">
        <v>6500</v>
      </c>
      <c r="H15" s="2">
        <v>35</v>
      </c>
      <c r="I15" s="6">
        <v>3924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112.12</v>
      </c>
    </row>
    <row r="16" spans="1:18">
      <c r="B16" s="47" t="s">
        <v>41</v>
      </c>
      <c r="C16" t="s">
        <v>59</v>
      </c>
      <c r="D16" s="3" t="s">
        <v>108</v>
      </c>
      <c r="E16" s="5">
        <v>1</v>
      </c>
      <c r="F16" s="2">
        <v>60</v>
      </c>
      <c r="G16" s="6">
        <v>7800</v>
      </c>
      <c r="H16" s="2">
        <v>50</v>
      </c>
      <c r="I16" s="6">
        <v>5606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112.12</v>
      </c>
    </row>
    <row r="17" spans="1:18">
      <c r="B17" s="47" t="s">
        <v>41</v>
      </c>
      <c r="C17" t="s">
        <v>59</v>
      </c>
      <c r="D17" s="3" t="s">
        <v>131</v>
      </c>
      <c r="E17" s="5">
        <v>4</v>
      </c>
      <c r="F17" s="2">
        <v>80</v>
      </c>
      <c r="G17" s="6">
        <v>10400</v>
      </c>
      <c r="H17" s="2">
        <v>60</v>
      </c>
      <c r="I17" s="6">
        <v>6728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112.12</v>
      </c>
    </row>
    <row r="18" spans="1:18">
      <c r="B18" s="47" t="s">
        <v>64</v>
      </c>
      <c r="C18" t="s">
        <v>132</v>
      </c>
      <c r="D18" s="3" t="s">
        <v>133</v>
      </c>
      <c r="E18" s="5">
        <v>16</v>
      </c>
      <c r="F18" s="2">
        <v>2240</v>
      </c>
      <c r="G18" s="6">
        <v>291200</v>
      </c>
      <c r="H18" s="2">
        <v>0</v>
      </c>
      <c r="I18" s="6">
        <v>0</v>
      </c>
      <c r="J18" s="6" t="str">
        <f>G18 - 197328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112.12</v>
      </c>
    </row>
    <row r="19" spans="1:18">
      <c r="B19" s="47" t="s">
        <v>64</v>
      </c>
      <c r="C19" t="s">
        <v>132</v>
      </c>
      <c r="D19" s="3" t="s">
        <v>134</v>
      </c>
      <c r="E19" s="5">
        <v>2</v>
      </c>
      <c r="F19" s="2">
        <v>80</v>
      </c>
      <c r="G19" s="6">
        <v>10400</v>
      </c>
      <c r="H19" s="2">
        <v>0</v>
      </c>
      <c r="I19" s="6">
        <v>0</v>
      </c>
      <c r="J19" s="6" t="str">
        <f>G19 - 7176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112.12</v>
      </c>
    </row>
    <row r="20" spans="1:18">
      <c r="B20" s="47" t="s">
        <v>64</v>
      </c>
      <c r="C20" t="s">
        <v>132</v>
      </c>
      <c r="D20" s="3" t="s">
        <v>135</v>
      </c>
      <c r="E20" s="5">
        <v>1</v>
      </c>
      <c r="F20" s="2">
        <v>18</v>
      </c>
      <c r="G20" s="6">
        <v>2340</v>
      </c>
      <c r="H20" s="2">
        <v>0</v>
      </c>
      <c r="I20" s="6">
        <v>0</v>
      </c>
      <c r="J20" s="6" t="str">
        <f>G20 - 1682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112.12</v>
      </c>
    </row>
    <row r="21" spans="1:18">
      <c r="B21" s="47" t="s">
        <v>64</v>
      </c>
      <c r="C21" t="s">
        <v>132</v>
      </c>
      <c r="D21" s="3" t="s">
        <v>136</v>
      </c>
      <c r="E21" s="5">
        <v>1</v>
      </c>
      <c r="F21" s="2">
        <v>147</v>
      </c>
      <c r="G21" s="6">
        <v>19110</v>
      </c>
      <c r="H21" s="2">
        <v>0</v>
      </c>
      <c r="I21" s="6">
        <v>0</v>
      </c>
      <c r="J21" s="6" t="str">
        <f>G21 - 14015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112.12</v>
      </c>
    </row>
    <row r="22" spans="1:18">
      <c r="B22" s="51"/>
      <c r="C22" s="51"/>
      <c r="D22" s="52"/>
      <c r="E22" s="53"/>
      <c r="F22" s="54"/>
      <c r="G22" s="55"/>
      <c r="H22" s="54"/>
      <c r="I22" s="55"/>
      <c r="J22" s="55"/>
      <c r="K22" s="56"/>
      <c r="L22" s="55"/>
      <c r="M22" s="54"/>
      <c r="N22" s="55"/>
      <c r="O22" s="56"/>
      <c r="P22" s="56"/>
      <c r="Q22" s="54"/>
      <c r="R22" s="54"/>
    </row>
    <row r="23" spans="1:18">
      <c r="D23" s="8" t="s">
        <v>77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78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79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77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137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81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82</v>
      </c>
      <c r="R28" s="2">
        <v>100</v>
      </c>
    </row>
    <row r="29" spans="1:18">
      <c r="D29" s="8" t="s">
        <v>83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84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138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139</v>
      </c>
      <c r="D5" s="3" t="s">
        <v>140</v>
      </c>
      <c r="E5" s="5">
        <v>1</v>
      </c>
      <c r="F5" s="2">
        <v>3680</v>
      </c>
      <c r="G5" s="6">
        <v>478400</v>
      </c>
      <c r="H5" s="2">
        <v>3059.16</v>
      </c>
      <c r="I5" s="6">
        <v>342993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112.12</v>
      </c>
    </row>
    <row r="6" spans="1:18">
      <c r="B6" s="47" t="s">
        <v>41</v>
      </c>
      <c r="C6" t="s">
        <v>141</v>
      </c>
      <c r="D6" s="3" t="s">
        <v>142</v>
      </c>
      <c r="E6" s="5">
        <v>1</v>
      </c>
      <c r="F6" s="2">
        <v>40</v>
      </c>
      <c r="G6" s="6">
        <v>5200</v>
      </c>
      <c r="H6" s="2">
        <v>32</v>
      </c>
      <c r="I6" s="6">
        <v>3588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112.12</v>
      </c>
    </row>
    <row r="7" spans="1:18">
      <c r="B7" s="47" t="s">
        <v>41</v>
      </c>
      <c r="C7" t="s">
        <v>141</v>
      </c>
      <c r="D7" s="3" t="s">
        <v>143</v>
      </c>
      <c r="E7" s="5">
        <v>6</v>
      </c>
      <c r="F7" s="2">
        <v>60</v>
      </c>
      <c r="G7" s="6">
        <v>7800</v>
      </c>
      <c r="H7" s="2">
        <v>48</v>
      </c>
      <c r="I7" s="6">
        <v>5382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112.12</v>
      </c>
    </row>
    <row r="8" spans="1:18">
      <c r="B8" s="47" t="s">
        <v>41</v>
      </c>
      <c r="C8" t="s">
        <v>144</v>
      </c>
      <c r="D8" s="3" t="s">
        <v>145</v>
      </c>
      <c r="E8" s="5">
        <v>1</v>
      </c>
      <c r="F8" s="2">
        <v>300</v>
      </c>
      <c r="G8" s="6">
        <v>39000</v>
      </c>
      <c r="H8" s="2">
        <v>150</v>
      </c>
      <c r="I8" s="6">
        <v>16818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112.12</v>
      </c>
    </row>
    <row r="9" spans="1:18">
      <c r="B9" s="47" t="s">
        <v>41</v>
      </c>
      <c r="C9" t="s">
        <v>144</v>
      </c>
      <c r="D9" s="3" t="s">
        <v>46</v>
      </c>
      <c r="E9" s="5">
        <v>1</v>
      </c>
      <c r="F9" s="2">
        <v>900</v>
      </c>
      <c r="G9" s="6">
        <v>117000</v>
      </c>
      <c r="H9" s="2">
        <v>500</v>
      </c>
      <c r="I9" s="6">
        <v>56060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112.12</v>
      </c>
    </row>
    <row r="10" spans="1:18">
      <c r="B10" s="47" t="s">
        <v>41</v>
      </c>
      <c r="C10" t="s">
        <v>144</v>
      </c>
      <c r="D10" s="3" t="s">
        <v>146</v>
      </c>
      <c r="E10" s="5">
        <v>2</v>
      </c>
      <c r="F10" s="2">
        <v>300</v>
      </c>
      <c r="G10" s="6">
        <v>39000</v>
      </c>
      <c r="H10" s="2">
        <v>160</v>
      </c>
      <c r="I10" s="6">
        <v>17940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112.12</v>
      </c>
    </row>
    <row r="11" spans="1:18">
      <c r="B11" s="47" t="s">
        <v>41</v>
      </c>
      <c r="C11" t="s">
        <v>122</v>
      </c>
      <c r="D11" s="3" t="s">
        <v>147</v>
      </c>
      <c r="E11" s="5">
        <v>1</v>
      </c>
      <c r="F11" s="2">
        <v>1700</v>
      </c>
      <c r="G11" s="6">
        <v>221000</v>
      </c>
      <c r="H11" s="2">
        <v>874.35</v>
      </c>
      <c r="I11" s="6">
        <v>98032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112.12</v>
      </c>
    </row>
    <row r="12" spans="1:18">
      <c r="B12" s="47" t="s">
        <v>41</v>
      </c>
      <c r="C12" t="s">
        <v>148</v>
      </c>
      <c r="D12" s="3" t="s">
        <v>149</v>
      </c>
      <c r="E12" s="5">
        <v>1</v>
      </c>
      <c r="F12" s="2">
        <v>800</v>
      </c>
      <c r="G12" s="6">
        <v>104000</v>
      </c>
      <c r="H12" s="2">
        <v>638.74</v>
      </c>
      <c r="I12" s="6">
        <v>71616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112.12</v>
      </c>
    </row>
    <row r="13" spans="1:18">
      <c r="B13" s="48" t="s">
        <v>73</v>
      </c>
      <c r="C13" s="41" t="s">
        <v>150</v>
      </c>
      <c r="D13" s="42" t="s">
        <v>151</v>
      </c>
      <c r="E13" s="43">
        <v>1</v>
      </c>
      <c r="F13" s="44">
        <v>653.85</v>
      </c>
      <c r="G13" s="45">
        <v>85000</v>
      </c>
      <c r="H13" s="44">
        <v>0</v>
      </c>
      <c r="I13" s="45">
        <v>50868</v>
      </c>
      <c r="J13" s="45" t="str">
        <f>G13 - I13</f>
        <v>0</v>
      </c>
      <c r="K13" s="46" t="str">
        <f>IF(G13=0,0,J13 / G13)</f>
        <v>0</v>
      </c>
      <c r="L13" s="45">
        <v>0</v>
      </c>
      <c r="M13" s="44">
        <v>0</v>
      </c>
      <c r="N13" s="45" t="str">
        <f>J13 * P13</f>
        <v>0</v>
      </c>
      <c r="O13" s="46">
        <v>0</v>
      </c>
      <c r="P13" s="46">
        <v>1</v>
      </c>
      <c r="Q13" s="44">
        <v>130</v>
      </c>
      <c r="R13" s="50">
        <v>112.12</v>
      </c>
    </row>
    <row r="14" spans="1:18">
      <c r="B14" s="47" t="s">
        <v>41</v>
      </c>
      <c r="C14" t="s">
        <v>51</v>
      </c>
      <c r="D14" s="3" t="s">
        <v>152</v>
      </c>
      <c r="E14" s="5">
        <v>1</v>
      </c>
      <c r="F14" s="2">
        <v>680</v>
      </c>
      <c r="G14" s="6">
        <v>88400</v>
      </c>
      <c r="H14" s="2">
        <v>440</v>
      </c>
      <c r="I14" s="6">
        <v>49333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112.12</v>
      </c>
    </row>
    <row r="15" spans="1:18">
      <c r="B15" s="47" t="s">
        <v>41</v>
      </c>
      <c r="C15" t="s">
        <v>53</v>
      </c>
      <c r="D15" s="3" t="s">
        <v>54</v>
      </c>
      <c r="E15" s="5">
        <v>2</v>
      </c>
      <c r="F15" s="2">
        <v>300</v>
      </c>
      <c r="G15" s="6">
        <v>39000</v>
      </c>
      <c r="H15" s="2">
        <v>167.54</v>
      </c>
      <c r="I15" s="6">
        <v>18784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112.12</v>
      </c>
    </row>
    <row r="16" spans="1:18">
      <c r="B16" s="47" t="s">
        <v>41</v>
      </c>
      <c r="C16" t="s">
        <v>153</v>
      </c>
      <c r="D16" s="3" t="s">
        <v>154</v>
      </c>
      <c r="E16" s="5">
        <v>1</v>
      </c>
      <c r="F16" s="2">
        <v>370</v>
      </c>
      <c r="G16" s="6">
        <v>48100</v>
      </c>
      <c r="H16" s="2">
        <v>167.54</v>
      </c>
      <c r="I16" s="6">
        <v>18785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112.12</v>
      </c>
    </row>
    <row r="17" spans="1:18">
      <c r="B17" s="47" t="s">
        <v>41</v>
      </c>
      <c r="C17" t="s">
        <v>59</v>
      </c>
      <c r="D17" s="3" t="s">
        <v>155</v>
      </c>
      <c r="E17" s="5">
        <v>1</v>
      </c>
      <c r="F17" s="2">
        <v>440</v>
      </c>
      <c r="G17" s="6">
        <v>57200</v>
      </c>
      <c r="H17" s="2">
        <v>360</v>
      </c>
      <c r="I17" s="6">
        <v>40363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112.12</v>
      </c>
    </row>
    <row r="18" spans="1:18">
      <c r="B18" s="47" t="s">
        <v>41</v>
      </c>
      <c r="C18" t="s">
        <v>59</v>
      </c>
      <c r="D18" s="3" t="s">
        <v>156</v>
      </c>
      <c r="E18" s="5">
        <v>1</v>
      </c>
      <c r="F18" s="2">
        <v>550</v>
      </c>
      <c r="G18" s="6">
        <v>71500</v>
      </c>
      <c r="H18" s="2">
        <v>420</v>
      </c>
      <c r="I18" s="6">
        <v>47090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112.12</v>
      </c>
    </row>
    <row r="19" spans="1:18">
      <c r="B19" s="47" t="s">
        <v>41</v>
      </c>
      <c r="C19" t="s">
        <v>59</v>
      </c>
      <c r="D19" s="3" t="s">
        <v>157</v>
      </c>
      <c r="E19" s="5">
        <v>1</v>
      </c>
      <c r="F19" s="2">
        <v>80</v>
      </c>
      <c r="G19" s="6">
        <v>10400</v>
      </c>
      <c r="H19" s="2">
        <v>50</v>
      </c>
      <c r="I19" s="6">
        <v>5606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112.12</v>
      </c>
    </row>
    <row r="20" spans="1:18">
      <c r="B20" s="47" t="s">
        <v>41</v>
      </c>
      <c r="C20" t="s">
        <v>59</v>
      </c>
      <c r="D20" s="3" t="s">
        <v>158</v>
      </c>
      <c r="E20" s="5">
        <v>1</v>
      </c>
      <c r="F20" s="2">
        <v>150</v>
      </c>
      <c r="G20" s="6">
        <v>19500</v>
      </c>
      <c r="H20" s="2">
        <v>40</v>
      </c>
      <c r="I20" s="6">
        <v>4485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112.12</v>
      </c>
    </row>
    <row r="21" spans="1:18">
      <c r="B21" s="47" t="s">
        <v>64</v>
      </c>
      <c r="C21" t="s">
        <v>159</v>
      </c>
      <c r="D21" s="3" t="s">
        <v>160</v>
      </c>
      <c r="E21" s="5">
        <v>5</v>
      </c>
      <c r="F21" s="2">
        <v>725</v>
      </c>
      <c r="G21" s="6">
        <v>94250</v>
      </c>
      <c r="H21" s="2">
        <v>0</v>
      </c>
      <c r="I21" s="6">
        <v>0</v>
      </c>
      <c r="J21" s="6" t="str">
        <f>G21 - 66710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112.12</v>
      </c>
    </row>
    <row r="22" spans="1:18">
      <c r="B22" s="47" t="s">
        <v>64</v>
      </c>
      <c r="C22" t="s">
        <v>159</v>
      </c>
      <c r="D22" s="3" t="s">
        <v>161</v>
      </c>
      <c r="E22" s="5">
        <v>3</v>
      </c>
      <c r="F22" s="2">
        <v>108</v>
      </c>
      <c r="G22" s="6">
        <v>14040</v>
      </c>
      <c r="H22" s="2">
        <v>0</v>
      </c>
      <c r="I22" s="6">
        <v>0</v>
      </c>
      <c r="J22" s="6" t="str">
        <f>G22 - 10092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112.12</v>
      </c>
    </row>
    <row r="23" spans="1:18">
      <c r="B23" s="47" t="s">
        <v>64</v>
      </c>
      <c r="C23" t="s">
        <v>159</v>
      </c>
      <c r="D23" s="3" t="s">
        <v>162</v>
      </c>
      <c r="E23" s="5">
        <v>1</v>
      </c>
      <c r="F23" s="2">
        <v>200</v>
      </c>
      <c r="G23" s="6">
        <v>26000</v>
      </c>
      <c r="H23" s="2">
        <v>0</v>
      </c>
      <c r="I23" s="6">
        <v>0</v>
      </c>
      <c r="J23" s="6" t="str">
        <f>G23 - 32515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9">
        <v>112.12</v>
      </c>
    </row>
    <row r="24" spans="1:18">
      <c r="B24" s="47" t="s">
        <v>41</v>
      </c>
      <c r="C24" t="s">
        <v>163</v>
      </c>
      <c r="D24" s="3" t="s">
        <v>164</v>
      </c>
      <c r="E24" s="5">
        <v>1</v>
      </c>
      <c r="F24" s="2">
        <v>300</v>
      </c>
      <c r="G24" s="6">
        <v>39000</v>
      </c>
      <c r="H24" s="2">
        <v>200</v>
      </c>
      <c r="I24" s="6">
        <v>22424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9">
        <v>112.12</v>
      </c>
    </row>
    <row r="25" spans="1:18">
      <c r="B25" s="47" t="s">
        <v>41</v>
      </c>
      <c r="C25" t="s">
        <v>59</v>
      </c>
      <c r="D25" s="3" t="s">
        <v>165</v>
      </c>
      <c r="E25" s="5">
        <v>1</v>
      </c>
      <c r="F25" s="2">
        <v>650</v>
      </c>
      <c r="G25" s="6">
        <v>84500</v>
      </c>
      <c r="H25" s="2">
        <v>500</v>
      </c>
      <c r="I25" s="6">
        <v>56060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9">
        <v>112.12</v>
      </c>
    </row>
    <row r="26" spans="1:18">
      <c r="B26" s="51"/>
      <c r="C26" s="51"/>
      <c r="D26" s="52"/>
      <c r="E26" s="53"/>
      <c r="F26" s="54"/>
      <c r="G26" s="55"/>
      <c r="H26" s="54"/>
      <c r="I26" s="55"/>
      <c r="J26" s="55"/>
      <c r="K26" s="56"/>
      <c r="L26" s="55"/>
      <c r="M26" s="54"/>
      <c r="N26" s="55"/>
      <c r="O26" s="56"/>
      <c r="P26" s="56"/>
      <c r="Q26" s="54"/>
      <c r="R26" s="54"/>
    </row>
    <row r="27" spans="1:18">
      <c r="D27" s="8" t="s">
        <v>77</v>
      </c>
      <c r="F27" s="2" t="str">
        <f>SUM(F5:F26)</f>
        <v>0</v>
      </c>
      <c r="G27" s="6" t="str">
        <f>SUM(G5:G26)</f>
        <v>0</v>
      </c>
      <c r="H27" s="2" t="str">
        <f>SUM(H5:H26)</f>
        <v>0</v>
      </c>
      <c r="I27" s="6" t="str">
        <f>SUM(I5:I26)</f>
        <v>0</v>
      </c>
      <c r="J27" s="6" t="str">
        <f>SUM(J5:J26)</f>
        <v>0</v>
      </c>
      <c r="K27" s="4" t="str">
        <f>IF(G27=0,0,J27 / G27)</f>
        <v>0</v>
      </c>
      <c r="L27" s="6" t="str">
        <f>SUM(L5:L26)</f>
        <v>0</v>
      </c>
      <c r="M27" s="2" t="str">
        <f>SUM(M5:M26)</f>
        <v>0</v>
      </c>
      <c r="N27" s="6" t="str">
        <f>SUM(N5:N26)</f>
        <v>0</v>
      </c>
    </row>
    <row r="28" spans="1:18">
      <c r="D28" s="8" t="s">
        <v>78</v>
      </c>
      <c r="E28" s="9">
        <v>0.04712</v>
      </c>
      <c r="F28" s="2" t="str">
        <f>E28 * (F27 - 653)</f>
        <v>0</v>
      </c>
      <c r="G28" s="6" t="str">
        <f>E28 * (G27 - 85000)</f>
        <v>0</v>
      </c>
    </row>
    <row r="29" spans="1:18">
      <c r="D29" s="8" t="s">
        <v>79</v>
      </c>
      <c r="E29" s="7">
        <v>0.1</v>
      </c>
      <c r="F29" s="2" t="str">
        <f>F27*E29</f>
        <v>0</v>
      </c>
      <c r="G29" s="6" t="str">
        <f>G27*E29</f>
        <v>0</v>
      </c>
      <c r="N29" s="6" t="str">
        <f>G29</f>
        <v>0</v>
      </c>
    </row>
    <row r="30" spans="1:18">
      <c r="D30" s="8" t="s">
        <v>77</v>
      </c>
      <c r="F30" s="2" t="str">
        <f>F27 + F28 + F29</f>
        <v>0</v>
      </c>
      <c r="G30" s="6" t="str">
        <f>G27 + G28 +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</f>
        <v>0</v>
      </c>
      <c r="M30" s="2" t="str">
        <f>M27</f>
        <v>0</v>
      </c>
      <c r="N30" s="6" t="str">
        <f>N27 + N29</f>
        <v>0</v>
      </c>
    </row>
    <row r="31" spans="1:18">
      <c r="D31" s="8" t="s">
        <v>137</v>
      </c>
      <c r="E31" s="7">
        <v>0</v>
      </c>
      <c r="F31" s="2" t="str">
        <f>F30*E31</f>
        <v>0</v>
      </c>
      <c r="G31" s="6" t="str">
        <f>G30*E31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</row>
    <row r="32" spans="1:18">
      <c r="D32" s="8" t="s">
        <v>81</v>
      </c>
      <c r="E32" s="5">
        <v>0</v>
      </c>
      <c r="F32" s="2" t="str">
        <f>IF(R32=0,0,G32/R32)</f>
        <v>0</v>
      </c>
      <c r="G32" s="6" t="str">
        <f>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  <c r="Q32" s="2" t="s">
        <v>82</v>
      </c>
      <c r="R32" s="2">
        <v>100</v>
      </c>
    </row>
    <row r="33" spans="1:18">
      <c r="D33" s="8" t="s">
        <v>83</v>
      </c>
      <c r="F33" s="2" t="str">
        <f>F30 - F31 - F32</f>
        <v>0</v>
      </c>
      <c r="G33" s="6" t="str">
        <f>G30 - G31 -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L30 - L31 - L32</f>
        <v>0</v>
      </c>
      <c r="M33" s="2" t="str">
        <f>M30 - M31 - M32</f>
        <v>0</v>
      </c>
      <c r="N33" s="6" t="str">
        <f>N30 - N31 - N32</f>
        <v>0</v>
      </c>
    </row>
    <row r="34" spans="1:18">
      <c r="D34" s="8"/>
    </row>
    <row r="35" spans="1:18">
      <c r="D3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5" s="2" t="str">
        <f>M33</f>
        <v>0</v>
      </c>
    </row>
    <row r="36" spans="1:18">
      <c r="D36" s="8" t="s">
        <v>7</v>
      </c>
      <c r="F36" s="2" t="str">
        <f>(F35 + F37) * E28</f>
        <v>0</v>
      </c>
    </row>
    <row r="37" spans="1:18">
      <c r="D37" s="8" t="s">
        <v>84</v>
      </c>
      <c r="F37" s="2" t="str">
        <f>H33</f>
        <v>0</v>
      </c>
    </row>
    <row r="38" spans="1:18">
      <c r="D3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8" s="2" t="str">
        <f>SUM(F35:F37)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166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64</v>
      </c>
      <c r="C5" t="s">
        <v>167</v>
      </c>
      <c r="D5" s="3" t="s">
        <v>168</v>
      </c>
      <c r="E5" s="5">
        <v>1</v>
      </c>
      <c r="F5" s="2">
        <v>2850</v>
      </c>
      <c r="G5" s="6">
        <v>370500</v>
      </c>
      <c r="H5" s="2">
        <v>0</v>
      </c>
      <c r="I5" s="6">
        <v>0</v>
      </c>
      <c r="J5" s="6" t="str">
        <f>G5 - 267679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112.12</v>
      </c>
    </row>
    <row r="6" spans="1:18">
      <c r="B6" s="47" t="s">
        <v>41</v>
      </c>
      <c r="C6" t="s">
        <v>59</v>
      </c>
      <c r="D6" s="3" t="s">
        <v>169</v>
      </c>
      <c r="E6" s="5">
        <v>1</v>
      </c>
      <c r="F6" s="2">
        <v>781</v>
      </c>
      <c r="G6" s="6">
        <v>101530</v>
      </c>
      <c r="H6" s="2">
        <v>550</v>
      </c>
      <c r="I6" s="6">
        <v>61666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112.12</v>
      </c>
    </row>
    <row r="7" spans="1:18">
      <c r="B7" s="47" t="s">
        <v>41</v>
      </c>
      <c r="C7" t="s">
        <v>59</v>
      </c>
      <c r="D7" s="3" t="s">
        <v>170</v>
      </c>
      <c r="E7" s="5">
        <v>1</v>
      </c>
      <c r="F7" s="2">
        <v>213</v>
      </c>
      <c r="G7" s="6">
        <v>27690</v>
      </c>
      <c r="H7" s="2">
        <v>150</v>
      </c>
      <c r="I7" s="6">
        <v>16818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112.12</v>
      </c>
    </row>
    <row r="8" spans="1:18">
      <c r="B8" s="47" t="s">
        <v>41</v>
      </c>
      <c r="C8" t="s">
        <v>59</v>
      </c>
      <c r="D8" s="3" t="s">
        <v>171</v>
      </c>
      <c r="E8" s="5">
        <v>1</v>
      </c>
      <c r="F8" s="2">
        <v>150</v>
      </c>
      <c r="G8" s="6">
        <v>19500</v>
      </c>
      <c r="H8" s="2">
        <v>50</v>
      </c>
      <c r="I8" s="6">
        <v>5606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112.12</v>
      </c>
    </row>
    <row r="9" spans="1:18">
      <c r="B9" s="47" t="s">
        <v>41</v>
      </c>
      <c r="C9" t="s">
        <v>172</v>
      </c>
      <c r="D9" s="3" t="s">
        <v>173</v>
      </c>
      <c r="E9" s="5">
        <v>12</v>
      </c>
      <c r="F9" s="2">
        <v>36</v>
      </c>
      <c r="G9" s="6">
        <v>4680</v>
      </c>
      <c r="H9" s="2">
        <v>27</v>
      </c>
      <c r="I9" s="6">
        <v>3024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112.12</v>
      </c>
    </row>
    <row r="10" spans="1:18">
      <c r="B10" s="47" t="s">
        <v>41</v>
      </c>
      <c r="C10" t="s">
        <v>172</v>
      </c>
      <c r="D10" s="3" t="s">
        <v>174</v>
      </c>
      <c r="E10" s="5">
        <v>1</v>
      </c>
      <c r="F10" s="2">
        <v>71</v>
      </c>
      <c r="G10" s="6">
        <v>9230</v>
      </c>
      <c r="H10" s="2">
        <v>60</v>
      </c>
      <c r="I10" s="6">
        <v>6727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112.12</v>
      </c>
    </row>
    <row r="11" spans="1:18">
      <c r="B11" s="47" t="s">
        <v>41</v>
      </c>
      <c r="C11" t="s">
        <v>175</v>
      </c>
      <c r="D11" s="3" t="s">
        <v>176</v>
      </c>
      <c r="E11" s="5">
        <v>1</v>
      </c>
      <c r="F11" s="2">
        <v>900</v>
      </c>
      <c r="G11" s="6">
        <v>117000</v>
      </c>
      <c r="H11" s="2">
        <v>600</v>
      </c>
      <c r="I11" s="6">
        <v>67272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112.12</v>
      </c>
    </row>
    <row r="12" spans="1:18">
      <c r="B12" s="47" t="s">
        <v>41</v>
      </c>
      <c r="C12" t="s">
        <v>177</v>
      </c>
      <c r="D12" s="3" t="s">
        <v>178</v>
      </c>
      <c r="E12" s="5">
        <v>1</v>
      </c>
      <c r="F12" s="2">
        <v>1400</v>
      </c>
      <c r="G12" s="6">
        <v>182000</v>
      </c>
      <c r="H12" s="2">
        <v>958.11</v>
      </c>
      <c r="I12" s="6">
        <v>107423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112.12</v>
      </c>
    </row>
    <row r="13" spans="1:18">
      <c r="B13" s="47" t="s">
        <v>41</v>
      </c>
      <c r="C13" t="s">
        <v>177</v>
      </c>
      <c r="D13" s="3" t="s">
        <v>179</v>
      </c>
      <c r="E13" s="5">
        <v>1</v>
      </c>
      <c r="F13" s="2">
        <v>250</v>
      </c>
      <c r="G13" s="6">
        <v>32500</v>
      </c>
      <c r="H13" s="2">
        <v>124.61</v>
      </c>
      <c r="I13" s="6">
        <v>13971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112.12</v>
      </c>
    </row>
    <row r="14" spans="1:18">
      <c r="B14" s="48" t="s">
        <v>73</v>
      </c>
      <c r="C14" s="41" t="s">
        <v>150</v>
      </c>
      <c r="D14" s="42" t="s">
        <v>151</v>
      </c>
      <c r="E14" s="43">
        <v>1</v>
      </c>
      <c r="F14" s="44">
        <v>653.85</v>
      </c>
      <c r="G14" s="45">
        <v>85000</v>
      </c>
      <c r="H14" s="44">
        <v>0</v>
      </c>
      <c r="I14" s="45">
        <v>50868</v>
      </c>
      <c r="J14" s="45" t="str">
        <f>G14 - I14</f>
        <v>0</v>
      </c>
      <c r="K14" s="46" t="str">
        <f>IF(G14=0,0,J14 / G14)</f>
        <v>0</v>
      </c>
      <c r="L14" s="45">
        <v>0</v>
      </c>
      <c r="M14" s="44">
        <v>0</v>
      </c>
      <c r="N14" s="45" t="str">
        <f>J14 * P14</f>
        <v>0</v>
      </c>
      <c r="O14" s="46">
        <v>0</v>
      </c>
      <c r="P14" s="46">
        <v>1</v>
      </c>
      <c r="Q14" s="44">
        <v>130</v>
      </c>
      <c r="R14" s="50">
        <v>112.12</v>
      </c>
    </row>
    <row r="15" spans="1:18">
      <c r="B15" s="47" t="s">
        <v>41</v>
      </c>
      <c r="C15" t="s">
        <v>180</v>
      </c>
      <c r="D15" s="3" t="s">
        <v>181</v>
      </c>
      <c r="E15" s="5">
        <v>1</v>
      </c>
      <c r="F15" s="2">
        <v>820</v>
      </c>
      <c r="G15" s="6">
        <v>106600</v>
      </c>
      <c r="H15" s="2">
        <v>628.27</v>
      </c>
      <c r="I15" s="6">
        <v>70442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112.12</v>
      </c>
    </row>
    <row r="16" spans="1:18">
      <c r="B16" s="47" t="s">
        <v>41</v>
      </c>
      <c r="C16" t="s">
        <v>51</v>
      </c>
      <c r="D16" s="3" t="s">
        <v>182</v>
      </c>
      <c r="E16" s="5">
        <v>1</v>
      </c>
      <c r="F16" s="2">
        <v>450</v>
      </c>
      <c r="G16" s="6">
        <v>58500</v>
      </c>
      <c r="H16" s="2">
        <v>280</v>
      </c>
      <c r="I16" s="6">
        <v>31394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112.12</v>
      </c>
    </row>
    <row r="17" spans="1:18">
      <c r="B17" s="47" t="s">
        <v>41</v>
      </c>
      <c r="C17" t="s">
        <v>53</v>
      </c>
      <c r="D17" s="3" t="s">
        <v>54</v>
      </c>
      <c r="E17" s="5">
        <v>1</v>
      </c>
      <c r="F17" s="2">
        <v>150</v>
      </c>
      <c r="G17" s="6">
        <v>19500</v>
      </c>
      <c r="H17" s="2">
        <v>83.77</v>
      </c>
      <c r="I17" s="6">
        <v>9392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112.12</v>
      </c>
    </row>
    <row r="18" spans="1:18">
      <c r="B18" s="47" t="s">
        <v>41</v>
      </c>
      <c r="C18" t="s">
        <v>59</v>
      </c>
      <c r="D18" s="3" t="s">
        <v>183</v>
      </c>
      <c r="E18" s="5">
        <v>1</v>
      </c>
      <c r="F18" s="2">
        <v>0</v>
      </c>
      <c r="G18" s="6">
        <v>0</v>
      </c>
      <c r="H18" s="2">
        <v>330</v>
      </c>
      <c r="I18" s="6">
        <v>37000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112.12</v>
      </c>
    </row>
    <row r="19" spans="1:18">
      <c r="B19" s="47" t="s">
        <v>41</v>
      </c>
      <c r="C19" t="s">
        <v>59</v>
      </c>
      <c r="D19" s="3" t="s">
        <v>184</v>
      </c>
      <c r="E19" s="5">
        <v>1</v>
      </c>
      <c r="F19" s="2">
        <v>114</v>
      </c>
      <c r="G19" s="6">
        <v>14820</v>
      </c>
      <c r="H19" s="2">
        <v>80</v>
      </c>
      <c r="I19" s="6">
        <v>8970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112.12</v>
      </c>
    </row>
    <row r="20" spans="1:18">
      <c r="B20" s="47" t="s">
        <v>41</v>
      </c>
      <c r="C20" t="s">
        <v>59</v>
      </c>
      <c r="D20" s="3" t="s">
        <v>185</v>
      </c>
      <c r="E20" s="5">
        <v>1</v>
      </c>
      <c r="F20" s="2">
        <v>171</v>
      </c>
      <c r="G20" s="6">
        <v>22230</v>
      </c>
      <c r="H20" s="2">
        <v>120</v>
      </c>
      <c r="I20" s="6">
        <v>13454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112.12</v>
      </c>
    </row>
    <row r="21" spans="1:18">
      <c r="B21" s="47" t="s">
        <v>41</v>
      </c>
      <c r="C21" t="s">
        <v>59</v>
      </c>
      <c r="D21" s="3" t="s">
        <v>186</v>
      </c>
      <c r="E21" s="5">
        <v>1</v>
      </c>
      <c r="F21" s="2">
        <v>157</v>
      </c>
      <c r="G21" s="6">
        <v>20410</v>
      </c>
      <c r="H21" s="2">
        <v>110</v>
      </c>
      <c r="I21" s="6">
        <v>12333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112.12</v>
      </c>
    </row>
    <row r="22" spans="1:18">
      <c r="B22" s="47" t="s">
        <v>41</v>
      </c>
      <c r="C22" t="s">
        <v>59</v>
      </c>
      <c r="D22" s="3" t="s">
        <v>187</v>
      </c>
      <c r="E22" s="5">
        <v>4</v>
      </c>
      <c r="F22" s="2">
        <v>100</v>
      </c>
      <c r="G22" s="6">
        <v>13000</v>
      </c>
      <c r="H22" s="2">
        <v>80</v>
      </c>
      <c r="I22" s="6">
        <v>8968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112.12</v>
      </c>
    </row>
    <row r="23" spans="1:18">
      <c r="B23" s="47" t="s">
        <v>64</v>
      </c>
      <c r="C23" t="s">
        <v>159</v>
      </c>
      <c r="D23" s="3" t="s">
        <v>160</v>
      </c>
      <c r="E23" s="5">
        <v>12</v>
      </c>
      <c r="F23" s="2">
        <v>1740</v>
      </c>
      <c r="G23" s="6">
        <v>226200</v>
      </c>
      <c r="H23" s="2">
        <v>0</v>
      </c>
      <c r="I23" s="6">
        <v>0</v>
      </c>
      <c r="J23" s="6" t="str">
        <f>G23 - 160104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9">
        <v>112.12</v>
      </c>
    </row>
    <row r="24" spans="1:18">
      <c r="B24" s="47" t="s">
        <v>64</v>
      </c>
      <c r="C24" t="s">
        <v>159</v>
      </c>
      <c r="D24" s="3" t="s">
        <v>161</v>
      </c>
      <c r="E24" s="5">
        <v>2</v>
      </c>
      <c r="F24" s="2">
        <v>72</v>
      </c>
      <c r="G24" s="6">
        <v>9360</v>
      </c>
      <c r="H24" s="2">
        <v>0</v>
      </c>
      <c r="I24" s="6">
        <v>0</v>
      </c>
      <c r="J24" s="6" t="str">
        <f>G24 - 6728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9">
        <v>112.12</v>
      </c>
    </row>
    <row r="25" spans="1:18">
      <c r="B25" s="47" t="s">
        <v>41</v>
      </c>
      <c r="C25" t="s">
        <v>59</v>
      </c>
      <c r="D25" s="3" t="s">
        <v>188</v>
      </c>
      <c r="E25" s="5">
        <v>1</v>
      </c>
      <c r="F25" s="2">
        <v>213</v>
      </c>
      <c r="G25" s="6">
        <v>27690</v>
      </c>
      <c r="H25" s="2">
        <v>150</v>
      </c>
      <c r="I25" s="6">
        <v>16818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9">
        <v>112.12</v>
      </c>
    </row>
    <row r="26" spans="1:18">
      <c r="B26" s="48" t="s">
        <v>73</v>
      </c>
      <c r="C26" s="41" t="s">
        <v>55</v>
      </c>
      <c r="D26" s="42" t="s">
        <v>189</v>
      </c>
      <c r="E26" s="43">
        <v>1</v>
      </c>
      <c r="F26" s="44">
        <v>0</v>
      </c>
      <c r="G26" s="45">
        <v>0</v>
      </c>
      <c r="H26" s="44">
        <v>0</v>
      </c>
      <c r="I26" s="45">
        <v>86400</v>
      </c>
      <c r="J26" s="45" t="str">
        <f>G26 - I26</f>
        <v>0</v>
      </c>
      <c r="K26" s="46" t="str">
        <f>IF(G26=0,0,J26 / G26)</f>
        <v>0</v>
      </c>
      <c r="L26" s="45">
        <v>0</v>
      </c>
      <c r="M26" s="44">
        <v>0</v>
      </c>
      <c r="N26" s="45" t="str">
        <f>J26 * P26</f>
        <v>0</v>
      </c>
      <c r="O26" s="46">
        <v>0.2</v>
      </c>
      <c r="P26" s="46">
        <v>0.8</v>
      </c>
      <c r="Q26" s="44">
        <v>130</v>
      </c>
      <c r="R26" s="50">
        <v>112.12</v>
      </c>
    </row>
    <row r="27" spans="1:18">
      <c r="B27" s="51"/>
      <c r="C27" s="51"/>
      <c r="D27" s="52"/>
      <c r="E27" s="53"/>
      <c r="F27" s="54"/>
      <c r="G27" s="55"/>
      <c r="H27" s="54"/>
      <c r="I27" s="55"/>
      <c r="J27" s="55"/>
      <c r="K27" s="56"/>
      <c r="L27" s="55"/>
      <c r="M27" s="54"/>
      <c r="N27" s="55"/>
      <c r="O27" s="56"/>
      <c r="P27" s="56"/>
      <c r="Q27" s="54"/>
      <c r="R27" s="54"/>
    </row>
    <row r="28" spans="1:18">
      <c r="D28" s="8" t="s">
        <v>77</v>
      </c>
      <c r="F28" s="2" t="str">
        <f>SUM(F5:F27)</f>
        <v>0</v>
      </c>
      <c r="G28" s="6" t="str">
        <f>SUM(G5:G27)</f>
        <v>0</v>
      </c>
      <c r="H28" s="2" t="str">
        <f>SUM(H5:H27)</f>
        <v>0</v>
      </c>
      <c r="I28" s="6" t="str">
        <f>SUM(I5:I27)</f>
        <v>0</v>
      </c>
      <c r="J28" s="6" t="str">
        <f>SUM(J5:J27)</f>
        <v>0</v>
      </c>
      <c r="K28" s="4" t="str">
        <f>IF(G28=0,0,J28 / G28)</f>
        <v>0</v>
      </c>
      <c r="L28" s="6" t="str">
        <f>SUM(L5:L27)</f>
        <v>0</v>
      </c>
      <c r="M28" s="2" t="str">
        <f>SUM(M5:M27)</f>
        <v>0</v>
      </c>
      <c r="N28" s="6" t="str">
        <f>SUM(N5:N27)</f>
        <v>0</v>
      </c>
    </row>
    <row r="29" spans="1:18">
      <c r="D29" s="8" t="s">
        <v>78</v>
      </c>
      <c r="E29" s="9">
        <v>0.04712</v>
      </c>
      <c r="F29" s="2" t="str">
        <f>E29 * (F28 - 653)</f>
        <v>0</v>
      </c>
      <c r="G29" s="6" t="str">
        <f>E29 * (G28 - 85000)</f>
        <v>0</v>
      </c>
    </row>
    <row r="30" spans="1:18">
      <c r="D30" s="8" t="s">
        <v>79</v>
      </c>
      <c r="E30" s="7">
        <v>0.1</v>
      </c>
      <c r="F30" s="2" t="str">
        <f>F28*E30</f>
        <v>0</v>
      </c>
      <c r="G30" s="6" t="str">
        <f>G28*E30</f>
        <v>0</v>
      </c>
      <c r="N30" s="6" t="str">
        <f>G30</f>
        <v>0</v>
      </c>
    </row>
    <row r="31" spans="1:18">
      <c r="D31" s="8" t="s">
        <v>77</v>
      </c>
      <c r="F31" s="2" t="str">
        <f>F28 + F29 + F30</f>
        <v>0</v>
      </c>
      <c r="G31" s="6" t="str">
        <f>G28 + G29 +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</f>
        <v>0</v>
      </c>
      <c r="M31" s="2" t="str">
        <f>M28</f>
        <v>0</v>
      </c>
      <c r="N31" s="6" t="str">
        <f>N28 + N30</f>
        <v>0</v>
      </c>
    </row>
    <row r="32" spans="1:18">
      <c r="D32" s="8" t="s">
        <v>137</v>
      </c>
      <c r="E32" s="7">
        <v>0</v>
      </c>
      <c r="F32" s="2" t="str">
        <f>F31*E32</f>
        <v>0</v>
      </c>
      <c r="G32" s="6" t="str">
        <f>G31*E32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</row>
    <row r="33" spans="1:18">
      <c r="D33" s="8" t="s">
        <v>81</v>
      </c>
      <c r="E33" s="5">
        <v>0</v>
      </c>
      <c r="F33" s="2" t="str">
        <f>IF(R33=0,0,G33/R33)</f>
        <v>0</v>
      </c>
      <c r="G33" s="6" t="str">
        <f>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0.2</v>
      </c>
      <c r="P33" s="4">
        <v>0.8</v>
      </c>
      <c r="Q33" s="2" t="s">
        <v>82</v>
      </c>
      <c r="R33" s="2">
        <v>100</v>
      </c>
    </row>
    <row r="34" spans="1:18">
      <c r="D34" s="8" t="s">
        <v>83</v>
      </c>
      <c r="F34" s="2" t="str">
        <f>F31 - F32 - F33</f>
        <v>0</v>
      </c>
      <c r="G34" s="6" t="str">
        <f>G31 - G32 - G33</f>
        <v>0</v>
      </c>
      <c r="H34" s="2" t="str">
        <f>H31</f>
        <v>0</v>
      </c>
      <c r="I34" s="6" t="str">
        <f>I31</f>
        <v>0</v>
      </c>
      <c r="J34" s="6" t="str">
        <f>G34 - I34</f>
        <v>0</v>
      </c>
      <c r="K34" s="4" t="str">
        <f>IF(G34=0,0,J34 / G34)</f>
        <v>0</v>
      </c>
      <c r="L34" s="6" t="str">
        <f>L31 - L32 - L33</f>
        <v>0</v>
      </c>
      <c r="M34" s="2" t="str">
        <f>M31 - M32 - M33</f>
        <v>0</v>
      </c>
      <c r="N34" s="6" t="str">
        <f>N31 - N32 - N33</f>
        <v>0</v>
      </c>
    </row>
    <row r="35" spans="1:18">
      <c r="D35" s="8"/>
    </row>
    <row r="36" spans="1:18">
      <c r="D3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6" s="2" t="str">
        <f>M34</f>
        <v>0</v>
      </c>
    </row>
    <row r="37" spans="1:18">
      <c r="D37" s="8" t="s">
        <v>7</v>
      </c>
      <c r="F37" s="2" t="str">
        <f>(F36 + F38) * E29</f>
        <v>0</v>
      </c>
    </row>
    <row r="38" spans="1:18">
      <c r="D38" s="8" t="s">
        <v>84</v>
      </c>
      <c r="F38" s="2" t="str">
        <f>H34</f>
        <v>0</v>
      </c>
    </row>
    <row r="39" spans="1:18">
      <c r="D3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9" s="2" t="str">
        <f>SUM(F36:F38)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190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7" t="s">
        <v>41</v>
      </c>
      <c r="C5" t="s">
        <v>191</v>
      </c>
      <c r="D5" s="3" t="s">
        <v>192</v>
      </c>
      <c r="E5" s="5">
        <v>1</v>
      </c>
      <c r="F5" s="2">
        <v>1300</v>
      </c>
      <c r="G5" s="6">
        <v>169000</v>
      </c>
      <c r="H5" s="2">
        <v>1154.45</v>
      </c>
      <c r="I5" s="6">
        <v>129437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112.12</v>
      </c>
    </row>
    <row r="6" spans="1:18">
      <c r="B6" s="47" t="s">
        <v>41</v>
      </c>
      <c r="C6" t="s">
        <v>193</v>
      </c>
      <c r="D6" s="3" t="s">
        <v>176</v>
      </c>
      <c r="E6" s="5">
        <v>1</v>
      </c>
      <c r="F6" s="2">
        <v>900</v>
      </c>
      <c r="G6" s="6">
        <v>117000</v>
      </c>
      <c r="H6" s="2">
        <v>580</v>
      </c>
      <c r="I6" s="6">
        <v>65030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112.12</v>
      </c>
    </row>
    <row r="7" spans="1:18">
      <c r="B7" s="47" t="s">
        <v>41</v>
      </c>
      <c r="C7" t="s">
        <v>194</v>
      </c>
      <c r="D7" s="3" t="s">
        <v>195</v>
      </c>
      <c r="E7" s="5">
        <v>1</v>
      </c>
      <c r="F7" s="2">
        <v>1700</v>
      </c>
      <c r="G7" s="6">
        <v>221000</v>
      </c>
      <c r="H7" s="2">
        <v>1170</v>
      </c>
      <c r="I7" s="6">
        <v>131180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112.12</v>
      </c>
    </row>
    <row r="8" spans="1:18">
      <c r="B8" s="47" t="s">
        <v>41</v>
      </c>
      <c r="C8" t="s">
        <v>194</v>
      </c>
      <c r="D8" s="3" t="s">
        <v>196</v>
      </c>
      <c r="E8" s="5">
        <v>1</v>
      </c>
      <c r="F8" s="2">
        <v>280</v>
      </c>
      <c r="G8" s="6">
        <v>36400</v>
      </c>
      <c r="H8" s="2">
        <v>200</v>
      </c>
      <c r="I8" s="6">
        <v>22424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112.12</v>
      </c>
    </row>
    <row r="9" spans="1:18">
      <c r="B9" s="47" t="s">
        <v>41</v>
      </c>
      <c r="C9" t="s">
        <v>194</v>
      </c>
      <c r="D9" s="3" t="s">
        <v>197</v>
      </c>
      <c r="E9" s="5">
        <v>1</v>
      </c>
      <c r="F9" s="2">
        <v>1550</v>
      </c>
      <c r="G9" s="6">
        <v>201500</v>
      </c>
      <c r="H9" s="2">
        <v>1700</v>
      </c>
      <c r="I9" s="6">
        <v>190604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112.12</v>
      </c>
    </row>
    <row r="10" spans="1:18">
      <c r="B10" s="47" t="s">
        <v>41</v>
      </c>
      <c r="C10" t="s">
        <v>51</v>
      </c>
      <c r="D10" s="3" t="s">
        <v>198</v>
      </c>
      <c r="E10" s="5">
        <v>1</v>
      </c>
      <c r="F10" s="2">
        <v>610</v>
      </c>
      <c r="G10" s="6">
        <v>79300</v>
      </c>
      <c r="H10" s="2">
        <v>400</v>
      </c>
      <c r="I10" s="6">
        <v>44848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112.12</v>
      </c>
    </row>
    <row r="11" spans="1:18">
      <c r="B11" s="47" t="s">
        <v>41</v>
      </c>
      <c r="C11" t="s">
        <v>53</v>
      </c>
      <c r="D11" s="3" t="s">
        <v>54</v>
      </c>
      <c r="E11" s="5">
        <v>1</v>
      </c>
      <c r="F11" s="2">
        <v>150</v>
      </c>
      <c r="G11" s="6">
        <v>19500</v>
      </c>
      <c r="H11" s="2">
        <v>83.77</v>
      </c>
      <c r="I11" s="6">
        <v>9392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112.12</v>
      </c>
    </row>
    <row r="12" spans="1:18">
      <c r="B12" s="47" t="s">
        <v>41</v>
      </c>
      <c r="C12" t="s">
        <v>53</v>
      </c>
      <c r="D12" s="3" t="s">
        <v>127</v>
      </c>
      <c r="E12" s="5">
        <v>1</v>
      </c>
      <c r="F12" s="2">
        <v>250</v>
      </c>
      <c r="G12" s="6">
        <v>32500</v>
      </c>
      <c r="H12" s="2">
        <v>167.54</v>
      </c>
      <c r="I12" s="6">
        <v>18785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112.12</v>
      </c>
    </row>
    <row r="13" spans="1:18">
      <c r="B13" s="47" t="s">
        <v>41</v>
      </c>
      <c r="C13" t="s">
        <v>59</v>
      </c>
      <c r="D13" s="3" t="s">
        <v>105</v>
      </c>
      <c r="E13" s="5">
        <v>1</v>
      </c>
      <c r="F13" s="2">
        <v>0</v>
      </c>
      <c r="G13" s="6">
        <v>0</v>
      </c>
      <c r="H13" s="2">
        <v>350</v>
      </c>
      <c r="I13" s="6">
        <v>39242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112.12</v>
      </c>
    </row>
    <row r="14" spans="1:18">
      <c r="B14" s="47" t="s">
        <v>41</v>
      </c>
      <c r="C14" t="s">
        <v>59</v>
      </c>
      <c r="D14" s="3" t="s">
        <v>199</v>
      </c>
      <c r="E14" s="5">
        <v>1</v>
      </c>
      <c r="F14" s="2">
        <v>90</v>
      </c>
      <c r="G14" s="6">
        <v>11700</v>
      </c>
      <c r="H14" s="2">
        <v>60</v>
      </c>
      <c r="I14" s="6">
        <v>6727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112.12</v>
      </c>
    </row>
    <row r="15" spans="1:18">
      <c r="B15" s="47" t="s">
        <v>41</v>
      </c>
      <c r="C15" t="s">
        <v>59</v>
      </c>
      <c r="D15" s="3" t="s">
        <v>200</v>
      </c>
      <c r="E15" s="5">
        <v>2</v>
      </c>
      <c r="F15" s="2">
        <v>54</v>
      </c>
      <c r="G15" s="6">
        <v>7020</v>
      </c>
      <c r="H15" s="2">
        <v>40</v>
      </c>
      <c r="I15" s="6">
        <v>4484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112.12</v>
      </c>
    </row>
    <row r="16" spans="1:18">
      <c r="B16" s="47" t="s">
        <v>41</v>
      </c>
      <c r="C16" t="s">
        <v>59</v>
      </c>
      <c r="D16" s="3" t="s">
        <v>201</v>
      </c>
      <c r="E16" s="5">
        <v>1</v>
      </c>
      <c r="F16" s="2">
        <v>150</v>
      </c>
      <c r="G16" s="6">
        <v>19500</v>
      </c>
      <c r="H16" s="2">
        <v>60</v>
      </c>
      <c r="I16" s="6">
        <v>6727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112.12</v>
      </c>
    </row>
    <row r="17" spans="1:18">
      <c r="B17" s="51"/>
      <c r="C17" s="51"/>
      <c r="D17" s="52"/>
      <c r="E17" s="53"/>
      <c r="F17" s="54"/>
      <c r="G17" s="55"/>
      <c r="H17" s="54"/>
      <c r="I17" s="55"/>
      <c r="J17" s="55"/>
      <c r="K17" s="56"/>
      <c r="L17" s="55"/>
      <c r="M17" s="54"/>
      <c r="N17" s="55"/>
      <c r="O17" s="56"/>
      <c r="P17" s="56"/>
      <c r="Q17" s="54"/>
      <c r="R17" s="54"/>
    </row>
    <row r="18" spans="1:18">
      <c r="D18" s="8" t="s">
        <v>77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78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79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77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202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81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82</v>
      </c>
      <c r="R23" s="2">
        <v>100</v>
      </c>
    </row>
    <row r="24" spans="1:18">
      <c r="D24" s="8" t="s">
        <v>83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84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送金全体像</vt:lpstr>
      <vt:lpstr>栁澤様</vt:lpstr>
      <vt:lpstr>篠田様</vt:lpstr>
      <vt:lpstr>中元様</vt:lpstr>
      <vt:lpstr>伊藤様</vt:lpstr>
      <vt:lpstr>小松様</vt:lpstr>
      <vt:lpstr>山﨑様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