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7" autoFilterDateGrouping="1" firstSheet="0" minimized="0" showHorizontalScroll="1" showSheetTabs="1" showVerticalScroll="1" tabRatio="600" visibility="visible"/>
  </bookViews>
  <sheets>
    <sheet name="送金全体像" sheetId="1" r:id="rId4"/>
    <sheet name="大塚様" sheetId="2" r:id="rId5"/>
    <sheet name="國島様" sheetId="3" r:id="rId6"/>
    <sheet name="大佐和様" sheetId="4" r:id="rId7"/>
    <sheet name="向井様" sheetId="5" r:id="rId8"/>
    <sheet name="浦辺様" sheetId="6" r:id="rId9"/>
    <sheet name="晝馬様" sheetId="7" r:id="rId10"/>
    <sheet name="田邉様" sheetId="8" r:id="rId11"/>
  </sheets>
  <definedNames/>
  <calcPr calcId="999999" calcMode="auto" calcCompleted="0" fullCalcOnLoad="1"/>
</workbook>
</file>

<file path=xl/sharedStrings.xml><?xml version="1.0" encoding="utf-8"?>
<sst xmlns="http://schemas.openxmlformats.org/spreadsheetml/2006/main" uniqueCount="182">
  <si>
    <t>2018-08挙式分</t>
  </si>
  <si>
    <t>出力日：2019/10/03</t>
  </si>
  <si>
    <t>No</t>
  </si>
  <si>
    <t>挙式日</t>
  </si>
  <si>
    <t>顧客名</t>
  </si>
  <si>
    <t>現地支払料</t>
  </si>
  <si>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</si>
  <si>
    <t>州税</t>
  </si>
  <si>
    <t>振込み額合計</t>
  </si>
  <si>
    <t>2018/08/11</t>
  </si>
  <si>
    <t>國島 洋介</t>
  </si>
  <si>
    <t>晝馬 明</t>
  </si>
  <si>
    <t>2018/08/15</t>
  </si>
  <si>
    <t>田邉 友久</t>
  </si>
  <si>
    <t>2018/08/22</t>
  </si>
  <si>
    <t>大塚 諒</t>
  </si>
  <si>
    <t>向井 真矢</t>
  </si>
  <si>
    <t>2018/08/24</t>
  </si>
  <si>
    <t>浦辺 佳典</t>
  </si>
  <si>
    <t>2018/08/30</t>
  </si>
  <si>
    <t>大佐和 駿</t>
  </si>
  <si>
    <t>合計</t>
  </si>
  <si>
    <t>大塚様     挙式日：2018-08-22</t>
  </si>
  <si>
    <t>送金為替レート:</t>
  </si>
  <si>
    <t>支払区分</t>
  </si>
  <si>
    <t>商品区分</t>
  </si>
  <si>
    <t>商品名</t>
  </si>
  <si>
    <t>数量</t>
  </si>
  <si>
    <t>総代価$</t>
  </si>
  <si>
    <t>総代価\</t>
  </si>
  <si>
    <t>総原価$</t>
  </si>
  <si>
    <t>総原価\</t>
  </si>
  <si>
    <t>利益\</t>
  </si>
  <si>
    <t>利益率\</t>
  </si>
  <si>
    <t>HI\</t>
  </si>
  <si>
    <t>HI$</t>
  </si>
  <si>
    <t>RW\</t>
  </si>
  <si>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/SH</t>
    </r>
  </si>
  <si>
    <r>
      <t xml:space="preserve">R</t>
    </r>
    <r>
      <rPr>
        <rFont val="ＭＳ Ｐゴシック"/>
        <b val="false"/>
        <i val="false"/>
        <strike val="false"/>
        <color rgb="FF000000"/>
        <sz val="11"/>
        <u val="none"/>
      </rPr>
      <t xml:space="preserve">W</t>
    </r>
    <r>
      <rPr>
        <rFont val="ＭＳ Ｐゴシック"/>
        <b val="false"/>
        <i val="false"/>
        <strike val="false"/>
        <color rgb="FF000000"/>
        <sz val="11"/>
        <u val="none"/>
      </rPr>
      <t xml:space="preserve">/SH</t>
    </r>
  </si>
  <si>
    <t>販売為替レート</t>
  </si>
  <si>
    <t>原価為替レート</t>
  </si>
  <si>
    <t>振込(海外)</t>
  </si>
  <si>
    <t>セントオーガスティン教会</t>
  </si>
  <si>
    <t>[ウエディング一式]
会場使用料／神父への謝礼／ピアニスト／シンガー／お世話係／結婚証明書（法的効力なし）／カソリック婚の書類取り扱い料／前日リハーサル／リムジン送迎</t>
  </si>
  <si>
    <t>ヘアメイクアーティスト：Rie</t>
  </si>
  <si>
    <t>つきっきりヘアメイク(7時間）*クイックヘアチェンジ2回付き &amp; リハーサルメイク(120分)</t>
  </si>
  <si>
    <t>フォトグラファー：VISIONARI/Takako,Megumi,Cliff,Ryan,Jason,Yumiko</t>
  </si>
  <si>
    <t xml:space="preserve">Plan（アルバムなし）：フォトグラファーYumiko/メイク、ホテル内、(リムジン)、セレモニー、フォトツアー1ヶ所+レセプション冒頭/350cut～/DVD(データ)・インターネットスライドショー	</t>
  </si>
  <si>
    <t>VISIONARI：オプション</t>
  </si>
  <si>
    <t>納期短縮：2～4週間以内（速達料込）</t>
  </si>
  <si>
    <t>Other</t>
  </si>
  <si>
    <t>メイクシーン、フォトツアー、挙式動画撮影</t>
  </si>
  <si>
    <t>挙式(約20分)を全てを収録させて頂く
※BGMはございません</t>
  </si>
  <si>
    <t>つきっきりコーディネーター</t>
  </si>
  <si>
    <t>ホテル出発→教会→フォトツアー1カ所(ワイキキ周辺）→レセプション前半</t>
  </si>
  <si>
    <t>ゲストの皆様のご誘導＆レセプション会場セッティング</t>
  </si>
  <si>
    <t>カップル用リムジン</t>
  </si>
  <si>
    <t>フォトツアー1ヶ所（ワイキキ周辺）</t>
  </si>
  <si>
    <t>14名様用ミニバン</t>
  </si>
  <si>
    <t>教会→カハラホテル(片道)</t>
  </si>
  <si>
    <t>Real Weddings オリジナル</t>
  </si>
  <si>
    <t>ブーケ＆ブートニア　☆プレゼント☆ ※画像のようなイメージで花材お任せ</t>
  </si>
  <si>
    <t>ヘアフラワー ※ブーケとお揃い</t>
  </si>
  <si>
    <t>マイリーレイ</t>
  </si>
  <si>
    <t>クレジット払い(海外)</t>
  </si>
  <si>
    <t>プルメリアビーチハウス</t>
  </si>
  <si>
    <t>Lunch Menu Ⅰ</t>
  </si>
  <si>
    <t>Keiki Menu(6～12歳)</t>
  </si>
  <si>
    <t>12-inch (30 pieces)</t>
  </si>
  <si>
    <t>アフターブーケ(押し花)</t>
  </si>
  <si>
    <t>タブレット(パールグリーン) ※クロス：ミント</t>
  </si>
  <si>
    <t>SUBTOTAL</t>
  </si>
  <si>
    <t>ハワイ州税</t>
  </si>
  <si>
    <t>アレンジメント料</t>
  </si>
  <si>
    <t>ご紹介特別割引</t>
  </si>
  <si>
    <t>サービス割引</t>
  </si>
  <si>
    <t>割引額為替レート</t>
  </si>
  <si>
    <t>TOTAL</t>
  </si>
  <si>
    <t>現地支払い額</t>
  </si>
  <si>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</si>
  <si>
    <t>國島様     挙式日：2018-08-11</t>
  </si>
  <si>
    <t>カワイアハオ教会</t>
  </si>
  <si>
    <t>【基本プラン】
教会使用料（1時間挙式）／牧師への謝礼／オルガン奏者／シンガー／教会のお世話係／結婚証明書（法的効力はありません）／リムジン送迎（ホテル⇔教会間）※ゲストが30名様以上の場合、1時間30分挙式での対応となります。</t>
  </si>
  <si>
    <t>ヘアメイクアーティスト：Akiko Ito</t>
  </si>
  <si>
    <t>リハーサルメイク(120分)</t>
  </si>
  <si>
    <t>つきっきりヘアメイク(7時間）*クイックヘアチェンジ2回付き</t>
  </si>
  <si>
    <t>新郎ヘアセット(20分）</t>
  </si>
  <si>
    <t>ヘアメイク</t>
  </si>
  <si>
    <t>ゲストヘアセット（30分）</t>
  </si>
  <si>
    <t xml:space="preserve">Plan（アルバムなし）：フォトグラファーTakako or Megumi or Cliff or Ryan or Jason or Yumiko/メイク、ホテル内、(リムジン)、セレモニー、フォトツアー2ヶ所又は フォトツアー1ヶ所+レセプション冒頭/350cut～/DVD(データ)・インターネットスライドショー	</t>
  </si>
  <si>
    <t>プロペラUSA</t>
  </si>
  <si>
    <t>特盛(挙式のみ・2カメ)　DVD納品
I WANNA FALLING LOVE/TIM HALPERIN</t>
  </si>
  <si>
    <t>日本送料</t>
  </si>
  <si>
    <t>ホテル出発→教会→フォトツアー1カ所(カハラビーチ）→レセプション準備→レセプション</t>
  </si>
  <si>
    <t>ホテル⇔会場間（ワイキキ周辺）/往復</t>
  </si>
  <si>
    <t>ブーケ＆ブートニア①
☆お好きなブーケプレゼント☆
ガーデンローズ(ホワイト)
アジサイ(ホワイト)
トルコキキョウ(ホワイト)</t>
  </si>
  <si>
    <t>ブーケ＆ブートニア②
ガーデンローズ(濃いピンク)
トルコキキョウ(ホワイト)
ワックスフラワー(ピンク)
カーネーション(レッド)</t>
  </si>
  <si>
    <t>ヘッドピース　
ブーケ②とお揃い</t>
  </si>
  <si>
    <t>フラワーシャワー(10名様分)</t>
  </si>
  <si>
    <t>レイ（ホワイト）
ご両親へサプライズ</t>
  </si>
  <si>
    <t>ラメール</t>
  </si>
  <si>
    <t>Wedding Dinner Menu
※お子様のお食事は含まれません</t>
  </si>
  <si>
    <t>テーブルデコレーション　</t>
  </si>
  <si>
    <t>We Heart Cake Company</t>
  </si>
  <si>
    <t>フォンダントのケーキ　
2段のケーキ（４+6インチ）</t>
  </si>
  <si>
    <t>席札/アイシングクッキー
※ファーストネーム</t>
  </si>
  <si>
    <t>なし</t>
  </si>
  <si>
    <t>大佐和様     挙式日：2018-08-30</t>
  </si>
  <si>
    <t xml:space="preserve">[ウエディング一式]
会場使用料／神父への謝礼／ハワイアンシンガー／お世話係／結婚証明書（法的効力なし）／カトリック婚の書類取り扱い料
</t>
  </si>
  <si>
    <t>フラワーシャワー清掃料</t>
  </si>
  <si>
    <t>フォトグラファー：VISIONARI/Takako, Megumi, Cliff, Ryan, Jason</t>
  </si>
  <si>
    <t xml:space="preserve">Plan（アルバムなし）：フォトグラファーTakako or Megumi or Cliff or Ryan or Jason/メイク、ホテル内、(リムジン)、セレモニー、フォトツアー2ヶ所又は フォトツアー1ヶ所+レセプション冒頭/350cut～/DVD(データ)・インターネットスライドショー	</t>
  </si>
  <si>
    <t>レセプション前半撮影</t>
  </si>
  <si>
    <t>ホテル出発→教会→フォトツアー2カ所(ワイキキ周辺）→レセプション</t>
  </si>
  <si>
    <t>フラワーシャワー(20名様分)</t>
  </si>
  <si>
    <t>サンスーシールーム</t>
  </si>
  <si>
    <t>個室使用料（2時間30分）※10名様からのご予約が必要となります</t>
  </si>
  <si>
    <t>ハウツリーラナイ/サンスーシールーム</t>
  </si>
  <si>
    <t>Dinner Menu A</t>
  </si>
  <si>
    <t>Kids Menu</t>
  </si>
  <si>
    <t>20名様用（6&amp;8inch/2段ラウンド型/ミックスベリー）</t>
  </si>
  <si>
    <t>ご紹介特典</t>
  </si>
  <si>
    <t>向井様     挙式日：2018-08-22</t>
  </si>
  <si>
    <t>モアナルアコミュニティ教会</t>
  </si>
  <si>
    <t>【基本プラン】
教会使用料（1時間挙式）／牧師への謝礼／オルガン奏者／シンガー／教会のお世話係／結婚証明書（法的効力はありません）／リムジン送迎（ホテル⇔教会間）</t>
  </si>
  <si>
    <t>ヘアメイクアーティスト：Machi Barros</t>
  </si>
  <si>
    <t>リハーサルメイク(120分）
☆ご成約特典☆</t>
  </si>
  <si>
    <t>梅(挙式のみ) DVD納品</t>
  </si>
  <si>
    <t>ホテル出発→教会→フォトツアー1カ所(ワイキキ周辺）→レセプション</t>
  </si>
  <si>
    <t>ゲスト様のご誘導→レセプション準備→レセプション前半
※ヒルトンハワイアンビレッジからゲスト様の送迎車に同乗させていただきます</t>
  </si>
  <si>
    <t>ブーケ＆ブートニア　</t>
  </si>
  <si>
    <t>レイ
ホワイト＆グリーン　</t>
  </si>
  <si>
    <t>THE GROVE Restaurant &amp; Bar</t>
  </si>
  <si>
    <t>【Private Sunset Beach】ディナーメニュー+その他サービス料</t>
  </si>
  <si>
    <t>【Private Sunset Beach】お子様メニュー</t>
  </si>
  <si>
    <t>【Private Sunset Beach】ウェディングケーキ</t>
  </si>
  <si>
    <t>【Private Sunset Beach】Moon Bounce</t>
  </si>
  <si>
    <t>浦辺様     挙式日：2018-08-24</t>
  </si>
  <si>
    <t>セントラルユニオン教会中聖堂</t>
  </si>
  <si>
    <t>【基本プラン】
教会＆お庭使用料（1時間挙式）／牧師への謝礼／ハーピスト／教会のお世話係／結婚証明書（法的効力はありません）／リムジン送迎（ホテル⇔教会間）</t>
  </si>
  <si>
    <t>新郎ヘアセット(15分）</t>
  </si>
  <si>
    <t>フォトグラファー：Taka</t>
  </si>
  <si>
    <t>お支度→ホテル館内→挙式→フォトツアー1ヶ所(ワイキキ周辺)/撮影データ</t>
  </si>
  <si>
    <t>SweetMotionStudio</t>
  </si>
  <si>
    <t>Reception Only</t>
  </si>
  <si>
    <t>40名様用トロリーチャーター</t>
  </si>
  <si>
    <t>教会→ワイアラエビーチ→レセプション会場</t>
  </si>
  <si>
    <t>ブーケ＆ブートニア　☆プレゼント☆ ※ガーデンローズ(ピンク)・胡蝶蘭(ピンク)・チューリップ(濃い目のピンク)・ミニバラ(濃いピンク)・アジサイ(グリーン)・グリーン</t>
  </si>
  <si>
    <t>ヘアピース（シングル/小花多め）</t>
  </si>
  <si>
    <t>ミッシェルズ</t>
  </si>
  <si>
    <t>Orchid Menu
※個室の最低保障料金は468,000円以上です。
ドリンク代は含まれておりません。
当日お飲みになった分だけご精算ください。</t>
  </si>
  <si>
    <t>Keiki menu</t>
  </si>
  <si>
    <t>ベリー追加</t>
  </si>
  <si>
    <t>プロジェクターとスクリーンのセット</t>
  </si>
  <si>
    <t>オーキッド（ホワイト）
※30,000円まででご案内できるボリュームにて</t>
  </si>
  <si>
    <t>晝馬様     挙式日：2018-08-11</t>
  </si>
  <si>
    <t>グランドワイレア・シーサイドチャペル</t>
  </si>
  <si>
    <t>シーサイドチャペル&amp;ガーデン会場使用料（1時間半）／牧師先生／結婚証明書（法的効力はありません）／音楽奏者(ヴァイオリン選択）／ブーケ&amp;ブートニア／ウエディングケーキ（6”／フレッシュフラワー付き）／乾杯用シャンパンボトル（1本／約6名様分）／写真撮影（2時間）／ヘアメイク&amp;着付け（120分）／日本人コーディネーター／ご衣裳スチーム／デラックスオーシャンビュールーム1泊／フォトグラファークレジット（$500分）／スパもしくはダイニングクレジット（$200分）／スパ（カップルトリートメント）　※ゲスト25名様以上の場合、コーディネーター1名の追加が必要となります</t>
  </si>
  <si>
    <t>ヘアメイクアーティスト：マウイ島</t>
  </si>
  <si>
    <t>リハーサルメイク(90分)</t>
  </si>
  <si>
    <t>ゲストヘアメイク(60分)</t>
  </si>
  <si>
    <t>動画撮影：マウイ島</t>
  </si>
  <si>
    <t>The Highlight Film (挙式動画撮影)</t>
  </si>
  <si>
    <t>Real Weddings オリジナル(マウイ島)</t>
  </si>
  <si>
    <t>Petal Toss Flowers (フラワーシャワー)</t>
  </si>
  <si>
    <t>Floral Delivery Fee (フラワーアイテムデリバリー料)</t>
  </si>
  <si>
    <t>田邉様     挙式日：2018-08-15</t>
  </si>
  <si>
    <t>キャルバリー・バイ・ザ・シー教会</t>
  </si>
  <si>
    <t>【基本プラン】
教会使用料（1時間挙式）／牧師への謝礼／オルガン奏者／シンガー／教会のお世話係／結婚証明書（法的効力はありません）／リムジン送迎（ホテル⇔教会間）　※ゲストが30名様以上の場合、2時間挙式での対応となります。</t>
  </si>
  <si>
    <t>ヘアメイク＆着付け(120分）</t>
  </si>
  <si>
    <t>フォトグラファー：Jayson Tanega</t>
  </si>
  <si>
    <t>お支度→ホテル館内→リムジン→挙式→フォトツアー2ヶ所(カピオラニ公園・レセプション）/撮影データ☆</t>
  </si>
  <si>
    <t>待機料☆</t>
  </si>
  <si>
    <t>ホテル出発→教会→フォトツアー2カ所(ワイキキ周辺）→レセプション前半</t>
  </si>
  <si>
    <t>7名様用リムジン</t>
  </si>
  <si>
    <t>ブーケ＆ブートニア　
☆お好きなデザインのブーケプレゼント</t>
  </si>
  <si>
    <t>ヘッドピース
ブーケとお揃い</t>
  </si>
  <si>
    <t>レイ　
ホワイト</t>
  </si>
  <si>
    <t>レイ　
パープル</t>
  </si>
  <si>
    <t>Orchid Menu
ヴィテロトナート
ポテトラップシュリンプ
ロブスタービスク
メイン（当日選択）
※ウェディングケーキが含まれております
※ドリンクは当日お支払いただきます</t>
  </si>
  <si>
    <t>Keiki menu
シュリンプ
フィレ</t>
  </si>
  <si>
    <t>ウェディングケーキアップチャージ
2段/ベリートッピング</t>
  </si>
</sst>
</file>

<file path=xl/styles.xml><?xml version="1.0" encoding="utf-8"?>
<styleSheet xmlns="http://schemas.openxmlformats.org/spreadsheetml/2006/main" xml:space="preserve">
  <numFmts count="3">
    <numFmt numFmtId="164" formatCode="#,##0.00_ "/>
    <numFmt numFmtId="165" formatCode="#,##0_ "/>
    <numFmt numFmtId="166" formatCode="0.000%"/>
  </numFmts>
  <fonts count="1">
    <font>
      <b val="0"/>
      <i val="0"/>
      <strike val="0"/>
      <u val="none"/>
      <sz val="11"/>
      <color rgb="FF000000"/>
      <name val="ＭＳ Ｐゴシック"/>
    </font>
  </fonts>
  <fills count="3">
    <fill>
      <patternFill patternType="none"/>
    </fill>
    <fill>
      <patternFill patternType="gray125">
        <fgColor rgb="FFFFFFFF"/>
        <bgColor rgb="FF000000"/>
      </patternFill>
    </fill>
    <fill>
      <patternFill patternType="none"/>
    </fill>
  </fills>
  <borders count="16">
    <border/>
    <border>
      <left style="thin">
        <color rgb="FF000000"/>
      </left>
      <top style="thin">
        <color rgb="FF000000"/>
      </top>
    </border>
    <border>
      <top style="thin">
        <color rgb="FF000000"/>
      </top>
    </border>
    <border>
      <right style="thin">
        <color rgb="FF000000"/>
      </right>
      <top style="thin">
        <color rgb="FF000000"/>
      </top>
    </border>
    <border>
      <bottom style="dashed">
        <color rgb="FF000000"/>
      </bottom>
    </border>
    <border>
      <top style="medium">
        <color rgb="FF000000"/>
      </top>
      <bottom style="thin">
        <color rgb="FF000000"/>
      </bottom>
    </border>
    <border>
      <left style="medium">
        <color rgb="FF000000"/>
      </left>
      <top style="medium">
        <color rgb="FF000000"/>
      </top>
      <bottom style="thin">
        <color rgb="FF000000"/>
      </bottom>
    </border>
    <border>
      <left style="medium">
        <color rgb="FF000000"/>
      </left>
      <bottom style="dashed">
        <color rgb="FF000000"/>
      </bottom>
    </border>
    <border>
      <right style="medium">
        <color rgb="FF000000"/>
      </right>
      <top style="medium">
        <color rgb="FF000000"/>
      </top>
      <bottom style="thin">
        <color rgb="FF000000"/>
      </bottom>
    </border>
    <border>
      <right style="medium">
        <color rgb="FF000000"/>
      </right>
      <bottom style="dashed">
        <color rgb="FF000000"/>
      </bottom>
    </border>
    <border>
      <left style="medium">
        <color rgb="FF000000"/>
      </left>
      <top style="double">
        <color rgb="FF000000"/>
      </top>
      <bottom style="medium">
        <color rgb="FF000000"/>
      </bottom>
    </border>
    <border>
      <top style="double">
        <color rgb="FF000000"/>
      </top>
      <bottom style="medium">
        <color rgb="FF000000"/>
      </bottom>
    </border>
    <border>
      <right style="medium">
        <color rgb="FF000000"/>
      </right>
      <top style="double">
        <color rgb="FF000000"/>
      </top>
      <bottom style="medium">
        <color rgb="FF000000"/>
      </bottom>
    </border>
    <border>
      <left style="thin">
        <color rgb="FF000000"/>
      </left>
    </border>
    <border>
      <right style="thin">
        <color rgb="FF000000"/>
      </right>
    </border>
    <border>
      <top style="double">
        <color rgb="FF000000"/>
      </top>
    </border>
  </borders>
  <cellStyleXfs count="1">
    <xf numFmtId="0" fontId="0" fillId="0" borderId="0"/>
  </cellStyleXfs>
  <cellXfs count="49">
    <xf xfId="0" fontId="0" numFmtId="0" fillId="2" borderId="0" applyFont="0" applyNumberFormat="0" applyFill="0" applyBorder="0" applyAlignment="0">
      <alignment horizontal="general" vertical="center" textRotation="0" wrapText="false" shrinkToFit="false"/>
    </xf>
    <xf xfId="0" fontId="0" numFmtId="0" fillId="2" borderId="0" applyFont="0" applyNumberFormat="0" applyFill="0" applyBorder="0" applyAlignment="1">
      <alignment horizontal="center" vertical="center" textRotation="0" wrapText="false" shrinkToFit="false"/>
    </xf>
    <xf xfId="0" fontId="0" numFmtId="164" fillId="2" borderId="0" applyFont="0" applyNumberFormat="1" applyFill="0" applyBorder="0" applyAlignment="1">
      <alignment horizontal="right" vertical="center" textRotation="0" wrapText="false" shrinkToFit="false"/>
    </xf>
    <xf xfId="0" fontId="0" numFmtId="0" fillId="2" borderId="0" applyFont="0" applyNumberFormat="0" applyFill="0" applyBorder="0" applyAlignment="1">
      <alignment horizontal="general" vertical="center" textRotation="0" wrapText="true" shrinkToFit="false"/>
    </xf>
    <xf xfId="0" fontId="0" numFmtId="10" fillId="2" borderId="0" applyFont="0" applyNumberFormat="1" applyFill="0" applyBorder="0" applyAlignment="1">
      <alignment horizontal="right" vertical="center" textRotation="0" wrapText="false" shrinkToFit="false"/>
    </xf>
    <xf xfId="0" fontId="0" numFmtId="165" fillId="2" borderId="0" applyFont="0" applyNumberFormat="1" applyFill="0" applyBorder="0" applyAlignment="0">
      <alignment horizontal="general" vertical="center" textRotation="0" wrapText="false" shrinkToFit="false"/>
    </xf>
    <xf xfId="0" fontId="0" numFmtId="165" fillId="2" borderId="0" applyFont="0" applyNumberFormat="1" applyFill="0" applyBorder="0" applyAlignment="1">
      <alignment horizontal="right" vertical="center" textRotation="0" wrapText="false" shrinkToFit="false"/>
    </xf>
    <xf xfId="0" fontId="0" numFmtId="9" fillId="2" borderId="0" applyFont="0" applyNumberFormat="1" applyFill="0" applyBorder="0" applyAlignment="0">
      <alignment horizontal="general" vertical="center" textRotation="0" wrapText="false" shrinkToFit="false"/>
    </xf>
    <xf xfId="0" fontId="0" numFmtId="0" fillId="2" borderId="0" applyFont="0" applyNumberFormat="0" applyFill="0" applyBorder="0" applyAlignment="1">
      <alignment horizontal="right" vertical="center" textRotation="0" wrapText="true" shrinkToFit="false"/>
    </xf>
    <xf xfId="0" fontId="0" numFmtId="166" fillId="2" borderId="0" applyFont="0" applyNumberFormat="1" applyFill="0" applyBorder="0" applyAlignment="0">
      <alignment horizontal="general" vertical="center" textRotation="0" wrapText="false" shrinkToFit="false"/>
    </xf>
    <xf xfId="0" fontId="0" numFmtId="0" fillId="2" borderId="0" applyFont="0" applyNumberFormat="0" applyFill="0" applyBorder="0" applyAlignment="1">
      <alignment horizontal="center" vertical="center" textRotation="0" wrapText="false" shrinkToFit="false"/>
    </xf>
    <xf xfId="0" fontId="0" numFmtId="14" fillId="2" borderId="0" applyFont="0" applyNumberFormat="1" applyFill="0" applyBorder="0" applyAlignment="0">
      <alignment horizontal="general" vertical="center" textRotation="0" wrapText="false" shrinkToFit="false"/>
    </xf>
    <xf xfId="0" fontId="0" numFmtId="0" fillId="2" borderId="0" applyFont="0" applyNumberFormat="0" applyFill="0" applyBorder="0" applyAlignment="0">
      <alignment horizontal="general" vertical="center" textRotation="0" wrapText="false" shrinkToFit="false"/>
    </xf>
    <xf xfId="0" fontId="0" numFmtId="164" fillId="2" borderId="0" applyFont="0" applyNumberFormat="1" applyFill="0" applyBorder="0" applyAlignment="0">
      <alignment horizontal="general" vertical="center" textRotation="0" wrapText="false" shrinkToFit="false"/>
    </xf>
    <xf xfId="0" fontId="0" numFmtId="164" fillId="2" borderId="0" applyFont="0" applyNumberFormat="1" applyFill="0" applyBorder="0" applyAlignment="1">
      <alignment horizontal="right" vertical="center" textRotation="0" wrapText="false" shrinkToFit="false"/>
    </xf>
    <xf xfId="0" fontId="0" numFmtId="0" fillId="2" borderId="1" applyFont="0" applyNumberFormat="0" applyFill="0" applyBorder="1" applyAlignment="1">
      <alignment horizontal="center" vertical="center" textRotation="0" wrapText="false" shrinkToFit="false"/>
    </xf>
    <xf xfId="0" fontId="0" numFmtId="0" fillId="2" borderId="2" applyFont="0" applyNumberFormat="0" applyFill="0" applyBorder="1" applyAlignment="1">
      <alignment horizontal="center" vertical="center" textRotation="0" wrapText="false" shrinkToFit="false"/>
    </xf>
    <xf xfId="0" fontId="0" numFmtId="0" fillId="2" borderId="2" applyFont="0" applyNumberFormat="0" applyFill="0" applyBorder="1" applyAlignment="1">
      <alignment horizontal="center" vertical="center" textRotation="0" wrapText="true" shrinkToFit="false"/>
    </xf>
    <xf xfId="0" fontId="0" numFmtId="165" fillId="2" borderId="2" applyFont="0" applyNumberFormat="1" applyFill="0" applyBorder="1" applyAlignment="1">
      <alignment horizontal="center" vertical="center" textRotation="0" wrapText="false" shrinkToFit="false"/>
    </xf>
    <xf xfId="0" fontId="0" numFmtId="164" fillId="2" borderId="2" applyFont="0" applyNumberFormat="1" applyFill="0" applyBorder="1" applyAlignment="1">
      <alignment horizontal="center" vertical="center" textRotation="0" wrapText="false" shrinkToFit="false"/>
    </xf>
    <xf xfId="0" fontId="0" numFmtId="10" fillId="2" borderId="2" applyFont="0" applyNumberFormat="1" applyFill="0" applyBorder="1" applyAlignment="1">
      <alignment horizontal="center" vertical="center" textRotation="0" wrapText="false" shrinkToFit="false"/>
    </xf>
    <xf xfId="0" fontId="0" numFmtId="165" fillId="2" borderId="2" applyFont="0" applyNumberFormat="1" applyFill="0" applyBorder="1" applyAlignment="1">
      <alignment horizontal="center" vertical="center" textRotation="0" wrapText="false" shrinkToFit="false"/>
    </xf>
    <xf xfId="0" fontId="0" numFmtId="164" fillId="2" borderId="2" applyFont="0" applyNumberFormat="1" applyFill="0" applyBorder="1" applyAlignment="1">
      <alignment horizontal="center" vertical="center" textRotation="0" wrapText="false" shrinkToFit="false"/>
    </xf>
    <xf xfId="0" fontId="0" numFmtId="10" fillId="2" borderId="2" applyFont="0" applyNumberFormat="1" applyFill="0" applyBorder="1" applyAlignment="1">
      <alignment horizontal="center" vertical="center" textRotation="0" wrapText="false" shrinkToFit="false"/>
    </xf>
    <xf xfId="0" fontId="0" numFmtId="164" fillId="2" borderId="3" applyFont="0" applyNumberFormat="1" applyFill="0" applyBorder="1" applyAlignment="1">
      <alignment horizontal="center" vertical="center" textRotation="0" wrapText="false" shrinkToFit="false"/>
    </xf>
    <xf xfId="0" fontId="0" numFmtId="0" fillId="2" borderId="0" applyFont="0" applyNumberFormat="0" applyFill="0" applyBorder="0" applyAlignment="1">
      <alignment horizontal="right" vertical="center" textRotation="0" wrapText="true" shrinkToFit="false"/>
    </xf>
    <xf xfId="0" fontId="0" numFmtId="14" fillId="2" borderId="4" applyFont="0" applyNumberFormat="1" applyFill="0" applyBorder="1" applyAlignment="0">
      <alignment horizontal="general" vertical="center" textRotation="0" wrapText="false" shrinkToFit="false"/>
    </xf>
    <xf xfId="0" fontId="0" numFmtId="0" fillId="2" borderId="4" applyFont="0" applyNumberFormat="0" applyFill="0" applyBorder="1" applyAlignment="0">
      <alignment horizontal="general" vertical="center" textRotation="0" wrapText="false" shrinkToFit="false"/>
    </xf>
    <xf xfId="0" fontId="0" numFmtId="164" fillId="2" borderId="4" applyFont="0" applyNumberFormat="1" applyFill="0" applyBorder="1" applyAlignment="0">
      <alignment horizontal="general" vertical="center" textRotation="0" wrapText="false" shrinkToFit="false"/>
    </xf>
    <xf xfId="0" fontId="0" numFmtId="14" fillId="2" borderId="5" applyFont="0" applyNumberFormat="1" applyFill="0" applyBorder="1" applyAlignment="1">
      <alignment horizontal="center" vertical="center" textRotation="0" wrapText="false" shrinkToFit="false"/>
    </xf>
    <xf xfId="0" fontId="0" numFmtId="0" fillId="2" borderId="5" applyFont="0" applyNumberFormat="0" applyFill="0" applyBorder="1" applyAlignment="1">
      <alignment horizontal="center" vertical="center" textRotation="0" wrapText="false" shrinkToFit="false"/>
    </xf>
    <xf xfId="0" fontId="0" numFmtId="164" fillId="2" borderId="5" applyFont="0" applyNumberFormat="1" applyFill="0" applyBorder="1" applyAlignment="1">
      <alignment horizontal="center" vertical="center" textRotation="0" wrapText="false" shrinkToFit="false"/>
    </xf>
    <xf xfId="0" fontId="0" numFmtId="0" fillId="2" borderId="6" applyFont="0" applyNumberFormat="0" applyFill="0" applyBorder="1" applyAlignment="1">
      <alignment horizontal="center" vertical="center" textRotation="0" wrapText="false" shrinkToFit="false"/>
    </xf>
    <xf xfId="0" fontId="0" numFmtId="0" fillId="2" borderId="7" applyFont="0" applyNumberFormat="0" applyFill="0" applyBorder="1" applyAlignment="1">
      <alignment horizontal="center" vertical="center" textRotation="0" wrapText="false" shrinkToFit="false"/>
    </xf>
    <xf xfId="0" fontId="0" numFmtId="164" fillId="2" borderId="8" applyFont="0" applyNumberFormat="1" applyFill="0" applyBorder="1" applyAlignment="1">
      <alignment horizontal="center" vertical="center" textRotation="0" wrapText="false" shrinkToFit="false"/>
    </xf>
    <xf xfId="0" fontId="0" numFmtId="164" fillId="2" borderId="9" applyFont="0" applyNumberFormat="1" applyFill="0" applyBorder="1" applyAlignment="0">
      <alignment horizontal="general" vertical="center" textRotation="0" wrapText="false" shrinkToFit="false"/>
    </xf>
    <xf xfId="0" fontId="0" numFmtId="0" fillId="2" borderId="10" applyFont="0" applyNumberFormat="0" applyFill="0" applyBorder="1" applyAlignment="1">
      <alignment horizontal="center" vertical="center" textRotation="0" wrapText="false" shrinkToFit="false"/>
    </xf>
    <xf xfId="0" fontId="0" numFmtId="14" fillId="2" borderId="11" applyFont="0" applyNumberFormat="1" applyFill="0" applyBorder="1" applyAlignment="0">
      <alignment horizontal="general" vertical="center" textRotation="0" wrapText="false" shrinkToFit="false"/>
    </xf>
    <xf xfId="0" fontId="0" numFmtId="0" fillId="2" borderId="11" applyFont="0" applyNumberFormat="0" applyFill="0" applyBorder="1" applyAlignment="0">
      <alignment horizontal="general" vertical="center" textRotation="0" wrapText="false" shrinkToFit="false"/>
    </xf>
    <xf xfId="0" fontId="0" numFmtId="164" fillId="2" borderId="11" applyFont="0" applyNumberFormat="1" applyFill="0" applyBorder="1" applyAlignment="0">
      <alignment horizontal="general" vertical="center" textRotation="0" wrapText="false" shrinkToFit="false"/>
    </xf>
    <xf xfId="0" fontId="0" numFmtId="164" fillId="2" borderId="12" applyFont="0" applyNumberFormat="1" applyFill="0" applyBorder="1" applyAlignment="0">
      <alignment horizontal="general" vertical="center" textRotation="0" wrapText="false" shrinkToFit="false"/>
    </xf>
    <xf xfId="0" fontId="0" numFmtId="0" fillId="2" borderId="13" applyFont="0" applyNumberFormat="0" applyFill="0" applyBorder="1" applyAlignment="0">
      <alignment horizontal="general" vertical="center" textRotation="0" wrapText="false" shrinkToFit="false"/>
    </xf>
    <xf xfId="0" fontId="0" numFmtId="164" fillId="2" borderId="14" applyFont="0" applyNumberFormat="1" applyFill="0" applyBorder="1" applyAlignment="1">
      <alignment horizontal="right" vertical="center" textRotation="0" wrapText="false" shrinkToFit="false"/>
    </xf>
    <xf xfId="0" fontId="0" numFmtId="0" fillId="2" borderId="15" applyFont="0" applyNumberFormat="0" applyFill="0" applyBorder="1" applyAlignment="0">
      <alignment horizontal="general" vertical="center" textRotation="0" wrapText="false" shrinkToFit="false"/>
    </xf>
    <xf xfId="0" fontId="0" numFmtId="0" fillId="2" borderId="15" applyFont="0" applyNumberFormat="0" applyFill="0" applyBorder="1" applyAlignment="1">
      <alignment horizontal="general" vertical="center" textRotation="0" wrapText="true" shrinkToFit="false"/>
    </xf>
    <xf xfId="0" fontId="0" numFmtId="165" fillId="2" borderId="15" applyFont="0" applyNumberFormat="1" applyFill="0" applyBorder="1" applyAlignment="0">
      <alignment horizontal="general" vertical="center" textRotation="0" wrapText="false" shrinkToFit="false"/>
    </xf>
    <xf xfId="0" fontId="0" numFmtId="164" fillId="2" borderId="15" applyFont="0" applyNumberFormat="1" applyFill="0" applyBorder="1" applyAlignment="1">
      <alignment horizontal="right" vertical="center" textRotation="0" wrapText="false" shrinkToFit="false"/>
    </xf>
    <xf xfId="0" fontId="0" numFmtId="165" fillId="2" borderId="15" applyFont="0" applyNumberFormat="1" applyFill="0" applyBorder="1" applyAlignment="1">
      <alignment horizontal="right" vertical="center" textRotation="0" wrapText="false" shrinkToFit="false"/>
    </xf>
    <xf xfId="0" fontId="0" numFmtId="10" fillId="2" borderId="15" applyFont="0" applyNumberFormat="1" applyFill="0" applyBorder="1" applyAlignment="1">
      <alignment horizontal="righ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12"/>
  <sheetViews>
    <sheetView tabSelected="0" workbookViewId="0" zoomScale="75" showGridLines="true" showRowColHeaders="1">
      <selection activeCell="H12" sqref="H12"/>
    </sheetView>
  </sheetViews>
  <sheetFormatPr defaultRowHeight="14.4" defaultColWidth="25" outlineLevelRow="0" outlineLevelCol="0"/>
  <cols>
    <col min="1" max="1" width="2.875" customWidth="true" style="12"/>
    <col min="2" max="2" width="4.375" customWidth="true" style="10"/>
    <col min="3" max="3" width="15.875" customWidth="true" style="11"/>
    <col min="4" max="4" width="20.125" customWidth="true" style="12"/>
    <col min="5" max="5" width="25" style="13"/>
    <col min="6" max="6" width="25" style="13"/>
    <col min="7" max="7" width="25" style="13"/>
    <col min="8" max="8" width="25" style="13"/>
    <col min="9" max="9" width="25" style="12"/>
  </cols>
  <sheetData>
    <row r="2" spans="1:9">
      <c r="C2" s="11" t="s">
        <v>0</v>
      </c>
      <c r="H2" s="14" t="s">
        <v>1</v>
      </c>
    </row>
    <row r="4" spans="1:9" s="10" customFormat="1">
      <c r="B4" s="32" t="s">
        <v>2</v>
      </c>
      <c r="C4" s="29" t="s">
        <v>3</v>
      </c>
      <c r="D4" s="30" t="s">
        <v>4</v>
      </c>
      <c r="E4" s="31" t="s">
        <v>5</v>
      </c>
      <c r="F4" s="31" t="s">
        <v>6</v>
      </c>
      <c r="G4" s="31" t="s">
        <v>7</v>
      </c>
      <c r="H4" s="34" t="s">
        <v>8</v>
      </c>
    </row>
    <row r="5" spans="1:9">
      <c r="B5" s="33">
        <v>1</v>
      </c>
      <c r="C5" s="26" t="s">
        <v>9</v>
      </c>
      <c r="D5" s="27" t="s">
        <v>10</v>
      </c>
      <c r="E5" s="28">
        <v>6770.64</v>
      </c>
      <c r="F5" s="28">
        <v>678.2</v>
      </c>
      <c r="G5" s="28">
        <v>350.99</v>
      </c>
      <c r="H5" s="35">
        <v>7799.83</v>
      </c>
    </row>
    <row r="6" spans="1:9">
      <c r="B6" s="33">
        <v>2</v>
      </c>
      <c r="C6" s="26" t="s">
        <v>9</v>
      </c>
      <c r="D6" s="27" t="s">
        <v>11</v>
      </c>
      <c r="E6" s="28">
        <v>281.25</v>
      </c>
      <c r="F6" s="28">
        <v>0</v>
      </c>
      <c r="G6" s="28">
        <v>11.72</v>
      </c>
      <c r="H6" s="35">
        <v>292.97</v>
      </c>
    </row>
    <row r="7" spans="1:9">
      <c r="B7" s="33">
        <v>3</v>
      </c>
      <c r="C7" s="26" t="s">
        <v>12</v>
      </c>
      <c r="D7" s="27" t="s">
        <v>13</v>
      </c>
      <c r="E7" s="28">
        <v>3859.76</v>
      </c>
      <c r="F7" s="28">
        <v>406.57</v>
      </c>
      <c r="G7" s="28">
        <v>201.03</v>
      </c>
      <c r="H7" s="35">
        <v>4467.36</v>
      </c>
    </row>
    <row r="8" spans="1:9">
      <c r="B8" s="33">
        <v>4</v>
      </c>
      <c r="C8" s="26" t="s">
        <v>14</v>
      </c>
      <c r="D8" s="27" t="s">
        <v>15</v>
      </c>
      <c r="E8" s="28">
        <v>6506.99</v>
      </c>
      <c r="F8" s="28">
        <v>469.68</v>
      </c>
      <c r="G8" s="28">
        <v>328.74</v>
      </c>
      <c r="H8" s="35">
        <v>7305.41</v>
      </c>
    </row>
    <row r="9" spans="1:9">
      <c r="B9" s="33">
        <v>5</v>
      </c>
      <c r="C9" s="26" t="s">
        <v>14</v>
      </c>
      <c r="D9" s="27" t="s">
        <v>16</v>
      </c>
      <c r="E9" s="28">
        <v>4481.15</v>
      </c>
      <c r="F9" s="28">
        <v>490.54</v>
      </c>
      <c r="G9" s="28">
        <v>234.27</v>
      </c>
      <c r="H9" s="35">
        <v>5205.96</v>
      </c>
    </row>
    <row r="10" spans="1:9">
      <c r="B10" s="33">
        <v>6</v>
      </c>
      <c r="C10" s="26" t="s">
        <v>17</v>
      </c>
      <c r="D10" s="27" t="s">
        <v>18</v>
      </c>
      <c r="E10" s="28">
        <v>7017.51</v>
      </c>
      <c r="F10" s="28">
        <v>443.02</v>
      </c>
      <c r="G10" s="28">
        <v>351.54</v>
      </c>
      <c r="H10" s="35">
        <v>7812.07</v>
      </c>
    </row>
    <row r="11" spans="1:9">
      <c r="B11" s="33">
        <v>7</v>
      </c>
      <c r="C11" s="26" t="s">
        <v>19</v>
      </c>
      <c r="D11" s="27" t="s">
        <v>20</v>
      </c>
      <c r="E11" s="28">
        <v>5108.54</v>
      </c>
      <c r="F11" s="28">
        <v>367.33</v>
      </c>
      <c r="G11" s="28">
        <v>258.02</v>
      </c>
      <c r="H11" s="35">
        <v>5733.89</v>
      </c>
    </row>
    <row r="12" spans="1:9">
      <c r="B12" s="36"/>
      <c r="C12" s="37"/>
      <c r="D12" s="38" t="s">
        <v>21</v>
      </c>
      <c r="E12" s="39" t="str">
        <f>SUM(E5:E11)</f>
        <v>0</v>
      </c>
      <c r="F12" s="39" t="str">
        <f>SUM(F5:F11)</f>
        <v>0</v>
      </c>
      <c r="G12" s="39" t="str">
        <f>SUM(G5:G11)</f>
        <v>0</v>
      </c>
      <c r="H12" s="40" t="str">
        <f>SUM(H5:H11)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R34"/>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22</v>
      </c>
      <c r="Q2" s="2" t="s">
        <v>23</v>
      </c>
      <c r="R2" s="2">
        <v>130</v>
      </c>
    </row>
    <row r="4" spans="1:18" s="1" customFormat="1">
      <c r="B4" s="15" t="s">
        <v>24</v>
      </c>
      <c r="C4" s="16" t="s">
        <v>25</v>
      </c>
      <c r="D4" s="17" t="s">
        <v>26</v>
      </c>
      <c r="E4" s="18" t="s">
        <v>27</v>
      </c>
      <c r="F4" s="19" t="s">
        <v>28</v>
      </c>
      <c r="G4" s="18" t="s">
        <v>29</v>
      </c>
      <c r="H4" s="19" t="s">
        <v>30</v>
      </c>
      <c r="I4" s="18" t="s">
        <v>31</v>
      </c>
      <c r="J4" s="18" t="s">
        <v>32</v>
      </c>
      <c r="K4" s="20" t="s">
        <v>33</v>
      </c>
      <c r="L4" s="21" t="s">
        <v>34</v>
      </c>
      <c r="M4" s="22" t="s">
        <v>35</v>
      </c>
      <c r="N4" s="21" t="s">
        <v>36</v>
      </c>
      <c r="O4" s="23" t="s">
        <v>37</v>
      </c>
      <c r="P4" s="23" t="s">
        <v>38</v>
      </c>
      <c r="Q4" s="19" t="s">
        <v>39</v>
      </c>
      <c r="R4" s="24" t="s">
        <v>40</v>
      </c>
    </row>
    <row r="5" spans="1:18">
      <c r="B5" s="41" t="s">
        <v>41</v>
      </c>
      <c r="C5" t="s">
        <v>42</v>
      </c>
      <c r="D5" s="3" t="s">
        <v>43</v>
      </c>
      <c r="E5" s="5">
        <v>1</v>
      </c>
      <c r="F5" s="2">
        <v>2800</v>
      </c>
      <c r="G5" s="6">
        <v>364000</v>
      </c>
      <c r="H5" s="2">
        <v>2400</v>
      </c>
      <c r="I5" s="6">
        <v>269760</v>
      </c>
      <c r="J5" s="6" t="str">
        <f>G5 - I5</f>
        <v>0</v>
      </c>
      <c r="K5" s="4" t="str">
        <f>IF(G5=0,0,J5 / G5)</f>
        <v>0</v>
      </c>
      <c r="L5" s="6" t="str">
        <f>J5 * O5</f>
        <v>0</v>
      </c>
      <c r="M5" s="2" t="str">
        <f>L5 / R2</f>
        <v>0</v>
      </c>
      <c r="N5" s="6" t="str">
        <f>J5 * P5</f>
        <v>0</v>
      </c>
      <c r="O5" s="4">
        <v>0.2</v>
      </c>
      <c r="P5" s="4">
        <v>0.8</v>
      </c>
      <c r="Q5" s="2">
        <v>130</v>
      </c>
      <c r="R5" s="42">
        <v>112.4</v>
      </c>
    </row>
    <row r="6" spans="1:18">
      <c r="B6" s="41" t="s">
        <v>41</v>
      </c>
      <c r="C6" t="s">
        <v>44</v>
      </c>
      <c r="D6" s="3" t="s">
        <v>45</v>
      </c>
      <c r="E6" s="5">
        <v>1</v>
      </c>
      <c r="F6" s="2">
        <v>1200</v>
      </c>
      <c r="G6" s="6">
        <v>156000</v>
      </c>
      <c r="H6" s="2">
        <v>837.7</v>
      </c>
      <c r="I6" s="6">
        <v>94157</v>
      </c>
      <c r="J6" s="6" t="str">
        <f>G6 - I6</f>
        <v>0</v>
      </c>
      <c r="K6" s="4" t="str">
        <f>IF(G6=0,0,J6 / G6)</f>
        <v>0</v>
      </c>
      <c r="L6" s="6" t="str">
        <f>J6 * O6</f>
        <v>0</v>
      </c>
      <c r="M6" s="2" t="str">
        <f>L6 / R2</f>
        <v>0</v>
      </c>
      <c r="N6" s="6" t="str">
        <f>J6 * P6</f>
        <v>0</v>
      </c>
      <c r="O6" s="4">
        <v>0.2</v>
      </c>
      <c r="P6" s="4">
        <v>0.8</v>
      </c>
      <c r="Q6" s="2">
        <v>130</v>
      </c>
      <c r="R6" s="42">
        <v>112.4</v>
      </c>
    </row>
    <row r="7" spans="1:18">
      <c r="B7" s="41" t="s">
        <v>41</v>
      </c>
      <c r="C7" t="s">
        <v>46</v>
      </c>
      <c r="D7" s="3" t="s">
        <v>47</v>
      </c>
      <c r="E7" s="5">
        <v>1</v>
      </c>
      <c r="F7" s="2">
        <v>1500</v>
      </c>
      <c r="G7" s="6">
        <v>195000</v>
      </c>
      <c r="H7" s="2">
        <v>1099.48</v>
      </c>
      <c r="I7" s="6">
        <v>123582</v>
      </c>
      <c r="J7" s="6" t="str">
        <f>G7 - I7</f>
        <v>0</v>
      </c>
      <c r="K7" s="4" t="str">
        <f>IF(G7=0,0,J7 / G7)</f>
        <v>0</v>
      </c>
      <c r="L7" s="6" t="str">
        <f>J7 * O7</f>
        <v>0</v>
      </c>
      <c r="M7" s="2" t="str">
        <f>L7 / R2</f>
        <v>0</v>
      </c>
      <c r="N7" s="6" t="str">
        <f>J7 * P7</f>
        <v>0</v>
      </c>
      <c r="O7" s="4">
        <v>0.2</v>
      </c>
      <c r="P7" s="4">
        <v>0.8</v>
      </c>
      <c r="Q7" s="2">
        <v>130</v>
      </c>
      <c r="R7" s="42">
        <v>112.4</v>
      </c>
    </row>
    <row r="8" spans="1:18">
      <c r="B8" s="41" t="s">
        <v>41</v>
      </c>
      <c r="C8" t="s">
        <v>48</v>
      </c>
      <c r="D8" s="3" t="s">
        <v>49</v>
      </c>
      <c r="E8" s="5">
        <v>1</v>
      </c>
      <c r="F8" s="2">
        <v>200</v>
      </c>
      <c r="G8" s="6">
        <v>26000</v>
      </c>
      <c r="H8" s="2">
        <v>157</v>
      </c>
      <c r="I8" s="6">
        <v>17647</v>
      </c>
      <c r="J8" s="6" t="str">
        <f>G8 - I8</f>
        <v>0</v>
      </c>
      <c r="K8" s="4" t="str">
        <f>IF(G8=0,0,J8 / G8)</f>
        <v>0</v>
      </c>
      <c r="L8" s="6" t="str">
        <f>J8 * O8</f>
        <v>0</v>
      </c>
      <c r="M8" s="2" t="str">
        <f>L8 / R2</f>
        <v>0</v>
      </c>
      <c r="N8" s="6" t="str">
        <f>J8 * P8</f>
        <v>0</v>
      </c>
      <c r="O8" s="4">
        <v>0.2</v>
      </c>
      <c r="P8" s="4">
        <v>0.8</v>
      </c>
      <c r="Q8" s="2">
        <v>130</v>
      </c>
      <c r="R8" s="42">
        <v>112.4</v>
      </c>
    </row>
    <row r="9" spans="1:18">
      <c r="B9" s="41" t="s">
        <v>41</v>
      </c>
      <c r="C9" t="s">
        <v>50</v>
      </c>
      <c r="D9" s="3" t="s">
        <v>51</v>
      </c>
      <c r="E9" s="5">
        <v>1</v>
      </c>
      <c r="F9" s="2">
        <v>0</v>
      </c>
      <c r="G9" s="6">
        <v>0</v>
      </c>
      <c r="H9" s="2">
        <v>0</v>
      </c>
      <c r="I9" s="6">
        <v>0</v>
      </c>
      <c r="J9" s="6" t="str">
        <f>G9 - I9</f>
        <v>0</v>
      </c>
      <c r="K9" s="4" t="str">
        <f>IF(G9=0,0,J9 / G9)</f>
        <v>0</v>
      </c>
      <c r="L9" s="6" t="str">
        <f>J9 * O9</f>
        <v>0</v>
      </c>
      <c r="M9" s="2" t="str">
        <f>L9 / R2</f>
        <v>0</v>
      </c>
      <c r="N9" s="6" t="str">
        <f>J9 * P9</f>
        <v>0</v>
      </c>
      <c r="O9" s="4">
        <v>0.2</v>
      </c>
      <c r="P9" s="4">
        <v>0.8</v>
      </c>
      <c r="Q9" s="2">
        <v>130</v>
      </c>
      <c r="R9" s="42">
        <v>112.4</v>
      </c>
    </row>
    <row r="10" spans="1:18">
      <c r="B10" s="41" t="s">
        <v>41</v>
      </c>
      <c r="C10" t="s">
        <v>50</v>
      </c>
      <c r="D10" s="3" t="s">
        <v>52</v>
      </c>
      <c r="E10" s="5">
        <v>1</v>
      </c>
      <c r="F10" s="2">
        <v>660</v>
      </c>
      <c r="G10" s="6">
        <v>85800</v>
      </c>
      <c r="H10" s="2">
        <v>600</v>
      </c>
      <c r="I10" s="6">
        <v>67440</v>
      </c>
      <c r="J10" s="6" t="str">
        <f>G10 - I10</f>
        <v>0</v>
      </c>
      <c r="K10" s="4" t="str">
        <f>IF(G10=0,0,J10 / G10)</f>
        <v>0</v>
      </c>
      <c r="L10" s="6" t="str">
        <f>J10 * O10</f>
        <v>0</v>
      </c>
      <c r="M10" s="2" t="str">
        <f>L10 / R2</f>
        <v>0</v>
      </c>
      <c r="N10" s="6" t="str">
        <f>J10 * P10</f>
        <v>0</v>
      </c>
      <c r="O10" s="4">
        <v>0.2</v>
      </c>
      <c r="P10" s="4">
        <v>0.8</v>
      </c>
      <c r="Q10" s="2">
        <v>130</v>
      </c>
      <c r="R10" s="42">
        <v>112.4</v>
      </c>
    </row>
    <row r="11" spans="1:18">
      <c r="B11" s="41" t="s">
        <v>41</v>
      </c>
      <c r="C11" t="s">
        <v>53</v>
      </c>
      <c r="D11" s="3" t="s">
        <v>54</v>
      </c>
      <c r="E11" s="5">
        <v>1</v>
      </c>
      <c r="F11" s="2">
        <v>450</v>
      </c>
      <c r="G11" s="6">
        <v>58500</v>
      </c>
      <c r="H11" s="2">
        <v>340</v>
      </c>
      <c r="I11" s="6">
        <v>38216</v>
      </c>
      <c r="J11" s="6" t="str">
        <f>G11 - I11</f>
        <v>0</v>
      </c>
      <c r="K11" s="4" t="str">
        <f>IF(G11=0,0,J11 / G11)</f>
        <v>0</v>
      </c>
      <c r="L11" s="6" t="str">
        <f>J11 * O11</f>
        <v>0</v>
      </c>
      <c r="M11" s="2" t="str">
        <f>L11 / R2</f>
        <v>0</v>
      </c>
      <c r="N11" s="6" t="str">
        <f>J11 * P11</f>
        <v>0</v>
      </c>
      <c r="O11" s="4">
        <v>0.2</v>
      </c>
      <c r="P11" s="4">
        <v>0.8</v>
      </c>
      <c r="Q11" s="2">
        <v>130</v>
      </c>
      <c r="R11" s="42">
        <v>112.4</v>
      </c>
    </row>
    <row r="12" spans="1:18">
      <c r="B12" s="41" t="s">
        <v>41</v>
      </c>
      <c r="C12" t="s">
        <v>53</v>
      </c>
      <c r="D12" s="3" t="s">
        <v>55</v>
      </c>
      <c r="E12" s="5">
        <v>1</v>
      </c>
      <c r="F12" s="2">
        <v>150</v>
      </c>
      <c r="G12" s="6">
        <v>19500</v>
      </c>
      <c r="H12" s="2">
        <v>120</v>
      </c>
      <c r="I12" s="6">
        <v>13488</v>
      </c>
      <c r="J12" s="6" t="str">
        <f>G12 - I12</f>
        <v>0</v>
      </c>
      <c r="K12" s="4" t="str">
        <f>IF(G12=0,0,J12 / G12)</f>
        <v>0</v>
      </c>
      <c r="L12" s="6" t="str">
        <f>J12 * O12</f>
        <v>0</v>
      </c>
      <c r="M12" s="2" t="str">
        <f>L12 / R2</f>
        <v>0</v>
      </c>
      <c r="N12" s="6" t="str">
        <f>J12 * P12</f>
        <v>0</v>
      </c>
      <c r="O12" s="4">
        <v>0.2</v>
      </c>
      <c r="P12" s="4">
        <v>0.8</v>
      </c>
      <c r="Q12" s="2">
        <v>130</v>
      </c>
      <c r="R12" s="42">
        <v>112.4</v>
      </c>
    </row>
    <row r="13" spans="1:18">
      <c r="B13" s="41" t="s">
        <v>41</v>
      </c>
      <c r="C13" t="s">
        <v>56</v>
      </c>
      <c r="D13" s="3" t="s">
        <v>57</v>
      </c>
      <c r="E13" s="5">
        <v>1</v>
      </c>
      <c r="F13" s="2">
        <v>150</v>
      </c>
      <c r="G13" s="6">
        <v>19500</v>
      </c>
      <c r="H13" s="2">
        <v>83.77</v>
      </c>
      <c r="I13" s="6">
        <v>9416</v>
      </c>
      <c r="J13" s="6" t="str">
        <f>G13 - I13</f>
        <v>0</v>
      </c>
      <c r="K13" s="4" t="str">
        <f>IF(G13=0,0,J13 / G13)</f>
        <v>0</v>
      </c>
      <c r="L13" s="6" t="str">
        <f>J13 * O13</f>
        <v>0</v>
      </c>
      <c r="M13" s="2" t="str">
        <f>L13 / R2</f>
        <v>0</v>
      </c>
      <c r="N13" s="6" t="str">
        <f>J13 * P13</f>
        <v>0</v>
      </c>
      <c r="O13" s="4">
        <v>0.2</v>
      </c>
      <c r="P13" s="4">
        <v>0.8</v>
      </c>
      <c r="Q13" s="2">
        <v>130</v>
      </c>
      <c r="R13" s="42">
        <v>112.4</v>
      </c>
    </row>
    <row r="14" spans="1:18">
      <c r="B14" s="41" t="s">
        <v>41</v>
      </c>
      <c r="C14" t="s">
        <v>58</v>
      </c>
      <c r="D14" s="3" t="s">
        <v>59</v>
      </c>
      <c r="E14" s="5">
        <v>1</v>
      </c>
      <c r="F14" s="2">
        <v>250</v>
      </c>
      <c r="G14" s="6">
        <v>32500</v>
      </c>
      <c r="H14" s="2">
        <v>222.51</v>
      </c>
      <c r="I14" s="6">
        <v>25010</v>
      </c>
      <c r="J14" s="6" t="str">
        <f>G14 - I14</f>
        <v>0</v>
      </c>
      <c r="K14" s="4" t="str">
        <f>IF(G14=0,0,J14 / G14)</f>
        <v>0</v>
      </c>
      <c r="L14" s="6" t="str">
        <f>J14 * O14</f>
        <v>0</v>
      </c>
      <c r="M14" s="2" t="str">
        <f>L14 / R2</f>
        <v>0</v>
      </c>
      <c r="N14" s="6" t="str">
        <f>J14 * P14</f>
        <v>0</v>
      </c>
      <c r="O14" s="4">
        <v>0.2</v>
      </c>
      <c r="P14" s="4">
        <v>0.8</v>
      </c>
      <c r="Q14" s="2">
        <v>130</v>
      </c>
      <c r="R14" s="42">
        <v>112.4</v>
      </c>
    </row>
    <row r="15" spans="1:18">
      <c r="B15" s="41" t="s">
        <v>41</v>
      </c>
      <c r="C15" t="s">
        <v>60</v>
      </c>
      <c r="D15" s="3" t="s">
        <v>61</v>
      </c>
      <c r="E15" s="5">
        <v>1</v>
      </c>
      <c r="F15" s="2">
        <v>0</v>
      </c>
      <c r="G15" s="6">
        <v>0</v>
      </c>
      <c r="H15" s="2">
        <v>295</v>
      </c>
      <c r="I15" s="6">
        <v>33158</v>
      </c>
      <c r="J15" s="6" t="str">
        <f>G15 - I15</f>
        <v>0</v>
      </c>
      <c r="K15" s="4" t="str">
        <f>IF(G15=0,0,J15 / G15)</f>
        <v>0</v>
      </c>
      <c r="L15" s="6" t="str">
        <f>J15 * O15</f>
        <v>0</v>
      </c>
      <c r="M15" s="2" t="str">
        <f>L15 / R2</f>
        <v>0</v>
      </c>
      <c r="N15" s="6" t="str">
        <f>J15 * P15</f>
        <v>0</v>
      </c>
      <c r="O15" s="4">
        <v>0.2</v>
      </c>
      <c r="P15" s="4">
        <v>0.8</v>
      </c>
      <c r="Q15" s="2">
        <v>130</v>
      </c>
      <c r="R15" s="42">
        <v>112.4</v>
      </c>
    </row>
    <row r="16" spans="1:18">
      <c r="B16" s="41" t="s">
        <v>41</v>
      </c>
      <c r="C16" t="s">
        <v>60</v>
      </c>
      <c r="D16" s="3" t="s">
        <v>62</v>
      </c>
      <c r="E16" s="5">
        <v>1</v>
      </c>
      <c r="F16" s="2">
        <v>50</v>
      </c>
      <c r="G16" s="6">
        <v>6500</v>
      </c>
      <c r="H16" s="2">
        <v>35</v>
      </c>
      <c r="I16" s="6">
        <v>3934</v>
      </c>
      <c r="J16" s="6" t="str">
        <f>G16 - I16</f>
        <v>0</v>
      </c>
      <c r="K16" s="4" t="str">
        <f>IF(G16=0,0,J16 / G16)</f>
        <v>0</v>
      </c>
      <c r="L16" s="6" t="str">
        <f>J16 * O16</f>
        <v>0</v>
      </c>
      <c r="M16" s="2" t="str">
        <f>L16 / R2</f>
        <v>0</v>
      </c>
      <c r="N16" s="6" t="str">
        <f>J16 * P16</f>
        <v>0</v>
      </c>
      <c r="O16" s="4">
        <v>0.2</v>
      </c>
      <c r="P16" s="4">
        <v>0.8</v>
      </c>
      <c r="Q16" s="2">
        <v>130</v>
      </c>
      <c r="R16" s="42">
        <v>112.4</v>
      </c>
    </row>
    <row r="17" spans="1:18">
      <c r="B17" s="41" t="s">
        <v>41</v>
      </c>
      <c r="C17" t="s">
        <v>60</v>
      </c>
      <c r="D17" s="3" t="s">
        <v>63</v>
      </c>
      <c r="E17" s="5">
        <v>1</v>
      </c>
      <c r="F17" s="2">
        <v>60</v>
      </c>
      <c r="G17" s="6">
        <v>7800</v>
      </c>
      <c r="H17" s="2">
        <v>38</v>
      </c>
      <c r="I17" s="6">
        <v>4271</v>
      </c>
      <c r="J17" s="6" t="str">
        <f>G17 - I17</f>
        <v>0</v>
      </c>
      <c r="K17" s="4" t="str">
        <f>IF(G17=0,0,J17 / G17)</f>
        <v>0</v>
      </c>
      <c r="L17" s="6" t="str">
        <f>J17 * O17</f>
        <v>0</v>
      </c>
      <c r="M17" s="2" t="str">
        <f>L17 / R2</f>
        <v>0</v>
      </c>
      <c r="N17" s="6" t="str">
        <f>J17 * P17</f>
        <v>0</v>
      </c>
      <c r="O17" s="4">
        <v>0.2</v>
      </c>
      <c r="P17" s="4">
        <v>0.8</v>
      </c>
      <c r="Q17" s="2">
        <v>130</v>
      </c>
      <c r="R17" s="42">
        <v>112.4</v>
      </c>
    </row>
    <row r="18" spans="1:18">
      <c r="B18" s="41" t="s">
        <v>64</v>
      </c>
      <c r="C18" t="s">
        <v>65</v>
      </c>
      <c r="D18" s="3" t="s">
        <v>66</v>
      </c>
      <c r="E18" s="5">
        <v>25</v>
      </c>
      <c r="F18" s="2">
        <v>1875</v>
      </c>
      <c r="G18" s="6">
        <v>243750</v>
      </c>
      <c r="H18" s="2">
        <v>0</v>
      </c>
      <c r="I18" s="6">
        <v>0</v>
      </c>
      <c r="J18" s="6" t="str">
        <f>G18 - 168600</f>
        <v>0</v>
      </c>
      <c r="K18" s="4" t="str">
        <f>IF(G18=0,0,J18 / G18)</f>
        <v>0</v>
      </c>
      <c r="L18" s="6" t="str">
        <f>J18 * O18</f>
        <v>0</v>
      </c>
      <c r="M18" s="2" t="str">
        <f>L18 / R2</f>
        <v>0</v>
      </c>
      <c r="N18" s="6" t="str">
        <f>J18 * P18</f>
        <v>0</v>
      </c>
      <c r="O18" s="4">
        <v>0.2</v>
      </c>
      <c r="P18" s="4">
        <v>0.8</v>
      </c>
      <c r="Q18" s="2">
        <v>130</v>
      </c>
      <c r="R18" s="42">
        <v>112.4</v>
      </c>
    </row>
    <row r="19" spans="1:18">
      <c r="B19" s="41" t="s">
        <v>64</v>
      </c>
      <c r="C19" t="s">
        <v>65</v>
      </c>
      <c r="D19" s="3" t="s">
        <v>67</v>
      </c>
      <c r="E19" s="5">
        <v>4</v>
      </c>
      <c r="F19" s="2">
        <v>160</v>
      </c>
      <c r="G19" s="6">
        <v>20800</v>
      </c>
      <c r="H19" s="2">
        <v>0</v>
      </c>
      <c r="I19" s="6">
        <v>0</v>
      </c>
      <c r="J19" s="6" t="str">
        <f>G19 - 13488</f>
        <v>0</v>
      </c>
      <c r="K19" s="4" t="str">
        <f>IF(G19=0,0,J19 / G19)</f>
        <v>0</v>
      </c>
      <c r="L19" s="6" t="str">
        <f>J19 * O19</f>
        <v>0</v>
      </c>
      <c r="M19" s="2" t="str">
        <f>L19 / R2</f>
        <v>0</v>
      </c>
      <c r="N19" s="6" t="str">
        <f>J19 * P19</f>
        <v>0</v>
      </c>
      <c r="O19" s="4">
        <v>0.2</v>
      </c>
      <c r="P19" s="4">
        <v>0.8</v>
      </c>
      <c r="Q19" s="2">
        <v>130</v>
      </c>
      <c r="R19" s="42">
        <v>112.4</v>
      </c>
    </row>
    <row r="20" spans="1:18">
      <c r="B20" s="41" t="s">
        <v>64</v>
      </c>
      <c r="C20" t="s">
        <v>65</v>
      </c>
      <c r="D20" s="3" t="s">
        <v>68</v>
      </c>
      <c r="E20" s="5">
        <v>1</v>
      </c>
      <c r="F20" s="2">
        <v>277</v>
      </c>
      <c r="G20" s="6">
        <v>36010</v>
      </c>
      <c r="H20" s="2">
        <v>0</v>
      </c>
      <c r="I20" s="6">
        <v>0</v>
      </c>
      <c r="J20" s="6" t="str">
        <f>G20 - 26526</f>
        <v>0</v>
      </c>
      <c r="K20" s="4" t="str">
        <f>IF(G20=0,0,J20 / G20)</f>
        <v>0</v>
      </c>
      <c r="L20" s="6" t="str">
        <f>J20 * O20</f>
        <v>0</v>
      </c>
      <c r="M20" s="2" t="str">
        <f>L20 / R2</f>
        <v>0</v>
      </c>
      <c r="N20" s="6" t="str">
        <f>J20 * P20</f>
        <v>0</v>
      </c>
      <c r="O20" s="4">
        <v>0.2</v>
      </c>
      <c r="P20" s="4">
        <v>0.8</v>
      </c>
      <c r="Q20" s="2">
        <v>130</v>
      </c>
      <c r="R20" s="42">
        <v>112.4</v>
      </c>
    </row>
    <row r="21" spans="1:18">
      <c r="B21" s="41" t="s">
        <v>41</v>
      </c>
      <c r="C21" t="s">
        <v>69</v>
      </c>
      <c r="D21" s="3" t="s">
        <v>70</v>
      </c>
      <c r="E21" s="5">
        <v>1</v>
      </c>
      <c r="F21" s="2">
        <v>380</v>
      </c>
      <c r="G21" s="6">
        <v>49400</v>
      </c>
      <c r="H21" s="2">
        <v>278.53</v>
      </c>
      <c r="I21" s="6">
        <v>31307</v>
      </c>
      <c r="J21" s="6" t="str">
        <f>G21 - I21</f>
        <v>0</v>
      </c>
      <c r="K21" s="4" t="str">
        <f>IF(G21=0,0,J21 / G21)</f>
        <v>0</v>
      </c>
      <c r="L21" s="6" t="str">
        <f>J21 * O21</f>
        <v>0</v>
      </c>
      <c r="M21" s="2" t="str">
        <f>L21 / R2</f>
        <v>0</v>
      </c>
      <c r="N21" s="6" t="str">
        <f>J21 * P21</f>
        <v>0</v>
      </c>
      <c r="O21" s="4">
        <v>0.2</v>
      </c>
      <c r="P21" s="4">
        <v>0.8</v>
      </c>
      <c r="Q21" s="2">
        <v>130</v>
      </c>
      <c r="R21" s="42">
        <v>112.4</v>
      </c>
    </row>
    <row r="22" spans="1:18">
      <c r="B22" s="43"/>
      <c r="C22" s="43"/>
      <c r="D22" s="44"/>
      <c r="E22" s="45"/>
      <c r="F22" s="46"/>
      <c r="G22" s="47"/>
      <c r="H22" s="46"/>
      <c r="I22" s="47"/>
      <c r="J22" s="47"/>
      <c r="K22" s="48"/>
      <c r="L22" s="47"/>
      <c r="M22" s="46"/>
      <c r="N22" s="47"/>
      <c r="O22" s="48"/>
      <c r="P22" s="48"/>
      <c r="Q22" s="46"/>
      <c r="R22" s="46"/>
    </row>
    <row r="23" spans="1:18">
      <c r="D23" s="8" t="s">
        <v>71</v>
      </c>
      <c r="F23" s="2" t="str">
        <f>SUM(F5:F22)</f>
        <v>0</v>
      </c>
      <c r="G23" s="6" t="str">
        <f>SUM(G5:G22)</f>
        <v>0</v>
      </c>
      <c r="H23" s="2" t="str">
        <f>SUM(H5:H22)</f>
        <v>0</v>
      </c>
      <c r="I23" s="6" t="str">
        <f>SUM(I5:I22)</f>
        <v>0</v>
      </c>
      <c r="J23" s="6" t="str">
        <f>SUM(J5:J22)</f>
        <v>0</v>
      </c>
      <c r="K23" s="4" t="str">
        <f>IF(G23=0,0,J23 / G23)</f>
        <v>0</v>
      </c>
      <c r="L23" s="6" t="str">
        <f>SUM(L5:L22)</f>
        <v>0</v>
      </c>
      <c r="M23" s="2" t="str">
        <f>SUM(M5:M22)</f>
        <v>0</v>
      </c>
      <c r="N23" s="6" t="str">
        <f>SUM(N5:N22)</f>
        <v>0</v>
      </c>
    </row>
    <row r="24" spans="1:18">
      <c r="D24" s="8" t="s">
        <v>72</v>
      </c>
      <c r="E24" s="9">
        <v>0.04712</v>
      </c>
      <c r="F24" s="2" t="str">
        <f>E24 * (F23 - 0)</f>
        <v>0</v>
      </c>
      <c r="G24" s="6" t="str">
        <f>E24 * (G23 - 0)</f>
        <v>0</v>
      </c>
    </row>
    <row r="25" spans="1:18">
      <c r="D25" s="8" t="s">
        <v>73</v>
      </c>
      <c r="E25" s="7">
        <v>0.1</v>
      </c>
      <c r="F25" s="2" t="str">
        <f>F23*E25</f>
        <v>0</v>
      </c>
      <c r="G25" s="6" t="str">
        <f>G23*E25</f>
        <v>0</v>
      </c>
      <c r="N25" s="6" t="str">
        <f>G25</f>
        <v>0</v>
      </c>
    </row>
    <row r="26" spans="1:18">
      <c r="D26" s="8" t="s">
        <v>71</v>
      </c>
      <c r="F26" s="2" t="str">
        <f>F23 + F24 + F25</f>
        <v>0</v>
      </c>
      <c r="G26" s="6" t="str">
        <f>G23 + G24 + G25</f>
        <v>0</v>
      </c>
      <c r="H26" s="2" t="str">
        <f>H23</f>
        <v>0</v>
      </c>
      <c r="I26" s="6" t="str">
        <f>I23</f>
        <v>0</v>
      </c>
      <c r="J26" s="6" t="str">
        <f>G26 - I26</f>
        <v>0</v>
      </c>
      <c r="K26" s="4" t="str">
        <f>IF(G26=0,0,J26 / G26)</f>
        <v>0</v>
      </c>
      <c r="L26" s="6" t="str">
        <f>L23</f>
        <v>0</v>
      </c>
      <c r="M26" s="2" t="str">
        <f>M23</f>
        <v>0</v>
      </c>
      <c r="N26" s="6" t="str">
        <f>N23 + N25</f>
        <v>0</v>
      </c>
    </row>
    <row r="27" spans="1:18">
      <c r="D27" s="8" t="s">
        <v>74</v>
      </c>
      <c r="E27" s="7">
        <v>0.05</v>
      </c>
      <c r="F27" s="2" t="str">
        <f>F26*E27</f>
        <v>0</v>
      </c>
      <c r="G27" s="6" t="str">
        <f>G26*E27</f>
        <v>0</v>
      </c>
      <c r="L27" s="6" t="str">
        <f>G27*O27</f>
        <v>0</v>
      </c>
      <c r="M27" s="2" t="str">
        <f>F27*O27</f>
        <v>0</v>
      </c>
      <c r="N27" s="6" t="str">
        <f>G27*P27</f>
        <v>0</v>
      </c>
      <c r="O27" s="4">
        <v>0.2</v>
      </c>
      <c r="P27" s="4">
        <v>0.8</v>
      </c>
    </row>
    <row r="28" spans="1:18">
      <c r="D28" s="8" t="s">
        <v>75</v>
      </c>
      <c r="E28" s="5">
        <v>0</v>
      </c>
      <c r="F28" s="2" t="str">
        <f>IF(R28=0,0,G28/R28)</f>
        <v>0</v>
      </c>
      <c r="G28" s="6" t="str">
        <f>E28</f>
        <v>0</v>
      </c>
      <c r="L28" s="6" t="str">
        <f>G28*O28</f>
        <v>0</v>
      </c>
      <c r="M28" s="2" t="str">
        <f>F28*O28</f>
        <v>0</v>
      </c>
      <c r="N28" s="6" t="str">
        <f>G28*P28</f>
        <v>0</v>
      </c>
      <c r="O28" s="4">
        <v>0.2</v>
      </c>
      <c r="P28" s="4">
        <v>0.8</v>
      </c>
      <c r="Q28" s="2" t="s">
        <v>76</v>
      </c>
      <c r="R28" s="2">
        <v>100</v>
      </c>
    </row>
    <row r="29" spans="1:18">
      <c r="D29" s="8" t="s">
        <v>77</v>
      </c>
      <c r="F29" s="2" t="str">
        <f>F26 - F27 - F28</f>
        <v>0</v>
      </c>
      <c r="G29" s="6" t="str">
        <f>G26 - G27 - G28</f>
        <v>0</v>
      </c>
      <c r="H29" s="2" t="str">
        <f>H26</f>
        <v>0</v>
      </c>
      <c r="I29" s="6" t="str">
        <f>I26</f>
        <v>0</v>
      </c>
      <c r="J29" s="6" t="str">
        <f>G29 - I29</f>
        <v>0</v>
      </c>
      <c r="K29" s="4" t="str">
        <f>IF(G29=0,0,J29 / G29)</f>
        <v>0</v>
      </c>
      <c r="L29" s="6" t="str">
        <f>L26 - L27 - L28</f>
        <v>0</v>
      </c>
      <c r="M29" s="2" t="str">
        <f>M26 - M27 - M28</f>
        <v>0</v>
      </c>
      <c r="N29" s="6" t="str">
        <f>N26 - N27 - N28</f>
        <v>0</v>
      </c>
    </row>
    <row r="30" spans="1:18">
      <c r="D30" s="8"/>
    </row>
    <row r="31" spans="1:18">
      <c r="D31" s="25"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1" s="2" t="str">
        <f>M29</f>
        <v>0</v>
      </c>
    </row>
    <row r="32" spans="1:18">
      <c r="D32" s="8" t="s">
        <v>7</v>
      </c>
      <c r="F32" s="2" t="str">
        <f>(F31 + F33) * E24</f>
        <v>0</v>
      </c>
    </row>
    <row r="33" spans="1:18">
      <c r="D33" s="8" t="s">
        <v>78</v>
      </c>
      <c r="F33" s="2" t="str">
        <f>H29</f>
        <v>0</v>
      </c>
    </row>
    <row r="34" spans="1:18">
      <c r="D34" s="25"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4" s="2" t="str">
        <f>SUM(F31:F33)</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R36"/>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80</v>
      </c>
      <c r="Q2" s="2" t="s">
        <v>23</v>
      </c>
      <c r="R2" s="2">
        <v>130</v>
      </c>
    </row>
    <row r="4" spans="1:18" s="1" customFormat="1">
      <c r="B4" s="15" t="s">
        <v>24</v>
      </c>
      <c r="C4" s="16" t="s">
        <v>25</v>
      </c>
      <c r="D4" s="17" t="s">
        <v>26</v>
      </c>
      <c r="E4" s="18" t="s">
        <v>27</v>
      </c>
      <c r="F4" s="19" t="s">
        <v>28</v>
      </c>
      <c r="G4" s="18" t="s">
        <v>29</v>
      </c>
      <c r="H4" s="19" t="s">
        <v>30</v>
      </c>
      <c r="I4" s="18" t="s">
        <v>31</v>
      </c>
      <c r="J4" s="18" t="s">
        <v>32</v>
      </c>
      <c r="K4" s="20" t="s">
        <v>33</v>
      </c>
      <c r="L4" s="21" t="s">
        <v>34</v>
      </c>
      <c r="M4" s="22" t="s">
        <v>35</v>
      </c>
      <c r="N4" s="21" t="s">
        <v>36</v>
      </c>
      <c r="O4" s="23" t="s">
        <v>37</v>
      </c>
      <c r="P4" s="23" t="s">
        <v>38</v>
      </c>
      <c r="Q4" s="19" t="s">
        <v>39</v>
      </c>
      <c r="R4" s="24" t="s">
        <v>40</v>
      </c>
    </row>
    <row r="5" spans="1:18">
      <c r="B5" s="41" t="s">
        <v>41</v>
      </c>
      <c r="C5" t="s">
        <v>81</v>
      </c>
      <c r="D5" s="3" t="s">
        <v>82</v>
      </c>
      <c r="E5" s="5">
        <v>1</v>
      </c>
      <c r="F5" s="2">
        <v>1300</v>
      </c>
      <c r="G5" s="6">
        <v>169000</v>
      </c>
      <c r="H5" s="2">
        <v>1154.45</v>
      </c>
      <c r="I5" s="6">
        <v>129760</v>
      </c>
      <c r="J5" s="6" t="str">
        <f>G5 - I5</f>
        <v>0</v>
      </c>
      <c r="K5" s="4" t="str">
        <f>IF(G5=0,0,J5 / G5)</f>
        <v>0</v>
      </c>
      <c r="L5" s="6" t="str">
        <f>J5 * O5</f>
        <v>0</v>
      </c>
      <c r="M5" s="2" t="str">
        <f>L5 / R2</f>
        <v>0</v>
      </c>
      <c r="N5" s="6" t="str">
        <f>J5 * P5</f>
        <v>0</v>
      </c>
      <c r="O5" s="4">
        <v>0.2</v>
      </c>
      <c r="P5" s="4">
        <v>0.8</v>
      </c>
      <c r="Q5" s="2">
        <v>130</v>
      </c>
      <c r="R5" s="42">
        <v>112.4</v>
      </c>
    </row>
    <row r="6" spans="1:18">
      <c r="B6" s="41" t="s">
        <v>41</v>
      </c>
      <c r="C6" t="s">
        <v>83</v>
      </c>
      <c r="D6" s="3" t="s">
        <v>84</v>
      </c>
      <c r="E6" s="5">
        <v>1</v>
      </c>
      <c r="F6" s="2">
        <v>320</v>
      </c>
      <c r="G6" s="6">
        <v>41600</v>
      </c>
      <c r="H6" s="2">
        <v>200</v>
      </c>
      <c r="I6" s="6">
        <v>22480</v>
      </c>
      <c r="J6" s="6" t="str">
        <f>G6 - I6</f>
        <v>0</v>
      </c>
      <c r="K6" s="4" t="str">
        <f>IF(G6=0,0,J6 / G6)</f>
        <v>0</v>
      </c>
      <c r="L6" s="6" t="str">
        <f>J6 * O6</f>
        <v>0</v>
      </c>
      <c r="M6" s="2" t="str">
        <f>L6 / R2</f>
        <v>0</v>
      </c>
      <c r="N6" s="6" t="str">
        <f>J6 * P6</f>
        <v>0</v>
      </c>
      <c r="O6" s="4">
        <v>0.2</v>
      </c>
      <c r="P6" s="4">
        <v>0.8</v>
      </c>
      <c r="Q6" s="2">
        <v>130</v>
      </c>
      <c r="R6" s="42">
        <v>112.4</v>
      </c>
    </row>
    <row r="7" spans="1:18">
      <c r="B7" s="41" t="s">
        <v>41</v>
      </c>
      <c r="C7" t="s">
        <v>83</v>
      </c>
      <c r="D7" s="3" t="s">
        <v>85</v>
      </c>
      <c r="E7" s="5">
        <v>1</v>
      </c>
      <c r="F7" s="2">
        <v>900</v>
      </c>
      <c r="G7" s="6">
        <v>117000</v>
      </c>
      <c r="H7" s="2">
        <v>580</v>
      </c>
      <c r="I7" s="6">
        <v>65192</v>
      </c>
      <c r="J7" s="6" t="str">
        <f>G7 - I7</f>
        <v>0</v>
      </c>
      <c r="K7" s="4" t="str">
        <f>IF(G7=0,0,J7 / G7)</f>
        <v>0</v>
      </c>
      <c r="L7" s="6" t="str">
        <f>J7 * O7</f>
        <v>0</v>
      </c>
      <c r="M7" s="2" t="str">
        <f>L7 / R2</f>
        <v>0</v>
      </c>
      <c r="N7" s="6" t="str">
        <f>J7 * P7</f>
        <v>0</v>
      </c>
      <c r="O7" s="4">
        <v>0.2</v>
      </c>
      <c r="P7" s="4">
        <v>0.8</v>
      </c>
      <c r="Q7" s="2">
        <v>130</v>
      </c>
      <c r="R7" s="42">
        <v>112.4</v>
      </c>
    </row>
    <row r="8" spans="1:18">
      <c r="B8" s="41" t="s">
        <v>41</v>
      </c>
      <c r="C8" t="s">
        <v>83</v>
      </c>
      <c r="D8" s="3" t="s">
        <v>86</v>
      </c>
      <c r="E8" s="5">
        <v>1</v>
      </c>
      <c r="F8" s="2">
        <v>80</v>
      </c>
      <c r="G8" s="6">
        <v>10400</v>
      </c>
      <c r="H8" s="2">
        <v>50</v>
      </c>
      <c r="I8" s="6">
        <v>5620</v>
      </c>
      <c r="J8" s="6" t="str">
        <f>G8 - I8</f>
        <v>0</v>
      </c>
      <c r="K8" s="4" t="str">
        <f>IF(G8=0,0,J8 / G8)</f>
        <v>0</v>
      </c>
      <c r="L8" s="6" t="str">
        <f>J8 * O8</f>
        <v>0</v>
      </c>
      <c r="M8" s="2" t="str">
        <f>L8 / R2</f>
        <v>0</v>
      </c>
      <c r="N8" s="6" t="str">
        <f>J8 * P8</f>
        <v>0</v>
      </c>
      <c r="O8" s="4">
        <v>0.2</v>
      </c>
      <c r="P8" s="4">
        <v>0.8</v>
      </c>
      <c r="Q8" s="2">
        <v>130</v>
      </c>
      <c r="R8" s="42">
        <v>112.4</v>
      </c>
    </row>
    <row r="9" spans="1:18">
      <c r="B9" s="41" t="s">
        <v>41</v>
      </c>
      <c r="C9" t="s">
        <v>87</v>
      </c>
      <c r="D9" s="3" t="s">
        <v>88</v>
      </c>
      <c r="E9" s="5">
        <v>1</v>
      </c>
      <c r="F9" s="2">
        <v>100</v>
      </c>
      <c r="G9" s="6">
        <v>13000</v>
      </c>
      <c r="H9" s="2">
        <v>80</v>
      </c>
      <c r="I9" s="6">
        <v>8992</v>
      </c>
      <c r="J9" s="6" t="str">
        <f>G9 - I9</f>
        <v>0</v>
      </c>
      <c r="K9" s="4" t="str">
        <f>IF(G9=0,0,J9 / G9)</f>
        <v>0</v>
      </c>
      <c r="L9" s="6" t="str">
        <f>J9 * O9</f>
        <v>0</v>
      </c>
      <c r="M9" s="2" t="str">
        <f>L9 / R2</f>
        <v>0</v>
      </c>
      <c r="N9" s="6" t="str">
        <f>J9 * P9</f>
        <v>0</v>
      </c>
      <c r="O9" s="4">
        <v>0.2</v>
      </c>
      <c r="P9" s="4">
        <v>0.8</v>
      </c>
      <c r="Q9" s="2">
        <v>130</v>
      </c>
      <c r="R9" s="42">
        <v>112.4</v>
      </c>
    </row>
    <row r="10" spans="1:18">
      <c r="B10" s="41" t="s">
        <v>41</v>
      </c>
      <c r="C10" t="s">
        <v>46</v>
      </c>
      <c r="D10" s="3" t="s">
        <v>89</v>
      </c>
      <c r="E10" s="5">
        <v>1</v>
      </c>
      <c r="F10" s="2">
        <v>1500</v>
      </c>
      <c r="G10" s="6">
        <v>195000</v>
      </c>
      <c r="H10" s="2">
        <v>1099.48</v>
      </c>
      <c r="I10" s="6">
        <v>123582</v>
      </c>
      <c r="J10" s="6" t="str">
        <f>G10 - I10</f>
        <v>0</v>
      </c>
      <c r="K10" s="4" t="str">
        <f>IF(G10=0,0,J10 / G10)</f>
        <v>0</v>
      </c>
      <c r="L10" s="6" t="str">
        <f>J10 * O10</f>
        <v>0</v>
      </c>
      <c r="M10" s="2" t="str">
        <f>L10 / R2</f>
        <v>0</v>
      </c>
      <c r="N10" s="6" t="str">
        <f>J10 * P10</f>
        <v>0</v>
      </c>
      <c r="O10" s="4">
        <v>0.2</v>
      </c>
      <c r="P10" s="4">
        <v>0.8</v>
      </c>
      <c r="Q10" s="2">
        <v>130</v>
      </c>
      <c r="R10" s="42">
        <v>112.4</v>
      </c>
    </row>
    <row r="11" spans="1:18">
      <c r="B11" s="41" t="s">
        <v>41</v>
      </c>
      <c r="C11" t="s">
        <v>90</v>
      </c>
      <c r="D11" s="3" t="s">
        <v>91</v>
      </c>
      <c r="E11" s="5">
        <v>1</v>
      </c>
      <c r="F11" s="2">
        <v>1230</v>
      </c>
      <c r="G11" s="6">
        <v>159900</v>
      </c>
      <c r="H11" s="2">
        <v>942.41</v>
      </c>
      <c r="I11" s="6">
        <v>105927</v>
      </c>
      <c r="J11" s="6" t="str">
        <f>G11 - I11</f>
        <v>0</v>
      </c>
      <c r="K11" s="4" t="str">
        <f>IF(G11=0,0,J11 / G11)</f>
        <v>0</v>
      </c>
      <c r="L11" s="6" t="str">
        <f>J11 * O11</f>
        <v>0</v>
      </c>
      <c r="M11" s="2" t="str">
        <f>L11 / R2</f>
        <v>0</v>
      </c>
      <c r="N11" s="6" t="str">
        <f>J11 * P11</f>
        <v>0</v>
      </c>
      <c r="O11" s="4">
        <v>0.2</v>
      </c>
      <c r="P11" s="4">
        <v>0.8</v>
      </c>
      <c r="Q11" s="2">
        <v>130</v>
      </c>
      <c r="R11" s="42">
        <v>112.4</v>
      </c>
    </row>
    <row r="12" spans="1:18">
      <c r="B12" s="41" t="s">
        <v>41</v>
      </c>
      <c r="C12" t="s">
        <v>90</v>
      </c>
      <c r="D12" s="3" t="s">
        <v>92</v>
      </c>
      <c r="E12" s="5">
        <v>1</v>
      </c>
      <c r="F12" s="2">
        <v>0</v>
      </c>
      <c r="G12" s="6">
        <v>0</v>
      </c>
      <c r="H12" s="2">
        <v>62.83</v>
      </c>
      <c r="I12" s="6">
        <v>7062</v>
      </c>
      <c r="J12" s="6" t="str">
        <f>G12 - I12</f>
        <v>0</v>
      </c>
      <c r="K12" s="4" t="str">
        <f>IF(G12=0,0,J12 / G12)</f>
        <v>0</v>
      </c>
      <c r="L12" s="6" t="str">
        <f>J12 * O12</f>
        <v>0</v>
      </c>
      <c r="M12" s="2" t="str">
        <f>L12 / R2</f>
        <v>0</v>
      </c>
      <c r="N12" s="6" t="str">
        <f>J12 * P12</f>
        <v>0</v>
      </c>
      <c r="O12" s="4">
        <v>0.2</v>
      </c>
      <c r="P12" s="4">
        <v>0.8</v>
      </c>
      <c r="Q12" s="2">
        <v>130</v>
      </c>
      <c r="R12" s="42">
        <v>112.4</v>
      </c>
    </row>
    <row r="13" spans="1:18">
      <c r="B13" s="41" t="s">
        <v>41</v>
      </c>
      <c r="C13" t="s">
        <v>53</v>
      </c>
      <c r="D13" s="3" t="s">
        <v>93</v>
      </c>
      <c r="E13" s="5">
        <v>1</v>
      </c>
      <c r="F13" s="2">
        <v>550</v>
      </c>
      <c r="G13" s="6">
        <v>71500</v>
      </c>
      <c r="H13" s="2">
        <v>440</v>
      </c>
      <c r="I13" s="6">
        <v>49456</v>
      </c>
      <c r="J13" s="6" t="str">
        <f>G13 - I13</f>
        <v>0</v>
      </c>
      <c r="K13" s="4" t="str">
        <f>IF(G13=0,0,J13 / G13)</f>
        <v>0</v>
      </c>
      <c r="L13" s="6" t="str">
        <f>J13 * O13</f>
        <v>0</v>
      </c>
      <c r="M13" s="2" t="str">
        <f>L13 / R2</f>
        <v>0</v>
      </c>
      <c r="N13" s="6" t="str">
        <f>J13 * P13</f>
        <v>0</v>
      </c>
      <c r="O13" s="4">
        <v>0.2</v>
      </c>
      <c r="P13" s="4">
        <v>0.8</v>
      </c>
      <c r="Q13" s="2">
        <v>130</v>
      </c>
      <c r="R13" s="42">
        <v>112.4</v>
      </c>
    </row>
    <row r="14" spans="1:18">
      <c r="B14" s="41" t="s">
        <v>41</v>
      </c>
      <c r="C14" t="s">
        <v>58</v>
      </c>
      <c r="D14" s="3" t="s">
        <v>94</v>
      </c>
      <c r="E14" s="5">
        <v>1</v>
      </c>
      <c r="F14" s="2">
        <v>350</v>
      </c>
      <c r="G14" s="6">
        <v>45500</v>
      </c>
      <c r="H14" s="2">
        <v>238.22</v>
      </c>
      <c r="I14" s="6">
        <v>26776</v>
      </c>
      <c r="J14" s="6" t="str">
        <f>G14 - I14</f>
        <v>0</v>
      </c>
      <c r="K14" s="4" t="str">
        <f>IF(G14=0,0,J14 / G14)</f>
        <v>0</v>
      </c>
      <c r="L14" s="6" t="str">
        <f>J14 * O14</f>
        <v>0</v>
      </c>
      <c r="M14" s="2" t="str">
        <f>L14 / R2</f>
        <v>0</v>
      </c>
      <c r="N14" s="6" t="str">
        <f>J14 * P14</f>
        <v>0</v>
      </c>
      <c r="O14" s="4">
        <v>0.2</v>
      </c>
      <c r="P14" s="4">
        <v>0.8</v>
      </c>
      <c r="Q14" s="2">
        <v>130</v>
      </c>
      <c r="R14" s="42">
        <v>112.4</v>
      </c>
    </row>
    <row r="15" spans="1:18">
      <c r="B15" s="41" t="s">
        <v>41</v>
      </c>
      <c r="C15" t="s">
        <v>60</v>
      </c>
      <c r="D15" s="3" t="s">
        <v>95</v>
      </c>
      <c r="E15" s="5">
        <v>1</v>
      </c>
      <c r="F15" s="2">
        <v>0</v>
      </c>
      <c r="G15" s="6">
        <v>0</v>
      </c>
      <c r="H15" s="2">
        <v>320</v>
      </c>
      <c r="I15" s="6">
        <v>35968</v>
      </c>
      <c r="J15" s="6" t="str">
        <f>G15 - I15</f>
        <v>0</v>
      </c>
      <c r="K15" s="4" t="str">
        <f>IF(G15=0,0,J15 / G15)</f>
        <v>0</v>
      </c>
      <c r="L15" s="6" t="str">
        <f>J15 * O15</f>
        <v>0</v>
      </c>
      <c r="M15" s="2" t="str">
        <f>L15 / R2</f>
        <v>0</v>
      </c>
      <c r="N15" s="6" t="str">
        <f>J15 * P15</f>
        <v>0</v>
      </c>
      <c r="O15" s="4">
        <v>0.2</v>
      </c>
      <c r="P15" s="4">
        <v>0.8</v>
      </c>
      <c r="Q15" s="2">
        <v>130</v>
      </c>
      <c r="R15" s="42">
        <v>112.4</v>
      </c>
    </row>
    <row r="16" spans="1:18">
      <c r="B16" s="41" t="s">
        <v>41</v>
      </c>
      <c r="C16" t="s">
        <v>60</v>
      </c>
      <c r="D16" s="3" t="s">
        <v>96</v>
      </c>
      <c r="E16" s="5">
        <v>1</v>
      </c>
      <c r="F16" s="2">
        <v>410</v>
      </c>
      <c r="G16" s="6">
        <v>53300</v>
      </c>
      <c r="H16" s="2">
        <v>300</v>
      </c>
      <c r="I16" s="6">
        <v>33720</v>
      </c>
      <c r="J16" s="6" t="str">
        <f>G16 - I16</f>
        <v>0</v>
      </c>
      <c r="K16" s="4" t="str">
        <f>IF(G16=0,0,J16 / G16)</f>
        <v>0</v>
      </c>
      <c r="L16" s="6" t="str">
        <f>J16 * O16</f>
        <v>0</v>
      </c>
      <c r="M16" s="2" t="str">
        <f>L16 / R2</f>
        <v>0</v>
      </c>
      <c r="N16" s="6" t="str">
        <f>J16 * P16</f>
        <v>0</v>
      </c>
      <c r="O16" s="4">
        <v>0.2</v>
      </c>
      <c r="P16" s="4">
        <v>0.8</v>
      </c>
      <c r="Q16" s="2">
        <v>130</v>
      </c>
      <c r="R16" s="42">
        <v>112.4</v>
      </c>
    </row>
    <row r="17" spans="1:18">
      <c r="B17" s="41" t="s">
        <v>41</v>
      </c>
      <c r="C17" t="s">
        <v>60</v>
      </c>
      <c r="D17" s="3" t="s">
        <v>97</v>
      </c>
      <c r="E17" s="5">
        <v>1</v>
      </c>
      <c r="F17" s="2">
        <v>100</v>
      </c>
      <c r="G17" s="6">
        <v>13000</v>
      </c>
      <c r="H17" s="2">
        <v>60</v>
      </c>
      <c r="I17" s="6">
        <v>6744</v>
      </c>
      <c r="J17" s="6" t="str">
        <f>G17 - I17</f>
        <v>0</v>
      </c>
      <c r="K17" s="4" t="str">
        <f>IF(G17=0,0,J17 / G17)</f>
        <v>0</v>
      </c>
      <c r="L17" s="6" t="str">
        <f>J17 * O17</f>
        <v>0</v>
      </c>
      <c r="M17" s="2" t="str">
        <f>L17 / R2</f>
        <v>0</v>
      </c>
      <c r="N17" s="6" t="str">
        <f>J17 * P17</f>
        <v>0</v>
      </c>
      <c r="O17" s="4">
        <v>0.2</v>
      </c>
      <c r="P17" s="4">
        <v>0.8</v>
      </c>
      <c r="Q17" s="2">
        <v>130</v>
      </c>
      <c r="R17" s="42">
        <v>112.4</v>
      </c>
    </row>
    <row r="18" spans="1:18">
      <c r="B18" s="41" t="s">
        <v>41</v>
      </c>
      <c r="C18" t="s">
        <v>60</v>
      </c>
      <c r="D18" s="3" t="s">
        <v>98</v>
      </c>
      <c r="E18" s="5">
        <v>1</v>
      </c>
      <c r="F18" s="2">
        <v>150</v>
      </c>
      <c r="G18" s="6">
        <v>19500</v>
      </c>
      <c r="H18" s="2">
        <v>60</v>
      </c>
      <c r="I18" s="6">
        <v>6744</v>
      </c>
      <c r="J18" s="6" t="str">
        <f>G18 - I18</f>
        <v>0</v>
      </c>
      <c r="K18" s="4" t="str">
        <f>IF(G18=0,0,J18 / G18)</f>
        <v>0</v>
      </c>
      <c r="L18" s="6" t="str">
        <f>J18 * O18</f>
        <v>0</v>
      </c>
      <c r="M18" s="2" t="str">
        <f>L18 / R2</f>
        <v>0</v>
      </c>
      <c r="N18" s="6" t="str">
        <f>J18 * P18</f>
        <v>0</v>
      </c>
      <c r="O18" s="4">
        <v>0.2</v>
      </c>
      <c r="P18" s="4">
        <v>0.8</v>
      </c>
      <c r="Q18" s="2">
        <v>130</v>
      </c>
      <c r="R18" s="42">
        <v>112.4</v>
      </c>
    </row>
    <row r="19" spans="1:18">
      <c r="B19" s="41" t="s">
        <v>41</v>
      </c>
      <c r="C19" t="s">
        <v>60</v>
      </c>
      <c r="D19" s="3" t="s">
        <v>99</v>
      </c>
      <c r="E19" s="5">
        <v>2</v>
      </c>
      <c r="F19" s="2">
        <v>54</v>
      </c>
      <c r="G19" s="6">
        <v>7020</v>
      </c>
      <c r="H19" s="2">
        <v>40</v>
      </c>
      <c r="I19" s="6">
        <v>4496</v>
      </c>
      <c r="J19" s="6" t="str">
        <f>G19 - I19</f>
        <v>0</v>
      </c>
      <c r="K19" s="4" t="str">
        <f>IF(G19=0,0,J19 / G19)</f>
        <v>0</v>
      </c>
      <c r="L19" s="6" t="str">
        <f>J19 * O19</f>
        <v>0</v>
      </c>
      <c r="M19" s="2" t="str">
        <f>L19 / R2</f>
        <v>0</v>
      </c>
      <c r="N19" s="6" t="str">
        <f>J19 * P19</f>
        <v>0</v>
      </c>
      <c r="O19" s="4">
        <v>0.2</v>
      </c>
      <c r="P19" s="4">
        <v>0.8</v>
      </c>
      <c r="Q19" s="2">
        <v>130</v>
      </c>
      <c r="R19" s="42">
        <v>112.4</v>
      </c>
    </row>
    <row r="20" spans="1:18">
      <c r="B20" s="41" t="s">
        <v>64</v>
      </c>
      <c r="C20" t="s">
        <v>100</v>
      </c>
      <c r="D20" s="3" t="s">
        <v>101</v>
      </c>
      <c r="E20" s="5">
        <v>13</v>
      </c>
      <c r="F20" s="2">
        <v>2405</v>
      </c>
      <c r="G20" s="6">
        <v>312650</v>
      </c>
      <c r="H20" s="2">
        <v>0</v>
      </c>
      <c r="I20" s="6">
        <v>0</v>
      </c>
      <c r="J20" s="6" t="str">
        <f>G20 - 225030</f>
        <v>0</v>
      </c>
      <c r="K20" s="4" t="str">
        <f>IF(G20=0,0,J20 / G20)</f>
        <v>0</v>
      </c>
      <c r="L20" s="6" t="str">
        <f>J20 * O20</f>
        <v>0</v>
      </c>
      <c r="M20" s="2" t="str">
        <f>L20 / R2</f>
        <v>0</v>
      </c>
      <c r="N20" s="6" t="str">
        <f>J20 * P20</f>
        <v>0</v>
      </c>
      <c r="O20" s="4">
        <v>0.2</v>
      </c>
      <c r="P20" s="4">
        <v>0.8</v>
      </c>
      <c r="Q20" s="2">
        <v>130</v>
      </c>
      <c r="R20" s="42">
        <v>112.4</v>
      </c>
    </row>
    <row r="21" spans="1:18">
      <c r="B21" s="41" t="s">
        <v>41</v>
      </c>
      <c r="C21" t="s">
        <v>60</v>
      </c>
      <c r="D21" s="3" t="s">
        <v>102</v>
      </c>
      <c r="E21" s="5">
        <v>1</v>
      </c>
      <c r="F21" s="2">
        <v>780</v>
      </c>
      <c r="G21" s="6">
        <v>101400</v>
      </c>
      <c r="H21" s="2">
        <v>600</v>
      </c>
      <c r="I21" s="6">
        <v>67440</v>
      </c>
      <c r="J21" s="6" t="str">
        <f>G21 - I21</f>
        <v>0</v>
      </c>
      <c r="K21" s="4" t="str">
        <f>IF(G21=0,0,J21 / G21)</f>
        <v>0</v>
      </c>
      <c r="L21" s="6" t="str">
        <f>J21 * O21</f>
        <v>0</v>
      </c>
      <c r="M21" s="2" t="str">
        <f>L21 / R2</f>
        <v>0</v>
      </c>
      <c r="N21" s="6" t="str">
        <f>J21 * P21</f>
        <v>0</v>
      </c>
      <c r="O21" s="4">
        <v>0.2</v>
      </c>
      <c r="P21" s="4">
        <v>0.8</v>
      </c>
      <c r="Q21" s="2">
        <v>130</v>
      </c>
      <c r="R21" s="42">
        <v>112.4</v>
      </c>
    </row>
    <row r="22" spans="1:18">
      <c r="B22" s="41" t="s">
        <v>41</v>
      </c>
      <c r="C22" t="s">
        <v>103</v>
      </c>
      <c r="D22" s="3" t="s">
        <v>104</v>
      </c>
      <c r="E22" s="5">
        <v>1</v>
      </c>
      <c r="F22" s="2">
        <v>600</v>
      </c>
      <c r="G22" s="6">
        <v>78000</v>
      </c>
      <c r="H22" s="2">
        <v>445.25</v>
      </c>
      <c r="I22" s="6">
        <v>50046</v>
      </c>
      <c r="J22" s="6" t="str">
        <f>G22 - I22</f>
        <v>0</v>
      </c>
      <c r="K22" s="4" t="str">
        <f>IF(G22=0,0,J22 / G22)</f>
        <v>0</v>
      </c>
      <c r="L22" s="6" t="str">
        <f>J22 * O22</f>
        <v>0</v>
      </c>
      <c r="M22" s="2" t="str">
        <f>L22 / R2</f>
        <v>0</v>
      </c>
      <c r="N22" s="6" t="str">
        <f>J22 * P22</f>
        <v>0</v>
      </c>
      <c r="O22" s="4">
        <v>0.2</v>
      </c>
      <c r="P22" s="4">
        <v>0.8</v>
      </c>
      <c r="Q22" s="2">
        <v>130</v>
      </c>
      <c r="R22" s="42">
        <v>112.4</v>
      </c>
    </row>
    <row r="23" spans="1:18">
      <c r="B23" s="41" t="s">
        <v>41</v>
      </c>
      <c r="C23" t="s">
        <v>103</v>
      </c>
      <c r="D23" s="3" t="s">
        <v>105</v>
      </c>
      <c r="E23" s="5">
        <v>14</v>
      </c>
      <c r="F23" s="2">
        <v>147</v>
      </c>
      <c r="G23" s="6">
        <v>19110</v>
      </c>
      <c r="H23" s="2">
        <v>98</v>
      </c>
      <c r="I23" s="6">
        <v>11018</v>
      </c>
      <c r="J23" s="6" t="str">
        <f>G23 - I23</f>
        <v>0</v>
      </c>
      <c r="K23" s="4" t="str">
        <f>IF(G23=0,0,J23 / G23)</f>
        <v>0</v>
      </c>
      <c r="L23" s="6" t="str">
        <f>J23 * O23</f>
        <v>0</v>
      </c>
      <c r="M23" s="2" t="str">
        <f>L23 / R2</f>
        <v>0</v>
      </c>
      <c r="N23" s="6" t="str">
        <f>J23 * P23</f>
        <v>0</v>
      </c>
      <c r="O23" s="4">
        <v>0.2</v>
      </c>
      <c r="P23" s="4">
        <v>0.8</v>
      </c>
      <c r="Q23" s="2">
        <v>130</v>
      </c>
      <c r="R23" s="42">
        <v>112.4</v>
      </c>
    </row>
    <row r="24" spans="1:18">
      <c r="B24" s="43"/>
      <c r="C24" s="43"/>
      <c r="D24" s="44"/>
      <c r="E24" s="45"/>
      <c r="F24" s="46"/>
      <c r="G24" s="47"/>
      <c r="H24" s="46"/>
      <c r="I24" s="47"/>
      <c r="J24" s="47"/>
      <c r="K24" s="48"/>
      <c r="L24" s="47"/>
      <c r="M24" s="46"/>
      <c r="N24" s="47"/>
      <c r="O24" s="48"/>
      <c r="P24" s="48"/>
      <c r="Q24" s="46"/>
      <c r="R24" s="46"/>
    </row>
    <row r="25" spans="1:18">
      <c r="D25" s="8" t="s">
        <v>71</v>
      </c>
      <c r="F25" s="2" t="str">
        <f>SUM(F5:F24)</f>
        <v>0</v>
      </c>
      <c r="G25" s="6" t="str">
        <f>SUM(G5:G24)</f>
        <v>0</v>
      </c>
      <c r="H25" s="2" t="str">
        <f>SUM(H5:H24)</f>
        <v>0</v>
      </c>
      <c r="I25" s="6" t="str">
        <f>SUM(I5:I24)</f>
        <v>0</v>
      </c>
      <c r="J25" s="6" t="str">
        <f>SUM(J5:J24)</f>
        <v>0</v>
      </c>
      <c r="K25" s="4" t="str">
        <f>IF(G25=0,0,J25 / G25)</f>
        <v>0</v>
      </c>
      <c r="L25" s="6" t="str">
        <f>SUM(L5:L24)</f>
        <v>0</v>
      </c>
      <c r="M25" s="2" t="str">
        <f>SUM(M5:M24)</f>
        <v>0</v>
      </c>
      <c r="N25" s="6" t="str">
        <f>SUM(N5:N24)</f>
        <v>0</v>
      </c>
    </row>
    <row r="26" spans="1:18">
      <c r="D26" s="8" t="s">
        <v>72</v>
      </c>
      <c r="E26" s="9">
        <v>0.04712</v>
      </c>
      <c r="F26" s="2" t="str">
        <f>E26 * (F25 - 0)</f>
        <v>0</v>
      </c>
      <c r="G26" s="6" t="str">
        <f>E26 * (G25 - 0)</f>
        <v>0</v>
      </c>
    </row>
    <row r="27" spans="1:18">
      <c r="D27" s="8" t="s">
        <v>73</v>
      </c>
      <c r="E27" s="7">
        <v>0.1</v>
      </c>
      <c r="F27" s="2" t="str">
        <f>F25*E27</f>
        <v>0</v>
      </c>
      <c r="G27" s="6" t="str">
        <f>G25*E27</f>
        <v>0</v>
      </c>
      <c r="N27" s="6" t="str">
        <f>G27</f>
        <v>0</v>
      </c>
    </row>
    <row r="28" spans="1:18">
      <c r="D28" s="8" t="s">
        <v>71</v>
      </c>
      <c r="F28" s="2" t="str">
        <f>F25 + F26 + F27</f>
        <v>0</v>
      </c>
      <c r="G28" s="6" t="str">
        <f>G25 + G26 + G27</f>
        <v>0</v>
      </c>
      <c r="H28" s="2" t="str">
        <f>H25</f>
        <v>0</v>
      </c>
      <c r="I28" s="6" t="str">
        <f>I25</f>
        <v>0</v>
      </c>
      <c r="J28" s="6" t="str">
        <f>G28 - I28</f>
        <v>0</v>
      </c>
      <c r="K28" s="4" t="str">
        <f>IF(G28=0,0,J28 / G28)</f>
        <v>0</v>
      </c>
      <c r="L28" s="6" t="str">
        <f>L25</f>
        <v>0</v>
      </c>
      <c r="M28" s="2" t="str">
        <f>M25</f>
        <v>0</v>
      </c>
      <c r="N28" s="6" t="str">
        <f>N25 + N27</f>
        <v>0</v>
      </c>
    </row>
    <row r="29" spans="1:18">
      <c r="D29" s="8" t="s">
        <v>106</v>
      </c>
      <c r="E29" s="7">
        <v>0</v>
      </c>
      <c r="F29" s="2" t="str">
        <f>F28*E29</f>
        <v>0</v>
      </c>
      <c r="G29" s="6" t="str">
        <f>G28*E29</f>
        <v>0</v>
      </c>
      <c r="L29" s="6" t="str">
        <f>G29*O29</f>
        <v>0</v>
      </c>
      <c r="M29" s="2" t="str">
        <f>F29*O29</f>
        <v>0</v>
      </c>
      <c r="N29" s="6" t="str">
        <f>G29*P29</f>
        <v>0</v>
      </c>
      <c r="O29" s="4">
        <v>0.2</v>
      </c>
      <c r="P29" s="4">
        <v>0.8</v>
      </c>
    </row>
    <row r="30" spans="1:18">
      <c r="D30" s="8" t="s">
        <v>75</v>
      </c>
      <c r="E30" s="5">
        <v>0</v>
      </c>
      <c r="F30" s="2" t="str">
        <f>IF(R30=0,0,G30/R30)</f>
        <v>0</v>
      </c>
      <c r="G30" s="6" t="str">
        <f>E30</f>
        <v>0</v>
      </c>
      <c r="L30" s="6" t="str">
        <f>G30*O30</f>
        <v>0</v>
      </c>
      <c r="M30" s="2" t="str">
        <f>F30*O30</f>
        <v>0</v>
      </c>
      <c r="N30" s="6" t="str">
        <f>G30*P30</f>
        <v>0</v>
      </c>
      <c r="O30" s="4">
        <v>0.2</v>
      </c>
      <c r="P30" s="4">
        <v>0.8</v>
      </c>
      <c r="Q30" s="2" t="s">
        <v>76</v>
      </c>
      <c r="R30" s="2">
        <v>100</v>
      </c>
    </row>
    <row r="31" spans="1:18">
      <c r="D31" s="8" t="s">
        <v>77</v>
      </c>
      <c r="F31" s="2" t="str">
        <f>F28 - F29 - F30</f>
        <v>0</v>
      </c>
      <c r="G31" s="6" t="str">
        <f>G28 - G29 - G30</f>
        <v>0</v>
      </c>
      <c r="H31" s="2" t="str">
        <f>H28</f>
        <v>0</v>
      </c>
      <c r="I31" s="6" t="str">
        <f>I28</f>
        <v>0</v>
      </c>
      <c r="J31" s="6" t="str">
        <f>G31 - I31</f>
        <v>0</v>
      </c>
      <c r="K31" s="4" t="str">
        <f>IF(G31=0,0,J31 / G31)</f>
        <v>0</v>
      </c>
      <c r="L31" s="6" t="str">
        <f>L28 - L29 - L30</f>
        <v>0</v>
      </c>
      <c r="M31" s="2" t="str">
        <f>M28 - M29 - M30</f>
        <v>0</v>
      </c>
      <c r="N31" s="6" t="str">
        <f>N28 - N29 - N30</f>
        <v>0</v>
      </c>
    </row>
    <row r="32" spans="1:18">
      <c r="D32" s="8"/>
    </row>
    <row r="33" spans="1:18">
      <c r="D33" s="25"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3" s="2" t="str">
        <f>M31</f>
        <v>0</v>
      </c>
    </row>
    <row r="34" spans="1:18">
      <c r="D34" s="8" t="s">
        <v>7</v>
      </c>
      <c r="F34" s="2" t="str">
        <f>(F33 + F35) * E26</f>
        <v>0</v>
      </c>
    </row>
    <row r="35" spans="1:18">
      <c r="D35" s="8" t="s">
        <v>78</v>
      </c>
      <c r="F35" s="2" t="str">
        <f>H31</f>
        <v>0</v>
      </c>
    </row>
    <row r="36" spans="1:18">
      <c r="D36" s="25"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6" s="2" t="str">
        <f>SUM(F33:F35)</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R29"/>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107</v>
      </c>
      <c r="Q2" s="2" t="s">
        <v>23</v>
      </c>
      <c r="R2" s="2">
        <v>130</v>
      </c>
    </row>
    <row r="4" spans="1:18" s="1" customFormat="1">
      <c r="B4" s="15" t="s">
        <v>24</v>
      </c>
      <c r="C4" s="16" t="s">
        <v>25</v>
      </c>
      <c r="D4" s="17" t="s">
        <v>26</v>
      </c>
      <c r="E4" s="18" t="s">
        <v>27</v>
      </c>
      <c r="F4" s="19" t="s">
        <v>28</v>
      </c>
      <c r="G4" s="18" t="s">
        <v>29</v>
      </c>
      <c r="H4" s="19" t="s">
        <v>30</v>
      </c>
      <c r="I4" s="18" t="s">
        <v>31</v>
      </c>
      <c r="J4" s="18" t="s">
        <v>32</v>
      </c>
      <c r="K4" s="20" t="s">
        <v>33</v>
      </c>
      <c r="L4" s="21" t="s">
        <v>34</v>
      </c>
      <c r="M4" s="22" t="s">
        <v>35</v>
      </c>
      <c r="N4" s="21" t="s">
        <v>36</v>
      </c>
      <c r="O4" s="23" t="s">
        <v>37</v>
      </c>
      <c r="P4" s="23" t="s">
        <v>38</v>
      </c>
      <c r="Q4" s="19" t="s">
        <v>39</v>
      </c>
      <c r="R4" s="24" t="s">
        <v>40</v>
      </c>
    </row>
    <row r="5" spans="1:18">
      <c r="B5" s="41" t="s">
        <v>41</v>
      </c>
      <c r="C5" t="s">
        <v>42</v>
      </c>
      <c r="D5" s="3" t="s">
        <v>108</v>
      </c>
      <c r="E5" s="5">
        <v>1</v>
      </c>
      <c r="F5" s="2">
        <v>2100</v>
      </c>
      <c r="G5" s="6">
        <v>273000</v>
      </c>
      <c r="H5" s="2">
        <v>2400</v>
      </c>
      <c r="I5" s="6">
        <v>269760</v>
      </c>
      <c r="J5" s="6" t="str">
        <f>G5 - I5</f>
        <v>0</v>
      </c>
      <c r="K5" s="4" t="str">
        <f>IF(G5=0,0,J5 / G5)</f>
        <v>0</v>
      </c>
      <c r="L5" s="6" t="str">
        <f>J5 * O5</f>
        <v>0</v>
      </c>
      <c r="M5" s="2" t="str">
        <f>L5 / R2</f>
        <v>0</v>
      </c>
      <c r="N5" s="6" t="str">
        <f>J5 * P5</f>
        <v>0</v>
      </c>
      <c r="O5" s="4">
        <v>0.2</v>
      </c>
      <c r="P5" s="4">
        <v>0.8</v>
      </c>
      <c r="Q5" s="2">
        <v>130</v>
      </c>
      <c r="R5" s="42">
        <v>112.4</v>
      </c>
    </row>
    <row r="6" spans="1:18">
      <c r="B6" s="41" t="s">
        <v>41</v>
      </c>
      <c r="C6" t="s">
        <v>50</v>
      </c>
      <c r="D6" s="3" t="s">
        <v>109</v>
      </c>
      <c r="E6" s="5">
        <v>1</v>
      </c>
      <c r="F6" s="2">
        <v>200</v>
      </c>
      <c r="G6" s="6">
        <v>26000</v>
      </c>
      <c r="H6" s="2">
        <v>250</v>
      </c>
      <c r="I6" s="6">
        <v>28100</v>
      </c>
      <c r="J6" s="6" t="str">
        <f>G6 - I6</f>
        <v>0</v>
      </c>
      <c r="K6" s="4" t="str">
        <f>IF(G6=0,0,J6 / G6)</f>
        <v>0</v>
      </c>
      <c r="L6" s="6" t="str">
        <f>J6 * O6</f>
        <v>0</v>
      </c>
      <c r="M6" s="2" t="str">
        <f>L6 / R2</f>
        <v>0</v>
      </c>
      <c r="N6" s="6" t="str">
        <f>J6 * P6</f>
        <v>0</v>
      </c>
      <c r="O6" s="4">
        <v>0.2</v>
      </c>
      <c r="P6" s="4">
        <v>0.8</v>
      </c>
      <c r="Q6" s="2">
        <v>130</v>
      </c>
      <c r="R6" s="42">
        <v>112.4</v>
      </c>
    </row>
    <row r="7" spans="1:18">
      <c r="B7" s="41" t="s">
        <v>41</v>
      </c>
      <c r="C7" t="s">
        <v>83</v>
      </c>
      <c r="D7" s="3" t="s">
        <v>85</v>
      </c>
      <c r="E7" s="5">
        <v>1</v>
      </c>
      <c r="F7" s="2">
        <v>900</v>
      </c>
      <c r="G7" s="6">
        <v>117000</v>
      </c>
      <c r="H7" s="2">
        <v>580</v>
      </c>
      <c r="I7" s="6">
        <v>65192</v>
      </c>
      <c r="J7" s="6" t="str">
        <f>G7 - I7</f>
        <v>0</v>
      </c>
      <c r="K7" s="4" t="str">
        <f>IF(G7=0,0,J7 / G7)</f>
        <v>0</v>
      </c>
      <c r="L7" s="6" t="str">
        <f>J7 * O7</f>
        <v>0</v>
      </c>
      <c r="M7" s="2" t="str">
        <f>L7 / R2</f>
        <v>0</v>
      </c>
      <c r="N7" s="6" t="str">
        <f>J7 * P7</f>
        <v>0</v>
      </c>
      <c r="O7" s="4">
        <v>0.2</v>
      </c>
      <c r="P7" s="4">
        <v>0.8</v>
      </c>
      <c r="Q7" s="2">
        <v>130</v>
      </c>
      <c r="R7" s="42">
        <v>112.4</v>
      </c>
    </row>
    <row r="8" spans="1:18">
      <c r="B8" s="41" t="s">
        <v>41</v>
      </c>
      <c r="C8" t="s">
        <v>110</v>
      </c>
      <c r="D8" s="3" t="s">
        <v>111</v>
      </c>
      <c r="E8" s="5">
        <v>1</v>
      </c>
      <c r="F8" s="2">
        <v>1375</v>
      </c>
      <c r="G8" s="6">
        <v>178750</v>
      </c>
      <c r="H8" s="2">
        <v>1099.48</v>
      </c>
      <c r="I8" s="6">
        <v>123582</v>
      </c>
      <c r="J8" s="6" t="str">
        <f>G8 - I8</f>
        <v>0</v>
      </c>
      <c r="K8" s="4" t="str">
        <f>IF(G8=0,0,J8 / G8)</f>
        <v>0</v>
      </c>
      <c r="L8" s="6" t="str">
        <f>J8 * O8</f>
        <v>0</v>
      </c>
      <c r="M8" s="2" t="str">
        <f>L8 / R2</f>
        <v>0</v>
      </c>
      <c r="N8" s="6" t="str">
        <f>J8 * P8</f>
        <v>0</v>
      </c>
      <c r="O8" s="4">
        <v>0.2</v>
      </c>
      <c r="P8" s="4">
        <v>0.8</v>
      </c>
      <c r="Q8" s="2">
        <v>130</v>
      </c>
      <c r="R8" s="42">
        <v>112.4</v>
      </c>
    </row>
    <row r="9" spans="1:18">
      <c r="B9" s="41" t="s">
        <v>41</v>
      </c>
      <c r="C9" t="s">
        <v>48</v>
      </c>
      <c r="D9" s="3" t="s">
        <v>112</v>
      </c>
      <c r="E9" s="5">
        <v>1</v>
      </c>
      <c r="F9" s="2">
        <v>350</v>
      </c>
      <c r="G9" s="6">
        <v>45500</v>
      </c>
      <c r="H9" s="2">
        <v>262</v>
      </c>
      <c r="I9" s="6">
        <v>29449</v>
      </c>
      <c r="J9" s="6" t="str">
        <f>G9 - I9</f>
        <v>0</v>
      </c>
      <c r="K9" s="4" t="str">
        <f>IF(G9=0,0,J9 / G9)</f>
        <v>0</v>
      </c>
      <c r="L9" s="6" t="str">
        <f>J9 * O9</f>
        <v>0</v>
      </c>
      <c r="M9" s="2" t="str">
        <f>L9 / R2</f>
        <v>0</v>
      </c>
      <c r="N9" s="6" t="str">
        <f>J9 * P9</f>
        <v>0</v>
      </c>
      <c r="O9" s="4">
        <v>0.2</v>
      </c>
      <c r="P9" s="4">
        <v>0.8</v>
      </c>
      <c r="Q9" s="2">
        <v>130</v>
      </c>
      <c r="R9" s="42">
        <v>112.4</v>
      </c>
    </row>
    <row r="10" spans="1:18">
      <c r="B10" s="41" t="s">
        <v>41</v>
      </c>
      <c r="C10" t="s">
        <v>53</v>
      </c>
      <c r="D10" s="3" t="s">
        <v>113</v>
      </c>
      <c r="E10" s="5">
        <v>1</v>
      </c>
      <c r="F10" s="2">
        <v>550</v>
      </c>
      <c r="G10" s="6">
        <v>71500</v>
      </c>
      <c r="H10" s="2">
        <v>240</v>
      </c>
      <c r="I10" s="6">
        <v>26976</v>
      </c>
      <c r="J10" s="6" t="str">
        <f>G10 - I10</f>
        <v>0</v>
      </c>
      <c r="K10" s="4" t="str">
        <f>IF(G10=0,0,J10 / G10)</f>
        <v>0</v>
      </c>
      <c r="L10" s="6" t="str">
        <f>J10 * O10</f>
        <v>0</v>
      </c>
      <c r="M10" s="2" t="str">
        <f>L10 / R2</f>
        <v>0</v>
      </c>
      <c r="N10" s="6" t="str">
        <f>J10 * P10</f>
        <v>0</v>
      </c>
      <c r="O10" s="4">
        <v>0.2</v>
      </c>
      <c r="P10" s="4">
        <v>0.8</v>
      </c>
      <c r="Q10" s="2">
        <v>130</v>
      </c>
      <c r="R10" s="42">
        <v>112.4</v>
      </c>
    </row>
    <row r="11" spans="1:18">
      <c r="B11" s="41" t="s">
        <v>41</v>
      </c>
      <c r="C11" t="s">
        <v>56</v>
      </c>
      <c r="D11" s="3" t="s">
        <v>57</v>
      </c>
      <c r="E11" s="5">
        <v>2</v>
      </c>
      <c r="F11" s="2">
        <v>300</v>
      </c>
      <c r="G11" s="6">
        <v>39000</v>
      </c>
      <c r="H11" s="2">
        <v>157.06</v>
      </c>
      <c r="I11" s="6">
        <v>17654</v>
      </c>
      <c r="J11" s="6" t="str">
        <f>G11 - I11</f>
        <v>0</v>
      </c>
      <c r="K11" s="4" t="str">
        <f>IF(G11=0,0,J11 / G11)</f>
        <v>0</v>
      </c>
      <c r="L11" s="6" t="str">
        <f>J11 * O11</f>
        <v>0</v>
      </c>
      <c r="M11" s="2" t="str">
        <f>L11 / R2</f>
        <v>0</v>
      </c>
      <c r="N11" s="6" t="str">
        <f>J11 * P11</f>
        <v>0</v>
      </c>
      <c r="O11" s="4">
        <v>0.2</v>
      </c>
      <c r="P11" s="4">
        <v>0.8</v>
      </c>
      <c r="Q11" s="2">
        <v>130</v>
      </c>
      <c r="R11" s="42">
        <v>112.4</v>
      </c>
    </row>
    <row r="12" spans="1:18">
      <c r="B12" s="41" t="s">
        <v>41</v>
      </c>
      <c r="C12" t="s">
        <v>60</v>
      </c>
      <c r="D12" s="3" t="s">
        <v>114</v>
      </c>
      <c r="E12" s="5">
        <v>1</v>
      </c>
      <c r="F12" s="2">
        <v>250</v>
      </c>
      <c r="G12" s="6">
        <v>32500</v>
      </c>
      <c r="H12" s="2">
        <v>120</v>
      </c>
      <c r="I12" s="6">
        <v>13488</v>
      </c>
      <c r="J12" s="6" t="str">
        <f>G12 - I12</f>
        <v>0</v>
      </c>
      <c r="K12" s="4" t="str">
        <f>IF(G12=0,0,J12 / G12)</f>
        <v>0</v>
      </c>
      <c r="L12" s="6" t="str">
        <f>J12 * O12</f>
        <v>0</v>
      </c>
      <c r="M12" s="2" t="str">
        <f>L12 / R2</f>
        <v>0</v>
      </c>
      <c r="N12" s="6" t="str">
        <f>J12 * P12</f>
        <v>0</v>
      </c>
      <c r="O12" s="4">
        <v>0.2</v>
      </c>
      <c r="P12" s="4">
        <v>0.8</v>
      </c>
      <c r="Q12" s="2">
        <v>130</v>
      </c>
      <c r="R12" s="42">
        <v>112.4</v>
      </c>
    </row>
    <row r="13" spans="1:18">
      <c r="B13" s="41" t="s">
        <v>64</v>
      </c>
      <c r="C13" t="s">
        <v>115</v>
      </c>
      <c r="D13" s="3" t="s">
        <v>116</v>
      </c>
      <c r="E13" s="5">
        <v>1</v>
      </c>
      <c r="F13" s="2">
        <v>200</v>
      </c>
      <c r="G13" s="6">
        <v>26000</v>
      </c>
      <c r="H13" s="2">
        <v>0</v>
      </c>
      <c r="I13" s="6">
        <v>0</v>
      </c>
      <c r="J13" s="6" t="str">
        <f>G13 - 17655</f>
        <v>0</v>
      </c>
      <c r="K13" s="4" t="str">
        <f>IF(G13=0,0,J13 / G13)</f>
        <v>0</v>
      </c>
      <c r="L13" s="6" t="str">
        <f>J13 * O13</f>
        <v>0</v>
      </c>
      <c r="M13" s="2" t="str">
        <f>L13 / R2</f>
        <v>0</v>
      </c>
      <c r="N13" s="6" t="str">
        <f>J13 * P13</f>
        <v>0</v>
      </c>
      <c r="O13" s="4">
        <v>0.2</v>
      </c>
      <c r="P13" s="4">
        <v>0.8</v>
      </c>
      <c r="Q13" s="2">
        <v>130</v>
      </c>
      <c r="R13" s="42">
        <v>112.4</v>
      </c>
    </row>
    <row r="14" spans="1:18">
      <c r="B14" s="41" t="s">
        <v>64</v>
      </c>
      <c r="C14" t="s">
        <v>117</v>
      </c>
      <c r="D14" s="3" t="s">
        <v>118</v>
      </c>
      <c r="E14" s="5">
        <v>15</v>
      </c>
      <c r="F14" s="2">
        <v>1725</v>
      </c>
      <c r="G14" s="6">
        <v>224250</v>
      </c>
      <c r="H14" s="2">
        <v>0</v>
      </c>
      <c r="I14" s="6">
        <v>0</v>
      </c>
      <c r="J14" s="6" t="str">
        <f>G14 - 160170</f>
        <v>0</v>
      </c>
      <c r="K14" s="4" t="str">
        <f>IF(G14=0,0,J14 / G14)</f>
        <v>0</v>
      </c>
      <c r="L14" s="6" t="str">
        <f>J14 * O14</f>
        <v>0</v>
      </c>
      <c r="M14" s="2" t="str">
        <f>L14 / R2</f>
        <v>0</v>
      </c>
      <c r="N14" s="6" t="str">
        <f>J14 * P14</f>
        <v>0</v>
      </c>
      <c r="O14" s="4">
        <v>0.2</v>
      </c>
      <c r="P14" s="4">
        <v>0.8</v>
      </c>
      <c r="Q14" s="2">
        <v>130</v>
      </c>
      <c r="R14" s="42">
        <v>112.4</v>
      </c>
    </row>
    <row r="15" spans="1:18">
      <c r="B15" s="41" t="s">
        <v>64</v>
      </c>
      <c r="C15" t="s">
        <v>117</v>
      </c>
      <c r="D15" s="3" t="s">
        <v>119</v>
      </c>
      <c r="E15" s="5">
        <v>5</v>
      </c>
      <c r="F15" s="2">
        <v>200</v>
      </c>
      <c r="G15" s="6">
        <v>26000</v>
      </c>
      <c r="H15" s="2">
        <v>0</v>
      </c>
      <c r="I15" s="6">
        <v>0</v>
      </c>
      <c r="J15" s="6" t="str">
        <f>G15 - 17985</f>
        <v>0</v>
      </c>
      <c r="K15" s="4" t="str">
        <f>IF(G15=0,0,J15 / G15)</f>
        <v>0</v>
      </c>
      <c r="L15" s="6" t="str">
        <f>J15 * O15</f>
        <v>0</v>
      </c>
      <c r="M15" s="2" t="str">
        <f>L15 / R2</f>
        <v>0</v>
      </c>
      <c r="N15" s="6" t="str">
        <f>J15 * P15</f>
        <v>0</v>
      </c>
      <c r="O15" s="4">
        <v>0.2</v>
      </c>
      <c r="P15" s="4">
        <v>0.8</v>
      </c>
      <c r="Q15" s="2">
        <v>130</v>
      </c>
      <c r="R15" s="42">
        <v>112.4</v>
      </c>
    </row>
    <row r="16" spans="1:18">
      <c r="B16" s="41" t="s">
        <v>64</v>
      </c>
      <c r="C16" t="s">
        <v>117</v>
      </c>
      <c r="D16" s="3" t="s">
        <v>120</v>
      </c>
      <c r="E16" s="5">
        <v>1</v>
      </c>
      <c r="F16" s="2">
        <v>270</v>
      </c>
      <c r="G16" s="6">
        <v>35100</v>
      </c>
      <c r="H16" s="2">
        <v>0</v>
      </c>
      <c r="I16" s="6">
        <v>0</v>
      </c>
      <c r="J16" s="6" t="str">
        <f>G16 - 23042</f>
        <v>0</v>
      </c>
      <c r="K16" s="4" t="str">
        <f>IF(G16=0,0,J16 / G16)</f>
        <v>0</v>
      </c>
      <c r="L16" s="6" t="str">
        <f>J16 * O16</f>
        <v>0</v>
      </c>
      <c r="M16" s="2" t="str">
        <f>L16 / R2</f>
        <v>0</v>
      </c>
      <c r="N16" s="6" t="str">
        <f>J16 * P16</f>
        <v>0</v>
      </c>
      <c r="O16" s="4">
        <v>0.2</v>
      </c>
      <c r="P16" s="4">
        <v>0.8</v>
      </c>
      <c r="Q16" s="2">
        <v>130</v>
      </c>
      <c r="R16" s="42">
        <v>112.4</v>
      </c>
    </row>
    <row r="17" spans="1:18">
      <c r="B17" s="43"/>
      <c r="C17" s="43"/>
      <c r="D17" s="44"/>
      <c r="E17" s="45"/>
      <c r="F17" s="46"/>
      <c r="G17" s="47"/>
      <c r="H17" s="46"/>
      <c r="I17" s="47"/>
      <c r="J17" s="47"/>
      <c r="K17" s="48"/>
      <c r="L17" s="47"/>
      <c r="M17" s="46"/>
      <c r="N17" s="47"/>
      <c r="O17" s="48"/>
      <c r="P17" s="48"/>
      <c r="Q17" s="46"/>
      <c r="R17" s="46"/>
    </row>
    <row r="18" spans="1:18">
      <c r="D18" s="8" t="s">
        <v>71</v>
      </c>
      <c r="F18" s="2" t="str">
        <f>SUM(F5:F17)</f>
        <v>0</v>
      </c>
      <c r="G18" s="6" t="str">
        <f>SUM(G5:G17)</f>
        <v>0</v>
      </c>
      <c r="H18" s="2" t="str">
        <f>SUM(H5:H17)</f>
        <v>0</v>
      </c>
      <c r="I18" s="6" t="str">
        <f>SUM(I5:I17)</f>
        <v>0</v>
      </c>
      <c r="J18" s="6" t="str">
        <f>SUM(J5:J17)</f>
        <v>0</v>
      </c>
      <c r="K18" s="4" t="str">
        <f>IF(G18=0,0,J18 / G18)</f>
        <v>0</v>
      </c>
      <c r="L18" s="6" t="str">
        <f>SUM(L5:L17)</f>
        <v>0</v>
      </c>
      <c r="M18" s="2" t="str">
        <f>SUM(M5:M17)</f>
        <v>0</v>
      </c>
      <c r="N18" s="6" t="str">
        <f>SUM(N5:N17)</f>
        <v>0</v>
      </c>
    </row>
    <row r="19" spans="1:18">
      <c r="D19" s="8" t="s">
        <v>72</v>
      </c>
      <c r="E19" s="9">
        <v>0.04712</v>
      </c>
      <c r="F19" s="2" t="str">
        <f>E19 * (F18 - 0)</f>
        <v>0</v>
      </c>
      <c r="G19" s="6" t="str">
        <f>E19 * (G18 - 0)</f>
        <v>0</v>
      </c>
    </row>
    <row r="20" spans="1:18">
      <c r="D20" s="8" t="s">
        <v>73</v>
      </c>
      <c r="E20" s="7">
        <v>0.1</v>
      </c>
      <c r="F20" s="2" t="str">
        <f>F18*E20</f>
        <v>0</v>
      </c>
      <c r="G20" s="6" t="str">
        <f>G18*E20</f>
        <v>0</v>
      </c>
      <c r="N20" s="6" t="str">
        <f>G20</f>
        <v>0</v>
      </c>
    </row>
    <row r="21" spans="1:18">
      <c r="D21" s="8" t="s">
        <v>71</v>
      </c>
      <c r="F21" s="2" t="str">
        <f>F18 + F19 + F20</f>
        <v>0</v>
      </c>
      <c r="G21" s="6" t="str">
        <f>G18 + G19 + G20</f>
        <v>0</v>
      </c>
      <c r="H21" s="2" t="str">
        <f>H18</f>
        <v>0</v>
      </c>
      <c r="I21" s="6" t="str">
        <f>I18</f>
        <v>0</v>
      </c>
      <c r="J21" s="6" t="str">
        <f>G21 - I21</f>
        <v>0</v>
      </c>
      <c r="K21" s="4" t="str">
        <f>IF(G21=0,0,J21 / G21)</f>
        <v>0</v>
      </c>
      <c r="L21" s="6" t="str">
        <f>L18</f>
        <v>0</v>
      </c>
      <c r="M21" s="2" t="str">
        <f>M18</f>
        <v>0</v>
      </c>
      <c r="N21" s="6" t="str">
        <f>N18 + N20</f>
        <v>0</v>
      </c>
    </row>
    <row r="22" spans="1:18">
      <c r="D22" s="8" t="s">
        <v>121</v>
      </c>
      <c r="E22" s="7">
        <v>0.05</v>
      </c>
      <c r="F22" s="2" t="str">
        <f>F21*E22</f>
        <v>0</v>
      </c>
      <c r="G22" s="6" t="str">
        <f>G21*E22</f>
        <v>0</v>
      </c>
      <c r="L22" s="6" t="str">
        <f>G22*O22</f>
        <v>0</v>
      </c>
      <c r="M22" s="2" t="str">
        <f>F22*O22</f>
        <v>0</v>
      </c>
      <c r="N22" s="6" t="str">
        <f>G22*P22</f>
        <v>0</v>
      </c>
      <c r="O22" s="4">
        <v>0.2</v>
      </c>
      <c r="P22" s="4">
        <v>0.8</v>
      </c>
    </row>
    <row r="23" spans="1:18">
      <c r="D23" s="8" t="s">
        <v>75</v>
      </c>
      <c r="E23" s="5">
        <v>0</v>
      </c>
      <c r="F23" s="2" t="str">
        <f>IF(R23=0,0,G23/R23)</f>
        <v>0</v>
      </c>
      <c r="G23" s="6" t="str">
        <f>E23</f>
        <v>0</v>
      </c>
      <c r="L23" s="6" t="str">
        <f>G23*O23</f>
        <v>0</v>
      </c>
      <c r="M23" s="2" t="str">
        <f>F23*O23</f>
        <v>0</v>
      </c>
      <c r="N23" s="6" t="str">
        <f>G23*P23</f>
        <v>0</v>
      </c>
      <c r="O23" s="4">
        <v>0.2</v>
      </c>
      <c r="P23" s="4">
        <v>0.8</v>
      </c>
      <c r="Q23" s="2" t="s">
        <v>76</v>
      </c>
      <c r="R23" s="2">
        <v>100</v>
      </c>
    </row>
    <row r="24" spans="1:18">
      <c r="D24" s="8" t="s">
        <v>77</v>
      </c>
      <c r="F24" s="2" t="str">
        <f>F21 - F22 - F23</f>
        <v>0</v>
      </c>
      <c r="G24" s="6" t="str">
        <f>G21 - G22 - G23</f>
        <v>0</v>
      </c>
      <c r="H24" s="2" t="str">
        <f>H21</f>
        <v>0</v>
      </c>
      <c r="I24" s="6" t="str">
        <f>I21</f>
        <v>0</v>
      </c>
      <c r="J24" s="6" t="str">
        <f>G24 - I24</f>
        <v>0</v>
      </c>
      <c r="K24" s="4" t="str">
        <f>IF(G24=0,0,J24 / G24)</f>
        <v>0</v>
      </c>
      <c r="L24" s="6" t="str">
        <f>L21 - L22 - L23</f>
        <v>0</v>
      </c>
      <c r="M24" s="2" t="str">
        <f>M21 - M22 - M23</f>
        <v>0</v>
      </c>
      <c r="N24" s="6" t="str">
        <f>N21 - N22 - N23</f>
        <v>0</v>
      </c>
    </row>
    <row r="25" spans="1:18">
      <c r="D25" s="8"/>
    </row>
    <row r="26" spans="1:18">
      <c r="D26" s="25"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6" s="2" t="str">
        <f>M24</f>
        <v>0</v>
      </c>
    </row>
    <row r="27" spans="1:18">
      <c r="D27" s="8" t="s">
        <v>7</v>
      </c>
      <c r="F27" s="2" t="str">
        <f>(F26 + F28) * E19</f>
        <v>0</v>
      </c>
    </row>
    <row r="28" spans="1:18">
      <c r="D28" s="8" t="s">
        <v>78</v>
      </c>
      <c r="F28" s="2" t="str">
        <f>H24</f>
        <v>0</v>
      </c>
    </row>
    <row r="29" spans="1:18">
      <c r="D29" s="25"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29" s="2" t="str">
        <f>SUM(F26:F28)</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R32"/>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122</v>
      </c>
      <c r="Q2" s="2" t="s">
        <v>23</v>
      </c>
      <c r="R2" s="2">
        <v>130</v>
      </c>
    </row>
    <row r="4" spans="1:18" s="1" customFormat="1">
      <c r="B4" s="15" t="s">
        <v>24</v>
      </c>
      <c r="C4" s="16" t="s">
        <v>25</v>
      </c>
      <c r="D4" s="17" t="s">
        <v>26</v>
      </c>
      <c r="E4" s="18" t="s">
        <v>27</v>
      </c>
      <c r="F4" s="19" t="s">
        <v>28</v>
      </c>
      <c r="G4" s="18" t="s">
        <v>29</v>
      </c>
      <c r="H4" s="19" t="s">
        <v>30</v>
      </c>
      <c r="I4" s="18" t="s">
        <v>31</v>
      </c>
      <c r="J4" s="18" t="s">
        <v>32</v>
      </c>
      <c r="K4" s="20" t="s">
        <v>33</v>
      </c>
      <c r="L4" s="21" t="s">
        <v>34</v>
      </c>
      <c r="M4" s="22" t="s">
        <v>35</v>
      </c>
      <c r="N4" s="21" t="s">
        <v>36</v>
      </c>
      <c r="O4" s="23" t="s">
        <v>37</v>
      </c>
      <c r="P4" s="23" t="s">
        <v>38</v>
      </c>
      <c r="Q4" s="19" t="s">
        <v>39</v>
      </c>
      <c r="R4" s="24" t="s">
        <v>40</v>
      </c>
    </row>
    <row r="5" spans="1:18">
      <c r="B5" s="41" t="s">
        <v>41</v>
      </c>
      <c r="C5" t="s">
        <v>123</v>
      </c>
      <c r="D5" s="3" t="s">
        <v>124</v>
      </c>
      <c r="E5" s="5">
        <v>1</v>
      </c>
      <c r="F5" s="2">
        <v>900</v>
      </c>
      <c r="G5" s="6">
        <v>117000</v>
      </c>
      <c r="H5" s="2">
        <v>805.63</v>
      </c>
      <c r="I5" s="6">
        <v>90553</v>
      </c>
      <c r="J5" s="6" t="str">
        <f>G5 - I5</f>
        <v>0</v>
      </c>
      <c r="K5" s="4" t="str">
        <f>IF(G5=0,0,J5 / G5)</f>
        <v>0</v>
      </c>
      <c r="L5" s="6" t="str">
        <f>J5 * O5</f>
        <v>0</v>
      </c>
      <c r="M5" s="2" t="str">
        <f>L5 / R2</f>
        <v>0</v>
      </c>
      <c r="N5" s="6" t="str">
        <f>J5 * P5</f>
        <v>0</v>
      </c>
      <c r="O5" s="4">
        <v>0.2</v>
      </c>
      <c r="P5" s="4">
        <v>0.8</v>
      </c>
      <c r="Q5" s="2">
        <v>130</v>
      </c>
      <c r="R5" s="42">
        <v>112.4</v>
      </c>
    </row>
    <row r="6" spans="1:18">
      <c r="B6" s="41" t="s">
        <v>41</v>
      </c>
      <c r="C6" t="s">
        <v>125</v>
      </c>
      <c r="D6" s="3" t="s">
        <v>126</v>
      </c>
      <c r="E6" s="5">
        <v>1</v>
      </c>
      <c r="F6" s="2">
        <v>0</v>
      </c>
      <c r="G6" s="6">
        <v>0</v>
      </c>
      <c r="H6" s="2">
        <v>150</v>
      </c>
      <c r="I6" s="6">
        <v>16860</v>
      </c>
      <c r="J6" s="6" t="str">
        <f>G6 - I6</f>
        <v>0</v>
      </c>
      <c r="K6" s="4" t="str">
        <f>IF(G6=0,0,J6 / G6)</f>
        <v>0</v>
      </c>
      <c r="L6" s="6" t="str">
        <f>J6 * O6</f>
        <v>0</v>
      </c>
      <c r="M6" s="2" t="str">
        <f>L6 / R2</f>
        <v>0</v>
      </c>
      <c r="N6" s="6" t="str">
        <f>J6 * P6</f>
        <v>0</v>
      </c>
      <c r="O6" s="4">
        <v>0.2</v>
      </c>
      <c r="P6" s="4">
        <v>0.8</v>
      </c>
      <c r="Q6" s="2">
        <v>130</v>
      </c>
      <c r="R6" s="42">
        <v>112.4</v>
      </c>
    </row>
    <row r="7" spans="1:18">
      <c r="B7" s="41" t="s">
        <v>41</v>
      </c>
      <c r="C7" t="s">
        <v>125</v>
      </c>
      <c r="D7" s="3" t="s">
        <v>85</v>
      </c>
      <c r="E7" s="5">
        <v>1</v>
      </c>
      <c r="F7" s="2">
        <v>900</v>
      </c>
      <c r="G7" s="6">
        <v>117000</v>
      </c>
      <c r="H7" s="2">
        <v>600</v>
      </c>
      <c r="I7" s="6">
        <v>67440</v>
      </c>
      <c r="J7" s="6" t="str">
        <f>G7 - I7</f>
        <v>0</v>
      </c>
      <c r="K7" s="4" t="str">
        <f>IF(G7=0,0,J7 / G7)</f>
        <v>0</v>
      </c>
      <c r="L7" s="6" t="str">
        <f>J7 * O7</f>
        <v>0</v>
      </c>
      <c r="M7" s="2" t="str">
        <f>L7 / R2</f>
        <v>0</v>
      </c>
      <c r="N7" s="6" t="str">
        <f>J7 * P7</f>
        <v>0</v>
      </c>
      <c r="O7" s="4">
        <v>0.2</v>
      </c>
      <c r="P7" s="4">
        <v>0.8</v>
      </c>
      <c r="Q7" s="2">
        <v>130</v>
      </c>
      <c r="R7" s="42">
        <v>112.4</v>
      </c>
    </row>
    <row r="8" spans="1:18">
      <c r="B8" s="41" t="s">
        <v>41</v>
      </c>
      <c r="C8" t="s">
        <v>110</v>
      </c>
      <c r="D8" s="3" t="s">
        <v>111</v>
      </c>
      <c r="E8" s="5">
        <v>1</v>
      </c>
      <c r="F8" s="2">
        <v>1375</v>
      </c>
      <c r="G8" s="6">
        <v>178750</v>
      </c>
      <c r="H8" s="2">
        <v>1099.48</v>
      </c>
      <c r="I8" s="6">
        <v>123582</v>
      </c>
      <c r="J8" s="6" t="str">
        <f>G8 - I8</f>
        <v>0</v>
      </c>
      <c r="K8" s="4" t="str">
        <f>IF(G8=0,0,J8 / G8)</f>
        <v>0</v>
      </c>
      <c r="L8" s="6" t="str">
        <f>J8 * O8</f>
        <v>0</v>
      </c>
      <c r="M8" s="2" t="str">
        <f>L8 / R2</f>
        <v>0</v>
      </c>
      <c r="N8" s="6" t="str">
        <f>J8 * P8</f>
        <v>0</v>
      </c>
      <c r="O8" s="4">
        <v>0.2</v>
      </c>
      <c r="P8" s="4">
        <v>0.8</v>
      </c>
      <c r="Q8" s="2">
        <v>130</v>
      </c>
      <c r="R8" s="42">
        <v>112.4</v>
      </c>
    </row>
    <row r="9" spans="1:18">
      <c r="B9" s="41" t="s">
        <v>41</v>
      </c>
      <c r="C9" t="s">
        <v>90</v>
      </c>
      <c r="D9" s="3" t="s">
        <v>127</v>
      </c>
      <c r="E9" s="5">
        <v>1</v>
      </c>
      <c r="F9" s="2">
        <v>820</v>
      </c>
      <c r="G9" s="6">
        <v>106600</v>
      </c>
      <c r="H9" s="2">
        <v>628.27</v>
      </c>
      <c r="I9" s="6">
        <v>70618</v>
      </c>
      <c r="J9" s="6" t="str">
        <f>G9 - I9</f>
        <v>0</v>
      </c>
      <c r="K9" s="4" t="str">
        <f>IF(G9=0,0,J9 / G9)</f>
        <v>0</v>
      </c>
      <c r="L9" s="6" t="str">
        <f>J9 * O9</f>
        <v>0</v>
      </c>
      <c r="M9" s="2" t="str">
        <f>L9 / R2</f>
        <v>0</v>
      </c>
      <c r="N9" s="6" t="str">
        <f>J9 * P9</f>
        <v>0</v>
      </c>
      <c r="O9" s="4">
        <v>0.2</v>
      </c>
      <c r="P9" s="4">
        <v>0.8</v>
      </c>
      <c r="Q9" s="2">
        <v>130</v>
      </c>
      <c r="R9" s="42">
        <v>112.4</v>
      </c>
    </row>
    <row r="10" spans="1:18">
      <c r="B10" s="41" t="s">
        <v>41</v>
      </c>
      <c r="C10" t="s">
        <v>53</v>
      </c>
      <c r="D10" s="3" t="s">
        <v>128</v>
      </c>
      <c r="E10" s="5">
        <v>1</v>
      </c>
      <c r="F10" s="2">
        <v>565</v>
      </c>
      <c r="G10" s="6">
        <v>73450</v>
      </c>
      <c r="H10" s="2">
        <v>440</v>
      </c>
      <c r="I10" s="6">
        <v>49456</v>
      </c>
      <c r="J10" s="6" t="str">
        <f>G10 - I10</f>
        <v>0</v>
      </c>
      <c r="K10" s="4" t="str">
        <f>IF(G10=0,0,J10 / G10)</f>
        <v>0</v>
      </c>
      <c r="L10" s="6" t="str">
        <f>J10 * O10</f>
        <v>0</v>
      </c>
      <c r="M10" s="2" t="str">
        <f>L10 / R2</f>
        <v>0</v>
      </c>
      <c r="N10" s="6" t="str">
        <f>J10 * P10</f>
        <v>0</v>
      </c>
      <c r="O10" s="4">
        <v>0.2</v>
      </c>
      <c r="P10" s="4">
        <v>0.8</v>
      </c>
      <c r="Q10" s="2">
        <v>130</v>
      </c>
      <c r="R10" s="42">
        <v>112.4</v>
      </c>
    </row>
    <row r="11" spans="1:18">
      <c r="B11" s="41" t="s">
        <v>41</v>
      </c>
      <c r="C11" t="s">
        <v>53</v>
      </c>
      <c r="D11" s="3" t="s">
        <v>129</v>
      </c>
      <c r="E11" s="5">
        <v>1</v>
      </c>
      <c r="F11" s="2">
        <v>180</v>
      </c>
      <c r="G11" s="6">
        <v>23400</v>
      </c>
      <c r="H11" s="2">
        <v>280</v>
      </c>
      <c r="I11" s="6">
        <v>31472</v>
      </c>
      <c r="J11" s="6" t="str">
        <f>G11 - I11</f>
        <v>0</v>
      </c>
      <c r="K11" s="4" t="str">
        <f>IF(G11=0,0,J11 / G11)</f>
        <v>0</v>
      </c>
      <c r="L11" s="6" t="str">
        <f>J11 * O11</f>
        <v>0</v>
      </c>
      <c r="M11" s="2" t="str">
        <f>L11 / R2</f>
        <v>0</v>
      </c>
      <c r="N11" s="6" t="str">
        <f>J11 * P11</f>
        <v>0</v>
      </c>
      <c r="O11" s="4">
        <v>0.2</v>
      </c>
      <c r="P11" s="4">
        <v>0.8</v>
      </c>
      <c r="Q11" s="2">
        <v>130</v>
      </c>
      <c r="R11" s="42">
        <v>112.4</v>
      </c>
    </row>
    <row r="12" spans="1:18">
      <c r="B12" s="41" t="s">
        <v>41</v>
      </c>
      <c r="C12" t="s">
        <v>56</v>
      </c>
      <c r="D12" s="3" t="s">
        <v>57</v>
      </c>
      <c r="E12" s="5">
        <v>1</v>
      </c>
      <c r="F12" s="2">
        <v>150</v>
      </c>
      <c r="G12" s="6">
        <v>19500</v>
      </c>
      <c r="H12" s="2">
        <v>83.77</v>
      </c>
      <c r="I12" s="6">
        <v>9416</v>
      </c>
      <c r="J12" s="6" t="str">
        <f>G12 - I12</f>
        <v>0</v>
      </c>
      <c r="K12" s="4" t="str">
        <f>IF(G12=0,0,J12 / G12)</f>
        <v>0</v>
      </c>
      <c r="L12" s="6" t="str">
        <f>J12 * O12</f>
        <v>0</v>
      </c>
      <c r="M12" s="2" t="str">
        <f>L12 / R2</f>
        <v>0</v>
      </c>
      <c r="N12" s="6" t="str">
        <f>J12 * P12</f>
        <v>0</v>
      </c>
      <c r="O12" s="4">
        <v>0.2</v>
      </c>
      <c r="P12" s="4">
        <v>0.8</v>
      </c>
      <c r="Q12" s="2">
        <v>130</v>
      </c>
      <c r="R12" s="42">
        <v>112.4</v>
      </c>
    </row>
    <row r="13" spans="1:18">
      <c r="B13" s="41" t="s">
        <v>41</v>
      </c>
      <c r="C13" t="s">
        <v>60</v>
      </c>
      <c r="D13" s="3" t="s">
        <v>130</v>
      </c>
      <c r="E13" s="5">
        <v>1</v>
      </c>
      <c r="F13" s="2">
        <v>360</v>
      </c>
      <c r="G13" s="6">
        <v>46800</v>
      </c>
      <c r="H13" s="2">
        <v>280</v>
      </c>
      <c r="I13" s="6">
        <v>31472</v>
      </c>
      <c r="J13" s="6" t="str">
        <f>G13 - I13</f>
        <v>0</v>
      </c>
      <c r="K13" s="4" t="str">
        <f>IF(G13=0,0,J13 / G13)</f>
        <v>0</v>
      </c>
      <c r="L13" s="6" t="str">
        <f>J13 * O13</f>
        <v>0</v>
      </c>
      <c r="M13" s="2" t="str">
        <f>L13 / R2</f>
        <v>0</v>
      </c>
      <c r="N13" s="6" t="str">
        <f>J13 * P13</f>
        <v>0</v>
      </c>
      <c r="O13" s="4">
        <v>0.2</v>
      </c>
      <c r="P13" s="4">
        <v>0.8</v>
      </c>
      <c r="Q13" s="2">
        <v>130</v>
      </c>
      <c r="R13" s="42">
        <v>112.4</v>
      </c>
    </row>
    <row r="14" spans="1:18">
      <c r="B14" s="41" t="s">
        <v>41</v>
      </c>
      <c r="C14" t="s">
        <v>60</v>
      </c>
      <c r="D14" s="3" t="s">
        <v>131</v>
      </c>
      <c r="E14" s="5">
        <v>3</v>
      </c>
      <c r="F14" s="2">
        <v>81</v>
      </c>
      <c r="G14" s="6">
        <v>10530</v>
      </c>
      <c r="H14" s="2">
        <v>54</v>
      </c>
      <c r="I14" s="6">
        <v>6069</v>
      </c>
      <c r="J14" s="6" t="str">
        <f>G14 - I14</f>
        <v>0</v>
      </c>
      <c r="K14" s="4" t="str">
        <f>IF(G14=0,0,J14 / G14)</f>
        <v>0</v>
      </c>
      <c r="L14" s="6" t="str">
        <f>J14 * O14</f>
        <v>0</v>
      </c>
      <c r="M14" s="2" t="str">
        <f>L14 / R2</f>
        <v>0</v>
      </c>
      <c r="N14" s="6" t="str">
        <f>J14 * P14</f>
        <v>0</v>
      </c>
      <c r="O14" s="4">
        <v>0.2</v>
      </c>
      <c r="P14" s="4">
        <v>0.8</v>
      </c>
      <c r="Q14" s="2">
        <v>130</v>
      </c>
      <c r="R14" s="42">
        <v>112.4</v>
      </c>
    </row>
    <row r="15" spans="1:18">
      <c r="B15" s="41" t="s">
        <v>41</v>
      </c>
      <c r="C15" t="s">
        <v>60</v>
      </c>
      <c r="D15" s="3" t="s">
        <v>114</v>
      </c>
      <c r="E15" s="5">
        <v>1</v>
      </c>
      <c r="F15" s="2">
        <v>250</v>
      </c>
      <c r="G15" s="6">
        <v>32500</v>
      </c>
      <c r="H15" s="2">
        <v>60</v>
      </c>
      <c r="I15" s="6">
        <v>6744</v>
      </c>
      <c r="J15" s="6" t="str">
        <f>G15 - I15</f>
        <v>0</v>
      </c>
      <c r="K15" s="4" t="str">
        <f>IF(G15=0,0,J15 / G15)</f>
        <v>0</v>
      </c>
      <c r="L15" s="6" t="str">
        <f>J15 * O15</f>
        <v>0</v>
      </c>
      <c r="M15" s="2" t="str">
        <f>L15 / R2</f>
        <v>0</v>
      </c>
      <c r="N15" s="6" t="str">
        <f>J15 * P15</f>
        <v>0</v>
      </c>
      <c r="O15" s="4">
        <v>0.2</v>
      </c>
      <c r="P15" s="4">
        <v>0.8</v>
      </c>
      <c r="Q15" s="2">
        <v>130</v>
      </c>
      <c r="R15" s="42">
        <v>112.4</v>
      </c>
    </row>
    <row r="16" spans="1:18">
      <c r="B16" s="41" t="s">
        <v>64</v>
      </c>
      <c r="C16" t="s">
        <v>132</v>
      </c>
      <c r="D16" s="3" t="s">
        <v>133</v>
      </c>
      <c r="E16" s="5">
        <v>27</v>
      </c>
      <c r="F16" s="2">
        <v>3105</v>
      </c>
      <c r="G16" s="6">
        <v>403650</v>
      </c>
      <c r="H16" s="2">
        <v>0</v>
      </c>
      <c r="I16" s="6">
        <v>0</v>
      </c>
      <c r="J16" s="6" t="str">
        <f>G16 - 248859</f>
        <v>0</v>
      </c>
      <c r="K16" s="4" t="str">
        <f>IF(G16=0,0,J16 / G16)</f>
        <v>0</v>
      </c>
      <c r="L16" s="6" t="str">
        <f>J16 * O16</f>
        <v>0</v>
      </c>
      <c r="M16" s="2" t="str">
        <f>L16 / R2</f>
        <v>0</v>
      </c>
      <c r="N16" s="6" t="str">
        <f>J16 * P16</f>
        <v>0</v>
      </c>
      <c r="O16" s="4">
        <v>0.2</v>
      </c>
      <c r="P16" s="4">
        <v>0.8</v>
      </c>
      <c r="Q16" s="2">
        <v>130</v>
      </c>
      <c r="R16" s="42">
        <v>112.4</v>
      </c>
    </row>
    <row r="17" spans="1:18">
      <c r="B17" s="41" t="s">
        <v>64</v>
      </c>
      <c r="C17" t="s">
        <v>132</v>
      </c>
      <c r="D17" s="3" t="s">
        <v>134</v>
      </c>
      <c r="E17" s="5">
        <v>2</v>
      </c>
      <c r="F17" s="2">
        <v>58</v>
      </c>
      <c r="G17" s="6">
        <v>7540</v>
      </c>
      <c r="H17" s="2">
        <v>0</v>
      </c>
      <c r="I17" s="6">
        <v>0</v>
      </c>
      <c r="J17" s="6" t="str">
        <f>G17 - 4046</f>
        <v>0</v>
      </c>
      <c r="K17" s="4" t="str">
        <f>IF(G17=0,0,J17 / G17)</f>
        <v>0</v>
      </c>
      <c r="L17" s="6" t="str">
        <f>J17 * O17</f>
        <v>0</v>
      </c>
      <c r="M17" s="2" t="str">
        <f>L17 / R2</f>
        <v>0</v>
      </c>
      <c r="N17" s="6" t="str">
        <f>J17 * P17</f>
        <v>0</v>
      </c>
      <c r="O17" s="4">
        <v>0.2</v>
      </c>
      <c r="P17" s="4">
        <v>0.8</v>
      </c>
      <c r="Q17" s="2">
        <v>130</v>
      </c>
      <c r="R17" s="42">
        <v>112.4</v>
      </c>
    </row>
    <row r="18" spans="1:18">
      <c r="B18" s="41" t="s">
        <v>64</v>
      </c>
      <c r="C18" t="s">
        <v>132</v>
      </c>
      <c r="D18" s="3" t="s">
        <v>135</v>
      </c>
      <c r="E18" s="5">
        <v>1</v>
      </c>
      <c r="F18" s="2">
        <v>740</v>
      </c>
      <c r="G18" s="6">
        <v>96200</v>
      </c>
      <c r="H18" s="2">
        <v>0</v>
      </c>
      <c r="I18" s="6">
        <v>0</v>
      </c>
      <c r="J18" s="6" t="str">
        <f>G18 - 66316</f>
        <v>0</v>
      </c>
      <c r="K18" s="4" t="str">
        <f>IF(G18=0,0,J18 / G18)</f>
        <v>0</v>
      </c>
      <c r="L18" s="6" t="str">
        <f>J18 * O18</f>
        <v>0</v>
      </c>
      <c r="M18" s="2" t="str">
        <f>L18 / R2</f>
        <v>0</v>
      </c>
      <c r="N18" s="6" t="str">
        <f>J18 * P18</f>
        <v>0</v>
      </c>
      <c r="O18" s="4">
        <v>0.2</v>
      </c>
      <c r="P18" s="4">
        <v>0.8</v>
      </c>
      <c r="Q18" s="2">
        <v>130</v>
      </c>
      <c r="R18" s="42">
        <v>112.4</v>
      </c>
    </row>
    <row r="19" spans="1:18">
      <c r="B19" s="41" t="s">
        <v>64</v>
      </c>
      <c r="C19" t="s">
        <v>132</v>
      </c>
      <c r="D19" s="3" t="s">
        <v>136</v>
      </c>
      <c r="E19" s="5">
        <v>1</v>
      </c>
      <c r="F19" s="2">
        <v>200</v>
      </c>
      <c r="G19" s="6">
        <v>26000</v>
      </c>
      <c r="H19" s="2">
        <v>0</v>
      </c>
      <c r="I19" s="6">
        <v>0</v>
      </c>
      <c r="J19" s="6" t="str">
        <f>G19 - 44960</f>
        <v>0</v>
      </c>
      <c r="K19" s="4" t="str">
        <f>IF(G19=0,0,J19 / G19)</f>
        <v>0</v>
      </c>
      <c r="L19" s="6" t="str">
        <f>J19 * O19</f>
        <v>0</v>
      </c>
      <c r="M19" s="2" t="str">
        <f>L19 / R2</f>
        <v>0</v>
      </c>
      <c r="N19" s="6" t="str">
        <f>J19 * P19</f>
        <v>0</v>
      </c>
      <c r="O19" s="4">
        <v>0.2</v>
      </c>
      <c r="P19" s="4">
        <v>0.8</v>
      </c>
      <c r="Q19" s="2">
        <v>130</v>
      </c>
      <c r="R19" s="42">
        <v>112.4</v>
      </c>
    </row>
    <row r="20" spans="1:18">
      <c r="B20" s="43"/>
      <c r="C20" s="43"/>
      <c r="D20" s="44"/>
      <c r="E20" s="45"/>
      <c r="F20" s="46"/>
      <c r="G20" s="47"/>
      <c r="H20" s="46"/>
      <c r="I20" s="47"/>
      <c r="J20" s="47"/>
      <c r="K20" s="48"/>
      <c r="L20" s="47"/>
      <c r="M20" s="46"/>
      <c r="N20" s="47"/>
      <c r="O20" s="48"/>
      <c r="P20" s="48"/>
      <c r="Q20" s="46"/>
      <c r="R20" s="46"/>
    </row>
    <row r="21" spans="1:18">
      <c r="D21" s="8" t="s">
        <v>71</v>
      </c>
      <c r="F21" s="2" t="str">
        <f>SUM(F5:F20)</f>
        <v>0</v>
      </c>
      <c r="G21" s="6" t="str">
        <f>SUM(G5:G20)</f>
        <v>0</v>
      </c>
      <c r="H21" s="2" t="str">
        <f>SUM(H5:H20)</f>
        <v>0</v>
      </c>
      <c r="I21" s="6" t="str">
        <f>SUM(I5:I20)</f>
        <v>0</v>
      </c>
      <c r="J21" s="6" t="str">
        <f>SUM(J5:J20)</f>
        <v>0</v>
      </c>
      <c r="K21" s="4" t="str">
        <f>IF(G21=0,0,J21 / G21)</f>
        <v>0</v>
      </c>
      <c r="L21" s="6" t="str">
        <f>SUM(L5:L20)</f>
        <v>0</v>
      </c>
      <c r="M21" s="2" t="str">
        <f>SUM(M5:M20)</f>
        <v>0</v>
      </c>
      <c r="N21" s="6" t="str">
        <f>SUM(N5:N20)</f>
        <v>0</v>
      </c>
    </row>
    <row r="22" spans="1:18">
      <c r="D22" s="8" t="s">
        <v>72</v>
      </c>
      <c r="E22" s="9">
        <v>0.04712</v>
      </c>
      <c r="F22" s="2" t="str">
        <f>E22 * (F21 - 0)</f>
        <v>0</v>
      </c>
      <c r="G22" s="6" t="str">
        <f>E22 * (G21 - 0)</f>
        <v>0</v>
      </c>
    </row>
    <row r="23" spans="1:18">
      <c r="D23" s="8" t="s">
        <v>73</v>
      </c>
      <c r="E23" s="7">
        <v>0.1</v>
      </c>
      <c r="F23" s="2" t="str">
        <f>F21*E23</f>
        <v>0</v>
      </c>
      <c r="G23" s="6" t="str">
        <f>G21*E23</f>
        <v>0</v>
      </c>
      <c r="N23" s="6" t="str">
        <f>G23</f>
        <v>0</v>
      </c>
    </row>
    <row r="24" spans="1:18">
      <c r="D24" s="8" t="s">
        <v>71</v>
      </c>
      <c r="F24" s="2" t="str">
        <f>F21 + F22 + F23</f>
        <v>0</v>
      </c>
      <c r="G24" s="6" t="str">
        <f>G21 + G22 + G23</f>
        <v>0</v>
      </c>
      <c r="H24" s="2" t="str">
        <f>H21</f>
        <v>0</v>
      </c>
      <c r="I24" s="6" t="str">
        <f>I21</f>
        <v>0</v>
      </c>
      <c r="J24" s="6" t="str">
        <f>G24 - I24</f>
        <v>0</v>
      </c>
      <c r="K24" s="4" t="str">
        <f>IF(G24=0,0,J24 / G24)</f>
        <v>0</v>
      </c>
      <c r="L24" s="6" t="str">
        <f>L21</f>
        <v>0</v>
      </c>
      <c r="M24" s="2" t="str">
        <f>M21</f>
        <v>0</v>
      </c>
      <c r="N24" s="6" t="str">
        <f>N21 + N23</f>
        <v>0</v>
      </c>
    </row>
    <row r="25" spans="1:18">
      <c r="D25" s="8" t="s">
        <v>121</v>
      </c>
      <c r="E25" s="7">
        <v>0.05</v>
      </c>
      <c r="F25" s="2" t="str">
        <f>F24*E25</f>
        <v>0</v>
      </c>
      <c r="G25" s="6" t="str">
        <f>G24*E25</f>
        <v>0</v>
      </c>
      <c r="L25" s="6" t="str">
        <f>G25*O25</f>
        <v>0</v>
      </c>
      <c r="M25" s="2" t="str">
        <f>F25*O25</f>
        <v>0</v>
      </c>
      <c r="N25" s="6" t="str">
        <f>G25*P25</f>
        <v>0</v>
      </c>
      <c r="O25" s="4">
        <v>0.2</v>
      </c>
      <c r="P25" s="4">
        <v>0.8</v>
      </c>
    </row>
    <row r="26" spans="1:18">
      <c r="D26" s="8" t="s">
        <v>75</v>
      </c>
      <c r="E26" s="5">
        <v>0</v>
      </c>
      <c r="F26" s="2" t="str">
        <f>IF(R26=0,0,G26/R26)</f>
        <v>0</v>
      </c>
      <c r="G26" s="6" t="str">
        <f>E26</f>
        <v>0</v>
      </c>
      <c r="L26" s="6" t="str">
        <f>G26*O26</f>
        <v>0</v>
      </c>
      <c r="M26" s="2" t="str">
        <f>F26*O26</f>
        <v>0</v>
      </c>
      <c r="N26" s="6" t="str">
        <f>G26*P26</f>
        <v>0</v>
      </c>
      <c r="O26" s="4">
        <v>0.2</v>
      </c>
      <c r="P26" s="4">
        <v>0.8</v>
      </c>
      <c r="Q26" s="2" t="s">
        <v>76</v>
      </c>
      <c r="R26" s="2">
        <v>100</v>
      </c>
    </row>
    <row r="27" spans="1:18">
      <c r="D27" s="8" t="s">
        <v>77</v>
      </c>
      <c r="F27" s="2" t="str">
        <f>F24 - F25 - F26</f>
        <v>0</v>
      </c>
      <c r="G27" s="6" t="str">
        <f>G24 - G25 - G26</f>
        <v>0</v>
      </c>
      <c r="H27" s="2" t="str">
        <f>H24</f>
        <v>0</v>
      </c>
      <c r="I27" s="6" t="str">
        <f>I24</f>
        <v>0</v>
      </c>
      <c r="J27" s="6" t="str">
        <f>G27 - I27</f>
        <v>0</v>
      </c>
      <c r="K27" s="4" t="str">
        <f>IF(G27=0,0,J27 / G27)</f>
        <v>0</v>
      </c>
      <c r="L27" s="6" t="str">
        <f>L24 - L25 - L26</f>
        <v>0</v>
      </c>
      <c r="M27" s="2" t="str">
        <f>M24 - M25 - M26</f>
        <v>0</v>
      </c>
      <c r="N27" s="6" t="str">
        <f>N24 - N25 - N26</f>
        <v>0</v>
      </c>
    </row>
    <row r="28" spans="1:18">
      <c r="D28" s="8"/>
    </row>
    <row r="29" spans="1:18">
      <c r="D29" s="25"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9" s="2" t="str">
        <f>M27</f>
        <v>0</v>
      </c>
    </row>
    <row r="30" spans="1:18">
      <c r="D30" s="8" t="s">
        <v>7</v>
      </c>
      <c r="F30" s="2" t="str">
        <f>(F29 + F31) * E22</f>
        <v>0</v>
      </c>
    </row>
    <row r="31" spans="1:18">
      <c r="D31" s="8" t="s">
        <v>78</v>
      </c>
      <c r="F31" s="2" t="str">
        <f>H27</f>
        <v>0</v>
      </c>
    </row>
    <row r="32" spans="1:18">
      <c r="D32" s="25"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2" s="2" t="str">
        <f>SUM(F29:F31)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R34"/>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137</v>
      </c>
      <c r="Q2" s="2" t="s">
        <v>23</v>
      </c>
      <c r="R2" s="2">
        <v>130</v>
      </c>
    </row>
    <row r="4" spans="1:18" s="1" customFormat="1">
      <c r="B4" s="15" t="s">
        <v>24</v>
      </c>
      <c r="C4" s="16" t="s">
        <v>25</v>
      </c>
      <c r="D4" s="17" t="s">
        <v>26</v>
      </c>
      <c r="E4" s="18" t="s">
        <v>27</v>
      </c>
      <c r="F4" s="19" t="s">
        <v>28</v>
      </c>
      <c r="G4" s="18" t="s">
        <v>29</v>
      </c>
      <c r="H4" s="19" t="s">
        <v>30</v>
      </c>
      <c r="I4" s="18" t="s">
        <v>31</v>
      </c>
      <c r="J4" s="18" t="s">
        <v>32</v>
      </c>
      <c r="K4" s="20" t="s">
        <v>33</v>
      </c>
      <c r="L4" s="21" t="s">
        <v>34</v>
      </c>
      <c r="M4" s="22" t="s">
        <v>35</v>
      </c>
      <c r="N4" s="21" t="s">
        <v>36</v>
      </c>
      <c r="O4" s="23" t="s">
        <v>37</v>
      </c>
      <c r="P4" s="23" t="s">
        <v>38</v>
      </c>
      <c r="Q4" s="19" t="s">
        <v>39</v>
      </c>
      <c r="R4" s="24" t="s">
        <v>40</v>
      </c>
    </row>
    <row r="5" spans="1:18">
      <c r="B5" s="41" t="s">
        <v>41</v>
      </c>
      <c r="C5" t="s">
        <v>138</v>
      </c>
      <c r="D5" s="3" t="s">
        <v>139</v>
      </c>
      <c r="E5" s="5">
        <v>1</v>
      </c>
      <c r="F5" s="2">
        <v>1650</v>
      </c>
      <c r="G5" s="6">
        <v>214500</v>
      </c>
      <c r="H5" s="2">
        <v>1672.89</v>
      </c>
      <c r="I5" s="6">
        <v>188033</v>
      </c>
      <c r="J5" s="6" t="str">
        <f>G5 - I5</f>
        <v>0</v>
      </c>
      <c r="K5" s="4" t="str">
        <f>IF(G5=0,0,J5 / G5)</f>
        <v>0</v>
      </c>
      <c r="L5" s="6" t="str">
        <f>J5 * O5</f>
        <v>0</v>
      </c>
      <c r="M5" s="2" t="str">
        <f>L5 / R2</f>
        <v>0</v>
      </c>
      <c r="N5" s="6" t="str">
        <f>J5 * P5</f>
        <v>0</v>
      </c>
      <c r="O5" s="4">
        <v>0.2</v>
      </c>
      <c r="P5" s="4">
        <v>0.8</v>
      </c>
      <c r="Q5" s="2">
        <v>130</v>
      </c>
      <c r="R5" s="42">
        <v>112.4</v>
      </c>
    </row>
    <row r="6" spans="1:18">
      <c r="B6" s="41" t="s">
        <v>41</v>
      </c>
      <c r="C6" t="s">
        <v>44</v>
      </c>
      <c r="D6" s="3" t="s">
        <v>45</v>
      </c>
      <c r="E6" s="5">
        <v>1</v>
      </c>
      <c r="F6" s="2">
        <v>1200</v>
      </c>
      <c r="G6" s="6">
        <v>156000</v>
      </c>
      <c r="H6" s="2">
        <v>837.7</v>
      </c>
      <c r="I6" s="6">
        <v>94157</v>
      </c>
      <c r="J6" s="6" t="str">
        <f>G6 - I6</f>
        <v>0</v>
      </c>
      <c r="K6" s="4" t="str">
        <f>IF(G6=0,0,J6 / G6)</f>
        <v>0</v>
      </c>
      <c r="L6" s="6" t="str">
        <f>J6 * O6</f>
        <v>0</v>
      </c>
      <c r="M6" s="2" t="str">
        <f>L6 / R2</f>
        <v>0</v>
      </c>
      <c r="N6" s="6" t="str">
        <f>J6 * P6</f>
        <v>0</v>
      </c>
      <c r="O6" s="4">
        <v>0.2</v>
      </c>
      <c r="P6" s="4">
        <v>0.8</v>
      </c>
      <c r="Q6" s="2">
        <v>130</v>
      </c>
      <c r="R6" s="42">
        <v>112.4</v>
      </c>
    </row>
    <row r="7" spans="1:18">
      <c r="B7" s="41" t="s">
        <v>41</v>
      </c>
      <c r="C7" t="s">
        <v>44</v>
      </c>
      <c r="D7" s="3" t="s">
        <v>140</v>
      </c>
      <c r="E7" s="5">
        <v>1</v>
      </c>
      <c r="F7" s="2">
        <v>80</v>
      </c>
      <c r="G7" s="6">
        <v>10400</v>
      </c>
      <c r="H7" s="2">
        <v>41.88</v>
      </c>
      <c r="I7" s="6">
        <v>4707</v>
      </c>
      <c r="J7" s="6" t="str">
        <f>G7 - I7</f>
        <v>0</v>
      </c>
      <c r="K7" s="4" t="str">
        <f>IF(G7=0,0,J7 / G7)</f>
        <v>0</v>
      </c>
      <c r="L7" s="6" t="str">
        <f>J7 * O7</f>
        <v>0</v>
      </c>
      <c r="M7" s="2" t="str">
        <f>L7 / R2</f>
        <v>0</v>
      </c>
      <c r="N7" s="6" t="str">
        <f>J7 * P7</f>
        <v>0</v>
      </c>
      <c r="O7" s="4">
        <v>0.2</v>
      </c>
      <c r="P7" s="4">
        <v>0.8</v>
      </c>
      <c r="Q7" s="2">
        <v>130</v>
      </c>
      <c r="R7" s="42">
        <v>112.4</v>
      </c>
    </row>
    <row r="8" spans="1:18">
      <c r="B8" s="41" t="s">
        <v>41</v>
      </c>
      <c r="C8" t="s">
        <v>141</v>
      </c>
      <c r="D8" s="3" t="s">
        <v>142</v>
      </c>
      <c r="E8" s="5">
        <v>1</v>
      </c>
      <c r="F8" s="2">
        <v>1400</v>
      </c>
      <c r="G8" s="6">
        <v>182000</v>
      </c>
      <c r="H8" s="2">
        <v>958.11</v>
      </c>
      <c r="I8" s="6">
        <v>107692</v>
      </c>
      <c r="J8" s="6" t="str">
        <f>G8 - I8</f>
        <v>0</v>
      </c>
      <c r="K8" s="4" t="str">
        <f>IF(G8=0,0,J8 / G8)</f>
        <v>0</v>
      </c>
      <c r="L8" s="6" t="str">
        <f>J8 * O8</f>
        <v>0</v>
      </c>
      <c r="M8" s="2" t="str">
        <f>L8 / R2</f>
        <v>0</v>
      </c>
      <c r="N8" s="6" t="str">
        <f>J8 * P8</f>
        <v>0</v>
      </c>
      <c r="O8" s="4">
        <v>0.2</v>
      </c>
      <c r="P8" s="4">
        <v>0.8</v>
      </c>
      <c r="Q8" s="2">
        <v>130</v>
      </c>
      <c r="R8" s="42">
        <v>112.4</v>
      </c>
    </row>
    <row r="9" spans="1:18">
      <c r="B9" s="41" t="s">
        <v>41</v>
      </c>
      <c r="C9" t="s">
        <v>90</v>
      </c>
      <c r="D9" s="3" t="s">
        <v>127</v>
      </c>
      <c r="E9" s="5">
        <v>1</v>
      </c>
      <c r="F9" s="2">
        <v>820</v>
      </c>
      <c r="G9" s="6">
        <v>106600</v>
      </c>
      <c r="H9" s="2">
        <v>628.27</v>
      </c>
      <c r="I9" s="6">
        <v>70618</v>
      </c>
      <c r="J9" s="6" t="str">
        <f>G9 - I9</f>
        <v>0</v>
      </c>
      <c r="K9" s="4" t="str">
        <f>IF(G9=0,0,J9 / G9)</f>
        <v>0</v>
      </c>
      <c r="L9" s="6" t="str">
        <f>J9 * O9</f>
        <v>0</v>
      </c>
      <c r="M9" s="2" t="str">
        <f>L9 / R2</f>
        <v>0</v>
      </c>
      <c r="N9" s="6" t="str">
        <f>J9 * P9</f>
        <v>0</v>
      </c>
      <c r="O9" s="4">
        <v>0.2</v>
      </c>
      <c r="P9" s="4">
        <v>0.8</v>
      </c>
      <c r="Q9" s="2">
        <v>130</v>
      </c>
      <c r="R9" s="42">
        <v>112.4</v>
      </c>
    </row>
    <row r="10" spans="1:18">
      <c r="B10" s="41" t="s">
        <v>41</v>
      </c>
      <c r="C10" t="s">
        <v>143</v>
      </c>
      <c r="D10" s="3" t="s">
        <v>144</v>
      </c>
      <c r="E10" s="5">
        <v>1</v>
      </c>
      <c r="F10" s="2">
        <v>860</v>
      </c>
      <c r="G10" s="6">
        <v>111800</v>
      </c>
      <c r="H10" s="2">
        <v>860</v>
      </c>
      <c r="I10" s="6">
        <v>96664</v>
      </c>
      <c r="J10" s="6" t="str">
        <f>G10 - I10</f>
        <v>0</v>
      </c>
      <c r="K10" s="4" t="str">
        <f>IF(G10=0,0,J10 / G10)</f>
        <v>0</v>
      </c>
      <c r="L10" s="6" t="str">
        <f>J10 * O10</f>
        <v>0</v>
      </c>
      <c r="M10" s="2" t="str">
        <f>L10 / R2</f>
        <v>0</v>
      </c>
      <c r="N10" s="6" t="str">
        <f>J10 * P10</f>
        <v>0</v>
      </c>
      <c r="O10" s="4">
        <v>0.2</v>
      </c>
      <c r="P10" s="4">
        <v>0.8</v>
      </c>
      <c r="Q10" s="2">
        <v>130</v>
      </c>
      <c r="R10" s="42">
        <v>112.4</v>
      </c>
    </row>
    <row r="11" spans="1:18">
      <c r="B11" s="41" t="s">
        <v>41</v>
      </c>
      <c r="C11" t="s">
        <v>53</v>
      </c>
      <c r="D11" s="3" t="s">
        <v>128</v>
      </c>
      <c r="E11" s="5">
        <v>1</v>
      </c>
      <c r="F11" s="2">
        <v>450</v>
      </c>
      <c r="G11" s="6">
        <v>58500</v>
      </c>
      <c r="H11" s="2">
        <v>380</v>
      </c>
      <c r="I11" s="6">
        <v>42712</v>
      </c>
      <c r="J11" s="6" t="str">
        <f>G11 - I11</f>
        <v>0</v>
      </c>
      <c r="K11" s="4" t="str">
        <f>IF(G11=0,0,J11 / G11)</f>
        <v>0</v>
      </c>
      <c r="L11" s="6" t="str">
        <f>J11 * O11</f>
        <v>0</v>
      </c>
      <c r="M11" s="2" t="str">
        <f>L11 / R2</f>
        <v>0</v>
      </c>
      <c r="N11" s="6" t="str">
        <f>J11 * P11</f>
        <v>0</v>
      </c>
      <c r="O11" s="4">
        <v>0.2</v>
      </c>
      <c r="P11" s="4">
        <v>0.8</v>
      </c>
      <c r="Q11" s="2">
        <v>130</v>
      </c>
      <c r="R11" s="42">
        <v>112.4</v>
      </c>
    </row>
    <row r="12" spans="1:18">
      <c r="B12" s="41" t="s">
        <v>41</v>
      </c>
      <c r="C12" t="s">
        <v>53</v>
      </c>
      <c r="D12" s="3" t="s">
        <v>55</v>
      </c>
      <c r="E12" s="5">
        <v>1</v>
      </c>
      <c r="F12" s="2">
        <v>220</v>
      </c>
      <c r="G12" s="6">
        <v>28600</v>
      </c>
      <c r="H12" s="2">
        <v>380</v>
      </c>
      <c r="I12" s="6">
        <v>42712</v>
      </c>
      <c r="J12" s="6" t="str">
        <f>G12 - I12</f>
        <v>0</v>
      </c>
      <c r="K12" s="4" t="str">
        <f>IF(G12=0,0,J12 / G12)</f>
        <v>0</v>
      </c>
      <c r="L12" s="6" t="str">
        <f>J12 * O12</f>
        <v>0</v>
      </c>
      <c r="M12" s="2" t="str">
        <f>L12 / R2</f>
        <v>0</v>
      </c>
      <c r="N12" s="6" t="str">
        <f>J12 * P12</f>
        <v>0</v>
      </c>
      <c r="O12" s="4">
        <v>0.2</v>
      </c>
      <c r="P12" s="4">
        <v>0.8</v>
      </c>
      <c r="Q12" s="2">
        <v>130</v>
      </c>
      <c r="R12" s="42">
        <v>112.4</v>
      </c>
    </row>
    <row r="13" spans="1:18">
      <c r="B13" s="41" t="s">
        <v>41</v>
      </c>
      <c r="C13" t="s">
        <v>145</v>
      </c>
      <c r="D13" s="3" t="s">
        <v>146</v>
      </c>
      <c r="E13" s="5">
        <v>1</v>
      </c>
      <c r="F13" s="2">
        <v>700</v>
      </c>
      <c r="G13" s="6">
        <v>91000</v>
      </c>
      <c r="H13" s="2">
        <v>528.66</v>
      </c>
      <c r="I13" s="6">
        <v>59421</v>
      </c>
      <c r="J13" s="6" t="str">
        <f>G13 - I13</f>
        <v>0</v>
      </c>
      <c r="K13" s="4" t="str">
        <f>IF(G13=0,0,J13 / G13)</f>
        <v>0</v>
      </c>
      <c r="L13" s="6" t="str">
        <f>J13 * O13</f>
        <v>0</v>
      </c>
      <c r="M13" s="2" t="str">
        <f>L13 / R2</f>
        <v>0</v>
      </c>
      <c r="N13" s="6" t="str">
        <f>J13 * P13</f>
        <v>0</v>
      </c>
      <c r="O13" s="4">
        <v>0.2</v>
      </c>
      <c r="P13" s="4">
        <v>0.8</v>
      </c>
      <c r="Q13" s="2">
        <v>130</v>
      </c>
      <c r="R13" s="42">
        <v>112.4</v>
      </c>
    </row>
    <row r="14" spans="1:18">
      <c r="B14" s="41" t="s">
        <v>41</v>
      </c>
      <c r="C14" t="s">
        <v>60</v>
      </c>
      <c r="D14" s="3" t="s">
        <v>147</v>
      </c>
      <c r="E14" s="5">
        <v>1</v>
      </c>
      <c r="F14" s="2">
        <v>0</v>
      </c>
      <c r="G14" s="6">
        <v>0</v>
      </c>
      <c r="H14" s="2">
        <v>320</v>
      </c>
      <c r="I14" s="6">
        <v>35968</v>
      </c>
      <c r="J14" s="6" t="str">
        <f>G14 - I14</f>
        <v>0</v>
      </c>
      <c r="K14" s="4" t="str">
        <f>IF(G14=0,0,J14 / G14)</f>
        <v>0</v>
      </c>
      <c r="L14" s="6" t="str">
        <f>J14 * O14</f>
        <v>0</v>
      </c>
      <c r="M14" s="2" t="str">
        <f>L14 / R2</f>
        <v>0</v>
      </c>
      <c r="N14" s="6" t="str">
        <f>J14 * P14</f>
        <v>0</v>
      </c>
      <c r="O14" s="4">
        <v>0.2</v>
      </c>
      <c r="P14" s="4">
        <v>0.8</v>
      </c>
      <c r="Q14" s="2">
        <v>130</v>
      </c>
      <c r="R14" s="42">
        <v>112.4</v>
      </c>
    </row>
    <row r="15" spans="1:18">
      <c r="B15" s="41" t="s">
        <v>41</v>
      </c>
      <c r="C15" t="s">
        <v>60</v>
      </c>
      <c r="D15" s="3" t="s">
        <v>148</v>
      </c>
      <c r="E15" s="5">
        <v>1</v>
      </c>
      <c r="F15" s="2">
        <v>71</v>
      </c>
      <c r="G15" s="6">
        <v>9230</v>
      </c>
      <c r="H15" s="2">
        <v>50</v>
      </c>
      <c r="I15" s="6">
        <v>5620</v>
      </c>
      <c r="J15" s="6" t="str">
        <f>G15 - I15</f>
        <v>0</v>
      </c>
      <c r="K15" s="4" t="str">
        <f>IF(G15=0,0,J15 / G15)</f>
        <v>0</v>
      </c>
      <c r="L15" s="6" t="str">
        <f>J15 * O15</f>
        <v>0</v>
      </c>
      <c r="M15" s="2" t="str">
        <f>L15 / R2</f>
        <v>0</v>
      </c>
      <c r="N15" s="6" t="str">
        <f>J15 * P15</f>
        <v>0</v>
      </c>
      <c r="O15" s="4">
        <v>0.2</v>
      </c>
      <c r="P15" s="4">
        <v>0.8</v>
      </c>
      <c r="Q15" s="2">
        <v>130</v>
      </c>
      <c r="R15" s="42">
        <v>112.4</v>
      </c>
    </row>
    <row r="16" spans="1:18">
      <c r="B16" s="41" t="s">
        <v>41</v>
      </c>
      <c r="C16" t="s">
        <v>60</v>
      </c>
      <c r="D16" s="3" t="s">
        <v>98</v>
      </c>
      <c r="E16" s="5">
        <v>1</v>
      </c>
      <c r="F16" s="2">
        <v>150</v>
      </c>
      <c r="G16" s="6">
        <v>19500</v>
      </c>
      <c r="H16" s="2">
        <v>60</v>
      </c>
      <c r="I16" s="6">
        <v>6744</v>
      </c>
      <c r="J16" s="6" t="str">
        <f>G16 - I16</f>
        <v>0</v>
      </c>
      <c r="K16" s="4" t="str">
        <f>IF(G16=0,0,J16 / G16)</f>
        <v>0</v>
      </c>
      <c r="L16" s="6" t="str">
        <f>J16 * O16</f>
        <v>0</v>
      </c>
      <c r="M16" s="2" t="str">
        <f>L16 / R2</f>
        <v>0</v>
      </c>
      <c r="N16" s="6" t="str">
        <f>J16 * P16</f>
        <v>0</v>
      </c>
      <c r="O16" s="4">
        <v>0.2</v>
      </c>
      <c r="P16" s="4">
        <v>0.8</v>
      </c>
      <c r="Q16" s="2">
        <v>130</v>
      </c>
      <c r="R16" s="42">
        <v>112.4</v>
      </c>
    </row>
    <row r="17" spans="1:18">
      <c r="B17" s="41" t="s">
        <v>64</v>
      </c>
      <c r="C17" t="s">
        <v>149</v>
      </c>
      <c r="D17" s="3" t="s">
        <v>150</v>
      </c>
      <c r="E17" s="5">
        <v>27</v>
      </c>
      <c r="F17" s="2">
        <v>3726</v>
      </c>
      <c r="G17" s="6">
        <v>484380</v>
      </c>
      <c r="H17" s="2">
        <v>0</v>
      </c>
      <c r="I17" s="6">
        <v>0</v>
      </c>
      <c r="J17" s="6" t="str">
        <f>G17 - 361152</f>
        <v>0</v>
      </c>
      <c r="K17" s="4" t="str">
        <f>IF(G17=0,0,J17 / G17)</f>
        <v>0</v>
      </c>
      <c r="L17" s="6" t="str">
        <f>J17 * O17</f>
        <v>0</v>
      </c>
      <c r="M17" s="2" t="str">
        <f>L17 / R2</f>
        <v>0</v>
      </c>
      <c r="N17" s="6" t="str">
        <f>J17 * P17</f>
        <v>0</v>
      </c>
      <c r="O17" s="4">
        <v>0.2</v>
      </c>
      <c r="P17" s="4">
        <v>0.8</v>
      </c>
      <c r="Q17" s="2">
        <v>130</v>
      </c>
      <c r="R17" s="42">
        <v>112.4</v>
      </c>
    </row>
    <row r="18" spans="1:18">
      <c r="B18" s="41" t="s">
        <v>64</v>
      </c>
      <c r="C18" t="s">
        <v>149</v>
      </c>
      <c r="D18" s="3" t="s">
        <v>151</v>
      </c>
      <c r="E18" s="5">
        <v>3</v>
      </c>
      <c r="F18" s="2">
        <v>165</v>
      </c>
      <c r="G18" s="6">
        <v>21450</v>
      </c>
      <c r="H18" s="2">
        <v>0</v>
      </c>
      <c r="I18" s="6">
        <v>0</v>
      </c>
      <c r="J18" s="6" t="str">
        <f>G18 - 13656</f>
        <v>0</v>
      </c>
      <c r="K18" s="4" t="str">
        <f>IF(G18=0,0,J18 / G18)</f>
        <v>0</v>
      </c>
      <c r="L18" s="6" t="str">
        <f>J18 * O18</f>
        <v>0</v>
      </c>
      <c r="M18" s="2" t="str">
        <f>L18 / R2</f>
        <v>0</v>
      </c>
      <c r="N18" s="6" t="str">
        <f>J18 * P18</f>
        <v>0</v>
      </c>
      <c r="O18" s="4">
        <v>0.2</v>
      </c>
      <c r="P18" s="4">
        <v>0.8</v>
      </c>
      <c r="Q18" s="2">
        <v>130</v>
      </c>
      <c r="R18" s="42">
        <v>112.4</v>
      </c>
    </row>
    <row r="19" spans="1:18">
      <c r="B19" s="41" t="s">
        <v>64</v>
      </c>
      <c r="C19" t="s">
        <v>149</v>
      </c>
      <c r="D19" s="3" t="s">
        <v>152</v>
      </c>
      <c r="E19" s="5">
        <v>1</v>
      </c>
      <c r="F19" s="2">
        <v>120</v>
      </c>
      <c r="G19" s="6">
        <v>15600</v>
      </c>
      <c r="H19" s="2">
        <v>0</v>
      </c>
      <c r="I19" s="6">
        <v>0</v>
      </c>
      <c r="J19" s="6" t="str">
        <f>G19 - 13488</f>
        <v>0</v>
      </c>
      <c r="K19" s="4" t="str">
        <f>IF(G19=0,0,J19 / G19)</f>
        <v>0</v>
      </c>
      <c r="L19" s="6" t="str">
        <f>J19 * O19</f>
        <v>0</v>
      </c>
      <c r="M19" s="2" t="str">
        <f>L19 / R2</f>
        <v>0</v>
      </c>
      <c r="N19" s="6" t="str">
        <f>J19 * P19</f>
        <v>0</v>
      </c>
      <c r="O19" s="4">
        <v>0.2</v>
      </c>
      <c r="P19" s="4">
        <v>0.8</v>
      </c>
      <c r="Q19" s="2">
        <v>130</v>
      </c>
      <c r="R19" s="42">
        <v>112.4</v>
      </c>
    </row>
    <row r="20" spans="1:18">
      <c r="B20" s="41" t="s">
        <v>64</v>
      </c>
      <c r="C20" t="s">
        <v>149</v>
      </c>
      <c r="D20" s="3" t="s">
        <v>153</v>
      </c>
      <c r="E20" s="5">
        <v>1</v>
      </c>
      <c r="F20" s="2">
        <v>300</v>
      </c>
      <c r="G20" s="6">
        <v>39000</v>
      </c>
      <c r="H20" s="2">
        <v>0</v>
      </c>
      <c r="I20" s="6">
        <v>0</v>
      </c>
      <c r="J20" s="6" t="str">
        <f>G20 - 22480</f>
        <v>0</v>
      </c>
      <c r="K20" s="4" t="str">
        <f>IF(G20=0,0,J20 / G20)</f>
        <v>0</v>
      </c>
      <c r="L20" s="6" t="str">
        <f>J20 * O20</f>
        <v>0</v>
      </c>
      <c r="M20" s="2" t="str">
        <f>L20 / R2</f>
        <v>0</v>
      </c>
      <c r="N20" s="6" t="str">
        <f>J20 * P20</f>
        <v>0</v>
      </c>
      <c r="O20" s="4">
        <v>0.2</v>
      </c>
      <c r="P20" s="4">
        <v>0.8</v>
      </c>
      <c r="Q20" s="2">
        <v>130</v>
      </c>
      <c r="R20" s="42">
        <v>112.4</v>
      </c>
    </row>
    <row r="21" spans="1:18">
      <c r="B21" s="41" t="s">
        <v>41</v>
      </c>
      <c r="C21" t="s">
        <v>60</v>
      </c>
      <c r="D21" s="3" t="s">
        <v>154</v>
      </c>
      <c r="E21" s="5">
        <v>1</v>
      </c>
      <c r="F21" s="2">
        <v>300</v>
      </c>
      <c r="G21" s="6">
        <v>30000</v>
      </c>
      <c r="H21" s="2">
        <v>300</v>
      </c>
      <c r="I21" s="6">
        <v>33720</v>
      </c>
      <c r="J21" s="6" t="str">
        <f>G21 - I21</f>
        <v>0</v>
      </c>
      <c r="K21" s="4" t="str">
        <f>IF(G21=0,0,J21 / G21)</f>
        <v>0</v>
      </c>
      <c r="L21" s="6" t="str">
        <f>J21 * O21</f>
        <v>0</v>
      </c>
      <c r="M21" s="2" t="str">
        <f>L21 / R2</f>
        <v>0</v>
      </c>
      <c r="N21" s="6" t="str">
        <f>J21 * P21</f>
        <v>0</v>
      </c>
      <c r="O21" s="4">
        <v>0.2</v>
      </c>
      <c r="P21" s="4">
        <v>0.8</v>
      </c>
      <c r="Q21" s="2">
        <v>100</v>
      </c>
      <c r="R21" s="42">
        <v>112.4</v>
      </c>
    </row>
    <row r="22" spans="1:18">
      <c r="B22" s="43"/>
      <c r="C22" s="43"/>
      <c r="D22" s="44"/>
      <c r="E22" s="45"/>
      <c r="F22" s="46"/>
      <c r="G22" s="47"/>
      <c r="H22" s="46"/>
      <c r="I22" s="47"/>
      <c r="J22" s="47"/>
      <c r="K22" s="48"/>
      <c r="L22" s="47"/>
      <c r="M22" s="46"/>
      <c r="N22" s="47"/>
      <c r="O22" s="48"/>
      <c r="P22" s="48"/>
      <c r="Q22" s="46"/>
      <c r="R22" s="46"/>
    </row>
    <row r="23" spans="1:18">
      <c r="D23" s="8" t="s">
        <v>71</v>
      </c>
      <c r="F23" s="2" t="str">
        <f>SUM(F5:F22)</f>
        <v>0</v>
      </c>
      <c r="G23" s="6" t="str">
        <f>SUM(G5:G22)</f>
        <v>0</v>
      </c>
      <c r="H23" s="2" t="str">
        <f>SUM(H5:H22)</f>
        <v>0</v>
      </c>
      <c r="I23" s="6" t="str">
        <f>SUM(I5:I22)</f>
        <v>0</v>
      </c>
      <c r="J23" s="6" t="str">
        <f>SUM(J5:J22)</f>
        <v>0</v>
      </c>
      <c r="K23" s="4" t="str">
        <f>IF(G23=0,0,J23 / G23)</f>
        <v>0</v>
      </c>
      <c r="L23" s="6" t="str">
        <f>SUM(L5:L22)</f>
        <v>0</v>
      </c>
      <c r="M23" s="2" t="str">
        <f>SUM(M5:M22)</f>
        <v>0</v>
      </c>
      <c r="N23" s="6" t="str">
        <f>SUM(N5:N22)</f>
        <v>0</v>
      </c>
    </row>
    <row r="24" spans="1:18">
      <c r="D24" s="8" t="s">
        <v>72</v>
      </c>
      <c r="E24" s="9">
        <v>0.04712</v>
      </c>
      <c r="F24" s="2" t="str">
        <f>E24 * (F23 - 0)</f>
        <v>0</v>
      </c>
      <c r="G24" s="6" t="str">
        <f>E24 * (G23 - 0)</f>
        <v>0</v>
      </c>
    </row>
    <row r="25" spans="1:18">
      <c r="D25" s="8" t="s">
        <v>73</v>
      </c>
      <c r="E25" s="7">
        <v>0.1</v>
      </c>
      <c r="F25" s="2" t="str">
        <f>F23*E25</f>
        <v>0</v>
      </c>
      <c r="G25" s="6" t="str">
        <f>G23*E25</f>
        <v>0</v>
      </c>
      <c r="N25" s="6" t="str">
        <f>G25</f>
        <v>0</v>
      </c>
    </row>
    <row r="26" spans="1:18">
      <c r="D26" s="8" t="s">
        <v>71</v>
      </c>
      <c r="F26" s="2" t="str">
        <f>F23 + F24 + F25</f>
        <v>0</v>
      </c>
      <c r="G26" s="6" t="str">
        <f>G23 + G24 + G25</f>
        <v>0</v>
      </c>
      <c r="H26" s="2" t="str">
        <f>H23</f>
        <v>0</v>
      </c>
      <c r="I26" s="6" t="str">
        <f>I23</f>
        <v>0</v>
      </c>
      <c r="J26" s="6" t="str">
        <f>G26 - I26</f>
        <v>0</v>
      </c>
      <c r="K26" s="4" t="str">
        <f>IF(G26=0,0,J26 / G26)</f>
        <v>0</v>
      </c>
      <c r="L26" s="6" t="str">
        <f>L23</f>
        <v>0</v>
      </c>
      <c r="M26" s="2" t="str">
        <f>M23</f>
        <v>0</v>
      </c>
      <c r="N26" s="6" t="str">
        <f>N23 + N25</f>
        <v>0</v>
      </c>
    </row>
    <row r="27" spans="1:18">
      <c r="D27" s="8" t="s">
        <v>74</v>
      </c>
      <c r="E27" s="7">
        <v>0.05</v>
      </c>
      <c r="F27" s="2" t="str">
        <f>F26*E27</f>
        <v>0</v>
      </c>
      <c r="G27" s="6" t="str">
        <f>G26*E27</f>
        <v>0</v>
      </c>
      <c r="L27" s="6" t="str">
        <f>G27*O27</f>
        <v>0</v>
      </c>
      <c r="M27" s="2" t="str">
        <f>F27*O27</f>
        <v>0</v>
      </c>
      <c r="N27" s="6" t="str">
        <f>G27*P27</f>
        <v>0</v>
      </c>
      <c r="O27" s="4">
        <v>0.2</v>
      </c>
      <c r="P27" s="4">
        <v>0.8</v>
      </c>
    </row>
    <row r="28" spans="1:18">
      <c r="D28" s="8" t="s">
        <v>75</v>
      </c>
      <c r="E28" s="5">
        <v>0</v>
      </c>
      <c r="F28" s="2" t="str">
        <f>IF(R28=0,0,G28/R28)</f>
        <v>0</v>
      </c>
      <c r="G28" s="6" t="str">
        <f>E28</f>
        <v>0</v>
      </c>
      <c r="L28" s="6" t="str">
        <f>G28*O28</f>
        <v>0</v>
      </c>
      <c r="M28" s="2" t="str">
        <f>F28*O28</f>
        <v>0</v>
      </c>
      <c r="N28" s="6" t="str">
        <f>G28*P28</f>
        <v>0</v>
      </c>
      <c r="O28" s="4">
        <v>0.2</v>
      </c>
      <c r="P28" s="4">
        <v>0.8</v>
      </c>
      <c r="Q28" s="2" t="s">
        <v>76</v>
      </c>
      <c r="R28" s="2">
        <v>100</v>
      </c>
    </row>
    <row r="29" spans="1:18">
      <c r="D29" s="8" t="s">
        <v>77</v>
      </c>
      <c r="F29" s="2" t="str">
        <f>F26 - F27 - F28</f>
        <v>0</v>
      </c>
      <c r="G29" s="6" t="str">
        <f>G26 - G27 - G28</f>
        <v>0</v>
      </c>
      <c r="H29" s="2" t="str">
        <f>H26</f>
        <v>0</v>
      </c>
      <c r="I29" s="6" t="str">
        <f>I26</f>
        <v>0</v>
      </c>
      <c r="J29" s="6" t="str">
        <f>G29 - I29</f>
        <v>0</v>
      </c>
      <c r="K29" s="4" t="str">
        <f>IF(G29=0,0,J29 / G29)</f>
        <v>0</v>
      </c>
      <c r="L29" s="6" t="str">
        <f>L26 - L27 - L28</f>
        <v>0</v>
      </c>
      <c r="M29" s="2" t="str">
        <f>M26 - M27 - M28</f>
        <v>0</v>
      </c>
      <c r="N29" s="6" t="str">
        <f>N26 - N27 - N28</f>
        <v>0</v>
      </c>
    </row>
    <row r="30" spans="1:18">
      <c r="D30" s="8"/>
    </row>
    <row r="31" spans="1:18">
      <c r="D31" s="25"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31" s="2" t="str">
        <f>M29</f>
        <v>0</v>
      </c>
    </row>
    <row r="32" spans="1:18">
      <c r="D32" s="8" t="s">
        <v>7</v>
      </c>
      <c r="F32" s="2" t="str">
        <f>(F31 + F33) * E24</f>
        <v>0</v>
      </c>
    </row>
    <row r="33" spans="1:18">
      <c r="D33" s="8" t="s">
        <v>78</v>
      </c>
      <c r="F33" s="2" t="str">
        <f>H29</f>
        <v>0</v>
      </c>
    </row>
    <row r="34" spans="1:18">
      <c r="D34" s="25"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4" s="2" t="str">
        <f>SUM(F31:F33)</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R24"/>
  <sheetViews>
    <sheetView tabSelected="0"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155</v>
      </c>
      <c r="Q2" s="2" t="s">
        <v>23</v>
      </c>
      <c r="R2" s="2">
        <v>130</v>
      </c>
    </row>
    <row r="4" spans="1:18" s="1" customFormat="1">
      <c r="B4" s="15" t="s">
        <v>24</v>
      </c>
      <c r="C4" s="16" t="s">
        <v>25</v>
      </c>
      <c r="D4" s="17" t="s">
        <v>26</v>
      </c>
      <c r="E4" s="18" t="s">
        <v>27</v>
      </c>
      <c r="F4" s="19" t="s">
        <v>28</v>
      </c>
      <c r="G4" s="18" t="s">
        <v>29</v>
      </c>
      <c r="H4" s="19" t="s">
        <v>30</v>
      </c>
      <c r="I4" s="18" t="s">
        <v>31</v>
      </c>
      <c r="J4" s="18" t="s">
        <v>32</v>
      </c>
      <c r="K4" s="20" t="s">
        <v>33</v>
      </c>
      <c r="L4" s="21" t="s">
        <v>34</v>
      </c>
      <c r="M4" s="22" t="s">
        <v>35</v>
      </c>
      <c r="N4" s="21" t="s">
        <v>36</v>
      </c>
      <c r="O4" s="23" t="s">
        <v>37</v>
      </c>
      <c r="P4" s="23" t="s">
        <v>38</v>
      </c>
      <c r="Q4" s="19" t="s">
        <v>39</v>
      </c>
      <c r="R4" s="24" t="s">
        <v>40</v>
      </c>
    </row>
    <row r="5" spans="1:18">
      <c r="B5" s="41" t="s">
        <v>64</v>
      </c>
      <c r="C5" t="s">
        <v>156</v>
      </c>
      <c r="D5" s="3" t="s">
        <v>157</v>
      </c>
      <c r="E5" s="5">
        <v>1</v>
      </c>
      <c r="F5" s="2">
        <v>13400</v>
      </c>
      <c r="G5" s="6">
        <v>1742000</v>
      </c>
      <c r="H5" s="2">
        <v>0</v>
      </c>
      <c r="I5" s="6">
        <v>0</v>
      </c>
      <c r="J5" s="6" t="str">
        <f>G5 - 1292898</f>
        <v>0</v>
      </c>
      <c r="K5" s="4" t="str">
        <f>IF(G5=0,0,J5 / G5)</f>
        <v>0</v>
      </c>
      <c r="L5" s="6" t="str">
        <f>J5 * O5</f>
        <v>0</v>
      </c>
      <c r="M5" s="2" t="str">
        <f>L5 / R2</f>
        <v>0</v>
      </c>
      <c r="N5" s="6" t="str">
        <f>J5 * P5</f>
        <v>0</v>
      </c>
      <c r="O5" s="4">
        <v>0</v>
      </c>
      <c r="P5" s="4">
        <v>1</v>
      </c>
      <c r="Q5" s="2">
        <v>130</v>
      </c>
      <c r="R5" s="42">
        <v>112.4</v>
      </c>
    </row>
    <row r="6" spans="1:18">
      <c r="B6" s="41" t="s">
        <v>41</v>
      </c>
      <c r="C6" t="s">
        <v>158</v>
      </c>
      <c r="D6" s="3" t="s">
        <v>159</v>
      </c>
      <c r="E6" s="5">
        <v>1</v>
      </c>
      <c r="F6" s="2">
        <v>250</v>
      </c>
      <c r="G6" s="6">
        <v>32500</v>
      </c>
      <c r="H6" s="2">
        <v>145.83</v>
      </c>
      <c r="I6" s="6">
        <v>16391</v>
      </c>
      <c r="J6" s="6" t="str">
        <f>G6 - I6</f>
        <v>0</v>
      </c>
      <c r="K6" s="4" t="str">
        <f>IF(G6=0,0,J6 / G6)</f>
        <v>0</v>
      </c>
      <c r="L6" s="6" t="str">
        <f>J6 * O6</f>
        <v>0</v>
      </c>
      <c r="M6" s="2" t="str">
        <f>L6 / R2</f>
        <v>0</v>
      </c>
      <c r="N6" s="6" t="str">
        <f>J6 * P6</f>
        <v>0</v>
      </c>
      <c r="O6" s="4">
        <v>0</v>
      </c>
      <c r="P6" s="4">
        <v>1</v>
      </c>
      <c r="Q6" s="2">
        <v>130</v>
      </c>
      <c r="R6" s="42">
        <v>112.4</v>
      </c>
    </row>
    <row r="7" spans="1:18">
      <c r="B7" s="41" t="s">
        <v>41</v>
      </c>
      <c r="C7" t="s">
        <v>158</v>
      </c>
      <c r="D7" s="3" t="s">
        <v>86</v>
      </c>
      <c r="E7" s="5">
        <v>1</v>
      </c>
      <c r="F7" s="2">
        <v>80</v>
      </c>
      <c r="G7" s="6">
        <v>10400</v>
      </c>
      <c r="H7" s="2">
        <v>41.67</v>
      </c>
      <c r="I7" s="6">
        <v>4684</v>
      </c>
      <c r="J7" s="6" t="str">
        <f>G7 - I7</f>
        <v>0</v>
      </c>
      <c r="K7" s="4" t="str">
        <f>IF(G7=0,0,J7 / G7)</f>
        <v>0</v>
      </c>
      <c r="L7" s="6" t="str">
        <f>J7 * O7</f>
        <v>0</v>
      </c>
      <c r="M7" s="2" t="str">
        <f>L7 / R2</f>
        <v>0</v>
      </c>
      <c r="N7" s="6" t="str">
        <f>J7 * P7</f>
        <v>0</v>
      </c>
      <c r="O7" s="4">
        <v>0</v>
      </c>
      <c r="P7" s="4">
        <v>1</v>
      </c>
      <c r="Q7" s="2">
        <v>130</v>
      </c>
      <c r="R7" s="42">
        <v>112.4</v>
      </c>
    </row>
    <row r="8" spans="1:18">
      <c r="B8" s="41" t="s">
        <v>41</v>
      </c>
      <c r="C8" t="s">
        <v>158</v>
      </c>
      <c r="D8" s="3" t="s">
        <v>160</v>
      </c>
      <c r="E8" s="5">
        <v>1</v>
      </c>
      <c r="F8" s="2">
        <v>130</v>
      </c>
      <c r="G8" s="6">
        <v>16900</v>
      </c>
      <c r="H8" s="2">
        <v>93.75</v>
      </c>
      <c r="I8" s="6">
        <v>10538</v>
      </c>
      <c r="J8" s="6" t="str">
        <f>G8 - I8</f>
        <v>0</v>
      </c>
      <c r="K8" s="4" t="str">
        <f>IF(G8=0,0,J8 / G8)</f>
        <v>0</v>
      </c>
      <c r="L8" s="6" t="str">
        <f>J8 * O8</f>
        <v>0</v>
      </c>
      <c r="M8" s="2" t="str">
        <f>L8 / R2</f>
        <v>0</v>
      </c>
      <c r="N8" s="6" t="str">
        <f>J8 * P8</f>
        <v>0</v>
      </c>
      <c r="O8" s="4">
        <v>0</v>
      </c>
      <c r="P8" s="4">
        <v>1</v>
      </c>
      <c r="Q8" s="2">
        <v>130</v>
      </c>
      <c r="R8" s="42">
        <v>112.4</v>
      </c>
    </row>
    <row r="9" spans="1:18">
      <c r="B9" s="41" t="s">
        <v>64</v>
      </c>
      <c r="C9" t="s">
        <v>161</v>
      </c>
      <c r="D9" s="3" t="s">
        <v>162</v>
      </c>
      <c r="E9" s="5">
        <v>1</v>
      </c>
      <c r="F9" s="2">
        <v>1600</v>
      </c>
      <c r="G9" s="6">
        <v>208000</v>
      </c>
      <c r="H9" s="2">
        <v>0</v>
      </c>
      <c r="I9" s="6">
        <v>0</v>
      </c>
      <c r="J9" s="6" t="str">
        <f>G9 - 134880</f>
        <v>0</v>
      </c>
      <c r="K9" s="4" t="str">
        <f>IF(G9=0,0,J9 / G9)</f>
        <v>0</v>
      </c>
      <c r="L9" s="6" t="str">
        <f>J9 * O9</f>
        <v>0</v>
      </c>
      <c r="M9" s="2" t="str">
        <f>L9 / R2</f>
        <v>0</v>
      </c>
      <c r="N9" s="6" t="str">
        <f>J9 * P9</f>
        <v>0</v>
      </c>
      <c r="O9" s="4">
        <v>0</v>
      </c>
      <c r="P9" s="4">
        <v>1</v>
      </c>
      <c r="Q9" s="2">
        <v>130</v>
      </c>
      <c r="R9" s="42">
        <v>112.4</v>
      </c>
    </row>
    <row r="10" spans="1:18">
      <c r="B10" s="41" t="s">
        <v>64</v>
      </c>
      <c r="C10" t="s">
        <v>163</v>
      </c>
      <c r="D10" s="3" t="s">
        <v>164</v>
      </c>
      <c r="E10" s="5">
        <v>1</v>
      </c>
      <c r="F10" s="2">
        <v>71</v>
      </c>
      <c r="G10" s="6">
        <v>9230</v>
      </c>
      <c r="H10" s="2">
        <v>0</v>
      </c>
      <c r="I10" s="6">
        <v>0</v>
      </c>
      <c r="J10" s="6" t="str">
        <f>G10 - 5620</f>
        <v>0</v>
      </c>
      <c r="K10" s="4" t="str">
        <f>IF(G10=0,0,J10 / G10)</f>
        <v>0</v>
      </c>
      <c r="L10" s="6" t="str">
        <f>J10 * O10</f>
        <v>0</v>
      </c>
      <c r="M10" s="2" t="str">
        <f>L10 / R2</f>
        <v>0</v>
      </c>
      <c r="N10" s="6" t="str">
        <f>J10 * P10</f>
        <v>0</v>
      </c>
      <c r="O10" s="4">
        <v>0</v>
      </c>
      <c r="P10" s="4">
        <v>1</v>
      </c>
      <c r="Q10" s="2">
        <v>130</v>
      </c>
      <c r="R10" s="42">
        <v>112.4</v>
      </c>
    </row>
    <row r="11" spans="1:18">
      <c r="B11" s="41" t="s">
        <v>64</v>
      </c>
      <c r="C11" t="s">
        <v>163</v>
      </c>
      <c r="D11" s="3" t="s">
        <v>165</v>
      </c>
      <c r="E11" s="5">
        <v>1</v>
      </c>
      <c r="F11" s="2">
        <v>50</v>
      </c>
      <c r="G11" s="6">
        <v>6500</v>
      </c>
      <c r="H11" s="2">
        <v>0</v>
      </c>
      <c r="I11" s="6">
        <v>0</v>
      </c>
      <c r="J11" s="6" t="str">
        <f>G11 - 3934</f>
        <v>0</v>
      </c>
      <c r="K11" s="4" t="str">
        <f>IF(G11=0,0,J11 / G11)</f>
        <v>0</v>
      </c>
      <c r="L11" s="6" t="str">
        <f>J11 * O11</f>
        <v>0</v>
      </c>
      <c r="M11" s="2" t="str">
        <f>L11 / R2</f>
        <v>0</v>
      </c>
      <c r="N11" s="6" t="str">
        <f>J11 * P11</f>
        <v>0</v>
      </c>
      <c r="O11" s="4">
        <v>0</v>
      </c>
      <c r="P11" s="4">
        <v>1</v>
      </c>
      <c r="Q11" s="2">
        <v>130</v>
      </c>
      <c r="R11" s="42">
        <v>112.4</v>
      </c>
    </row>
    <row r="12" spans="1:18">
      <c r="B12" s="43"/>
      <c r="C12" s="43"/>
      <c r="D12" s="44"/>
      <c r="E12" s="45"/>
      <c r="F12" s="46"/>
      <c r="G12" s="47"/>
      <c r="H12" s="46"/>
      <c r="I12" s="47"/>
      <c r="J12" s="47"/>
      <c r="K12" s="48"/>
      <c r="L12" s="47"/>
      <c r="M12" s="46"/>
      <c r="N12" s="47"/>
      <c r="O12" s="48"/>
      <c r="P12" s="48"/>
      <c r="Q12" s="46"/>
      <c r="R12" s="46"/>
    </row>
    <row r="13" spans="1:18">
      <c r="D13" s="8" t="s">
        <v>71</v>
      </c>
      <c r="F13" s="2" t="str">
        <f>SUM(F5:F12)</f>
        <v>0</v>
      </c>
      <c r="G13" s="6" t="str">
        <f>SUM(G5:G12)</f>
        <v>0</v>
      </c>
      <c r="H13" s="2" t="str">
        <f>SUM(H5:H12)</f>
        <v>0</v>
      </c>
      <c r="I13" s="6" t="str">
        <f>SUM(I5:I12)</f>
        <v>0</v>
      </c>
      <c r="J13" s="6" t="str">
        <f>SUM(J5:J12)</f>
        <v>0</v>
      </c>
      <c r="K13" s="4" t="str">
        <f>IF(G13=0,0,J13 / G13)</f>
        <v>0</v>
      </c>
      <c r="L13" s="6" t="str">
        <f>SUM(L5:L12)</f>
        <v>0</v>
      </c>
      <c r="M13" s="2" t="str">
        <f>SUM(M5:M12)</f>
        <v>0</v>
      </c>
      <c r="N13" s="6" t="str">
        <f>SUM(N5:N12)</f>
        <v>0</v>
      </c>
    </row>
    <row r="14" spans="1:18">
      <c r="D14" s="8" t="s">
        <v>72</v>
      </c>
      <c r="E14" s="9">
        <v>0.04167</v>
      </c>
      <c r="F14" s="2" t="str">
        <f>E14 * (F13 - 0)</f>
        <v>0</v>
      </c>
      <c r="G14" s="6" t="str">
        <f>E14 * (G13 - 0)</f>
        <v>0</v>
      </c>
    </row>
    <row r="15" spans="1:18">
      <c r="D15" s="8" t="s">
        <v>73</v>
      </c>
      <c r="E15" s="7">
        <v>0.1</v>
      </c>
      <c r="F15" s="2" t="str">
        <f>F13*E15</f>
        <v>0</v>
      </c>
      <c r="G15" s="6" t="str">
        <f>G13*E15</f>
        <v>0</v>
      </c>
      <c r="N15" s="6" t="str">
        <f>G15</f>
        <v>0</v>
      </c>
    </row>
    <row r="16" spans="1:18">
      <c r="D16" s="8" t="s">
        <v>71</v>
      </c>
      <c r="F16" s="2" t="str">
        <f>F13 + F14 + F15</f>
        <v>0</v>
      </c>
      <c r="G16" s="6" t="str">
        <f>G13 + G14 + G15</f>
        <v>0</v>
      </c>
      <c r="H16" s="2" t="str">
        <f>H13</f>
        <v>0</v>
      </c>
      <c r="I16" s="6" t="str">
        <f>I13</f>
        <v>0</v>
      </c>
      <c r="J16" s="6" t="str">
        <f>G16 - I16</f>
        <v>0</v>
      </c>
      <c r="K16" s="4" t="str">
        <f>IF(G16=0,0,J16 / G16)</f>
        <v>0</v>
      </c>
      <c r="L16" s="6" t="str">
        <f>L13</f>
        <v>0</v>
      </c>
      <c r="M16" s="2" t="str">
        <f>M13</f>
        <v>0</v>
      </c>
      <c r="N16" s="6" t="str">
        <f>N13 + N15</f>
        <v>0</v>
      </c>
    </row>
    <row r="17" spans="1:18">
      <c r="D17" s="8" t="s">
        <v>106</v>
      </c>
      <c r="E17" s="7">
        <v>0</v>
      </c>
      <c r="F17" s="2" t="str">
        <f>F16*E17</f>
        <v>0</v>
      </c>
      <c r="G17" s="6" t="str">
        <f>G16*E17</f>
        <v>0</v>
      </c>
      <c r="L17" s="6" t="str">
        <f>G17*O17</f>
        <v>0</v>
      </c>
      <c r="M17" s="2" t="str">
        <f>F17*O17</f>
        <v>0</v>
      </c>
      <c r="N17" s="6" t="str">
        <f>G17*P17</f>
        <v>0</v>
      </c>
      <c r="O17" s="4">
        <v>0</v>
      </c>
      <c r="P17" s="4">
        <v>1</v>
      </c>
    </row>
    <row r="18" spans="1:18">
      <c r="D18" s="8" t="s">
        <v>75</v>
      </c>
      <c r="E18" s="5">
        <v>0</v>
      </c>
      <c r="F18" s="2" t="str">
        <f>IF(R18=0,0,G18/R18)</f>
        <v>0</v>
      </c>
      <c r="G18" s="6" t="str">
        <f>E18</f>
        <v>0</v>
      </c>
      <c r="L18" s="6" t="str">
        <f>G18*O18</f>
        <v>0</v>
      </c>
      <c r="M18" s="2" t="str">
        <f>F18*O18</f>
        <v>0</v>
      </c>
      <c r="N18" s="6" t="str">
        <f>G18*P18</f>
        <v>0</v>
      </c>
      <c r="O18" s="4">
        <v>0</v>
      </c>
      <c r="P18" s="4">
        <v>1</v>
      </c>
      <c r="Q18" s="2" t="s">
        <v>76</v>
      </c>
      <c r="R18" s="2">
        <v>100</v>
      </c>
    </row>
    <row r="19" spans="1:18">
      <c r="D19" s="8" t="s">
        <v>77</v>
      </c>
      <c r="F19" s="2" t="str">
        <f>F16 - F17 - F18</f>
        <v>0</v>
      </c>
      <c r="G19" s="6" t="str">
        <f>G16 - G17 - G18</f>
        <v>0</v>
      </c>
      <c r="H19" s="2" t="str">
        <f>H16</f>
        <v>0</v>
      </c>
      <c r="I19" s="6" t="str">
        <f>I16</f>
        <v>0</v>
      </c>
      <c r="J19" s="6" t="str">
        <f>G19 - I19</f>
        <v>0</v>
      </c>
      <c r="K19" s="4" t="str">
        <f>IF(G19=0,0,J19 / G19)</f>
        <v>0</v>
      </c>
      <c r="L19" s="6" t="str">
        <f>L16 - L17 - L18</f>
        <v>0</v>
      </c>
      <c r="M19" s="2" t="str">
        <f>M16 - M17 - M18</f>
        <v>0</v>
      </c>
      <c r="N19" s="6" t="str">
        <f>N16 - N17 - N18</f>
        <v>0</v>
      </c>
    </row>
    <row r="20" spans="1:18">
      <c r="D20" s="8"/>
    </row>
    <row r="21" spans="1:18">
      <c r="D21" s="25"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1" s="2" t="str">
        <f>M19</f>
        <v>0</v>
      </c>
    </row>
    <row r="22" spans="1:18">
      <c r="D22" s="8" t="s">
        <v>7</v>
      </c>
      <c r="F22" s="2" t="str">
        <f>(F21 + F23) * E14</f>
        <v>0</v>
      </c>
    </row>
    <row r="23" spans="1:18">
      <c r="D23" s="8" t="s">
        <v>78</v>
      </c>
      <c r="F23" s="2" t="str">
        <f>H19</f>
        <v>0</v>
      </c>
    </row>
    <row r="24" spans="1:18">
      <c r="D24" s="25"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24" s="2" t="str">
        <f>SUM(F21:F23)</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R32"/>
  <sheetViews>
    <sheetView tabSelected="1" workbookViewId="0" zoomScale="90" zoomScaleNormal="90" showGridLines="true" showRowColHeaders="1">
      <pane ySplit="4" topLeftCell="A5" activePane="bottomLeft" state="frozen"/>
      <selection pane="bottomLeft" activeCell="A5" sqref="A5"/>
    </sheetView>
  </sheetViews>
  <sheetFormatPr defaultRowHeight="14.4" defaultColWidth="8.5" outlineLevelRow="0" outlineLevelCol="0"/>
  <cols>
    <col min="1" max="1" width="4.875" customWidth="true" style="0"/>
    <col min="2" max="2" width="19.625" customWidth="true" style="0"/>
    <col min="3" max="3" width="40.625" customWidth="true" style="0"/>
    <col min="4" max="4" width="40.625" customWidth="true" style="3"/>
    <col min="5" max="5" width="6.75" customWidth="true" style="5"/>
    <col min="6" max="6" width="9.625" customWidth="true" style="2"/>
    <col min="7" max="7" width="9.625" customWidth="true" style="6"/>
    <col min="8" max="8" width="9.625" customWidth="true" style="2"/>
    <col min="9" max="9" width="9.625" customWidth="true" style="6"/>
    <col min="10" max="10" width="9.625" customWidth="true" style="6"/>
    <col min="11" max="11" width="9.625" customWidth="true" style="4"/>
    <col min="12" max="12" width="9.625" customWidth="true" style="6"/>
    <col min="13" max="13" width="9.625" customWidth="true" style="2"/>
    <col min="14" max="14" width="9.625" customWidth="true" style="6"/>
    <col min="15" max="15" width="8.5" style="4"/>
    <col min="16" max="16" width="8.5" style="4"/>
    <col min="17" max="17" width="16.125" customWidth="true" style="2"/>
    <col min="18" max="18" width="13.25" customWidth="true" style="2"/>
  </cols>
  <sheetData>
    <row r="2" spans="1:18">
      <c r="B2" t="s">
        <v>166</v>
      </c>
      <c r="Q2" s="2" t="s">
        <v>23</v>
      </c>
      <c r="R2" s="2">
        <v>130</v>
      </c>
    </row>
    <row r="4" spans="1:18" s="1" customFormat="1">
      <c r="B4" s="15" t="s">
        <v>24</v>
      </c>
      <c r="C4" s="16" t="s">
        <v>25</v>
      </c>
      <c r="D4" s="17" t="s">
        <v>26</v>
      </c>
      <c r="E4" s="18" t="s">
        <v>27</v>
      </c>
      <c r="F4" s="19" t="s">
        <v>28</v>
      </c>
      <c r="G4" s="18" t="s">
        <v>29</v>
      </c>
      <c r="H4" s="19" t="s">
        <v>30</v>
      </c>
      <c r="I4" s="18" t="s">
        <v>31</v>
      </c>
      <c r="J4" s="18" t="s">
        <v>32</v>
      </c>
      <c r="K4" s="20" t="s">
        <v>33</v>
      </c>
      <c r="L4" s="21" t="s">
        <v>34</v>
      </c>
      <c r="M4" s="22" t="s">
        <v>35</v>
      </c>
      <c r="N4" s="21" t="s">
        <v>36</v>
      </c>
      <c r="O4" s="23" t="s">
        <v>37</v>
      </c>
      <c r="P4" s="23" t="s">
        <v>38</v>
      </c>
      <c r="Q4" s="19" t="s">
        <v>39</v>
      </c>
      <c r="R4" s="24" t="s">
        <v>40</v>
      </c>
    </row>
    <row r="5" spans="1:18">
      <c r="B5" s="41" t="s">
        <v>41</v>
      </c>
      <c r="C5" t="s">
        <v>167</v>
      </c>
      <c r="D5" s="3" t="s">
        <v>168</v>
      </c>
      <c r="E5" s="5">
        <v>1</v>
      </c>
      <c r="F5" s="2">
        <v>1750</v>
      </c>
      <c r="G5" s="6">
        <v>227500</v>
      </c>
      <c r="H5" s="2">
        <v>1559.1</v>
      </c>
      <c r="I5" s="6">
        <v>175243</v>
      </c>
      <c r="J5" s="6" t="str">
        <f>G5 - I5</f>
        <v>0</v>
      </c>
      <c r="K5" s="4" t="str">
        <f>IF(G5=0,0,J5 / G5)</f>
        <v>0</v>
      </c>
      <c r="L5" s="6" t="str">
        <f>J5 * O5</f>
        <v>0</v>
      </c>
      <c r="M5" s="2" t="str">
        <f>L5 / R2</f>
        <v>0</v>
      </c>
      <c r="N5" s="6" t="str">
        <f>J5 * P5</f>
        <v>0</v>
      </c>
      <c r="O5" s="4">
        <v>0.2</v>
      </c>
      <c r="P5" s="4">
        <v>0.8</v>
      </c>
      <c r="Q5" s="2">
        <v>130</v>
      </c>
      <c r="R5" s="42">
        <v>112.4</v>
      </c>
    </row>
    <row r="6" spans="1:18">
      <c r="B6" s="41" t="s">
        <v>41</v>
      </c>
      <c r="C6" t="s">
        <v>125</v>
      </c>
      <c r="D6" s="3" t="s">
        <v>169</v>
      </c>
      <c r="E6" s="5">
        <v>1</v>
      </c>
      <c r="F6" s="2">
        <v>400</v>
      </c>
      <c r="G6" s="6">
        <v>52000</v>
      </c>
      <c r="H6" s="2">
        <v>200</v>
      </c>
      <c r="I6" s="6">
        <v>22480</v>
      </c>
      <c r="J6" s="6" t="str">
        <f>G6 - I6</f>
        <v>0</v>
      </c>
      <c r="K6" s="4" t="str">
        <f>IF(G6=0,0,J6 / G6)</f>
        <v>0</v>
      </c>
      <c r="L6" s="6" t="str">
        <f>J6 * O6</f>
        <v>0</v>
      </c>
      <c r="M6" s="2" t="str">
        <f>L6 / R2</f>
        <v>0</v>
      </c>
      <c r="N6" s="6" t="str">
        <f>J6 * P6</f>
        <v>0</v>
      </c>
      <c r="O6" s="4">
        <v>0.2</v>
      </c>
      <c r="P6" s="4">
        <v>0.8</v>
      </c>
      <c r="Q6" s="2">
        <v>130</v>
      </c>
      <c r="R6" s="42">
        <v>112.4</v>
      </c>
    </row>
    <row r="7" spans="1:18">
      <c r="B7" s="41" t="s">
        <v>41</v>
      </c>
      <c r="C7" t="s">
        <v>170</v>
      </c>
      <c r="D7" s="3" t="s">
        <v>171</v>
      </c>
      <c r="E7" s="5">
        <v>1</v>
      </c>
      <c r="F7" s="2">
        <v>1450</v>
      </c>
      <c r="G7" s="6">
        <v>188500</v>
      </c>
      <c r="H7" s="2">
        <v>874.35</v>
      </c>
      <c r="I7" s="6">
        <v>98277</v>
      </c>
      <c r="J7" s="6" t="str">
        <f>G7 - I7</f>
        <v>0</v>
      </c>
      <c r="K7" s="4" t="str">
        <f>IF(G7=0,0,J7 / G7)</f>
        <v>0</v>
      </c>
      <c r="L7" s="6" t="str">
        <f>J7 * O7</f>
        <v>0</v>
      </c>
      <c r="M7" s="2" t="str">
        <f>L7 / R2</f>
        <v>0</v>
      </c>
      <c r="N7" s="6" t="str">
        <f>J7 * P7</f>
        <v>0</v>
      </c>
      <c r="O7" s="4">
        <v>0.2</v>
      </c>
      <c r="P7" s="4">
        <v>0.8</v>
      </c>
      <c r="Q7" s="2">
        <v>130</v>
      </c>
      <c r="R7" s="42">
        <v>112.4</v>
      </c>
    </row>
    <row r="8" spans="1:18">
      <c r="B8" s="41" t="s">
        <v>41</v>
      </c>
      <c r="C8" t="s">
        <v>170</v>
      </c>
      <c r="D8" s="3" t="s">
        <v>172</v>
      </c>
      <c r="E8" s="5">
        <v>1</v>
      </c>
      <c r="F8" s="2">
        <v>50</v>
      </c>
      <c r="G8" s="6">
        <v>6500</v>
      </c>
      <c r="H8" s="2">
        <v>30</v>
      </c>
      <c r="I8" s="6">
        <v>3372</v>
      </c>
      <c r="J8" s="6" t="str">
        <f>G8 - I8</f>
        <v>0</v>
      </c>
      <c r="K8" s="4" t="str">
        <f>IF(G8=0,0,J8 / G8)</f>
        <v>0</v>
      </c>
      <c r="L8" s="6" t="str">
        <f>J8 * O8</f>
        <v>0</v>
      </c>
      <c r="M8" s="2" t="str">
        <f>L8 / R2</f>
        <v>0</v>
      </c>
      <c r="N8" s="6" t="str">
        <f>J8 * P8</f>
        <v>0</v>
      </c>
      <c r="O8" s="4">
        <v>0.2</v>
      </c>
      <c r="P8" s="4">
        <v>0.8</v>
      </c>
      <c r="Q8" s="2">
        <v>130</v>
      </c>
      <c r="R8" s="42">
        <v>112.4</v>
      </c>
    </row>
    <row r="9" spans="1:18">
      <c r="B9" s="41" t="s">
        <v>41</v>
      </c>
      <c r="C9" t="s">
        <v>53</v>
      </c>
      <c r="D9" s="3" t="s">
        <v>173</v>
      </c>
      <c r="E9" s="5">
        <v>1</v>
      </c>
      <c r="F9" s="2">
        <v>500</v>
      </c>
      <c r="G9" s="6">
        <v>65000</v>
      </c>
      <c r="H9" s="2">
        <v>400</v>
      </c>
      <c r="I9" s="6">
        <v>44960</v>
      </c>
      <c r="J9" s="6" t="str">
        <f>G9 - I9</f>
        <v>0</v>
      </c>
      <c r="K9" s="4" t="str">
        <f>IF(G9=0,0,J9 / G9)</f>
        <v>0</v>
      </c>
      <c r="L9" s="6" t="str">
        <f>J9 * O9</f>
        <v>0</v>
      </c>
      <c r="M9" s="2" t="str">
        <f>L9 / R2</f>
        <v>0</v>
      </c>
      <c r="N9" s="6" t="str">
        <f>J9 * P9</f>
        <v>0</v>
      </c>
      <c r="O9" s="4">
        <v>0.2</v>
      </c>
      <c r="P9" s="4">
        <v>0.8</v>
      </c>
      <c r="Q9" s="2">
        <v>130</v>
      </c>
      <c r="R9" s="42">
        <v>112.4</v>
      </c>
    </row>
    <row r="10" spans="1:18">
      <c r="B10" s="41" t="s">
        <v>41</v>
      </c>
      <c r="C10" t="s">
        <v>56</v>
      </c>
      <c r="D10" s="3" t="s">
        <v>57</v>
      </c>
      <c r="E10" s="5">
        <v>1</v>
      </c>
      <c r="F10" s="2">
        <v>150</v>
      </c>
      <c r="G10" s="6">
        <v>19500</v>
      </c>
      <c r="H10" s="2">
        <v>83.77</v>
      </c>
      <c r="I10" s="6">
        <v>9416</v>
      </c>
      <c r="J10" s="6" t="str">
        <f>G10 - I10</f>
        <v>0</v>
      </c>
      <c r="K10" s="4" t="str">
        <f>IF(G10=0,0,J10 / G10)</f>
        <v>0</v>
      </c>
      <c r="L10" s="6" t="str">
        <f>J10 * O10</f>
        <v>0</v>
      </c>
      <c r="M10" s="2" t="str">
        <f>L10 / R2</f>
        <v>0</v>
      </c>
      <c r="N10" s="6" t="str">
        <f>J10 * P10</f>
        <v>0</v>
      </c>
      <c r="O10" s="4">
        <v>0.2</v>
      </c>
      <c r="P10" s="4">
        <v>0.8</v>
      </c>
      <c r="Q10" s="2">
        <v>130</v>
      </c>
      <c r="R10" s="42">
        <v>112.4</v>
      </c>
    </row>
    <row r="11" spans="1:18">
      <c r="B11" s="41" t="s">
        <v>41</v>
      </c>
      <c r="C11" t="s">
        <v>174</v>
      </c>
      <c r="D11" s="3" t="s">
        <v>94</v>
      </c>
      <c r="E11" s="5">
        <v>1</v>
      </c>
      <c r="F11" s="2">
        <v>270</v>
      </c>
      <c r="G11" s="6">
        <v>35100</v>
      </c>
      <c r="H11" s="2">
        <v>167.54</v>
      </c>
      <c r="I11" s="6">
        <v>18831</v>
      </c>
      <c r="J11" s="6" t="str">
        <f>G11 - I11</f>
        <v>0</v>
      </c>
      <c r="K11" s="4" t="str">
        <f>IF(G11=0,0,J11 / G11)</f>
        <v>0</v>
      </c>
      <c r="L11" s="6" t="str">
        <f>J11 * O11</f>
        <v>0</v>
      </c>
      <c r="M11" s="2" t="str">
        <f>L11 / R2</f>
        <v>0</v>
      </c>
      <c r="N11" s="6" t="str">
        <f>J11 * P11</f>
        <v>0</v>
      </c>
      <c r="O11" s="4">
        <v>0.2</v>
      </c>
      <c r="P11" s="4">
        <v>0.8</v>
      </c>
      <c r="Q11" s="2">
        <v>130</v>
      </c>
      <c r="R11" s="42">
        <v>112.4</v>
      </c>
    </row>
    <row r="12" spans="1:18">
      <c r="B12" s="41" t="s">
        <v>41</v>
      </c>
      <c r="C12" t="s">
        <v>60</v>
      </c>
      <c r="D12" s="3" t="s">
        <v>175</v>
      </c>
      <c r="E12" s="5">
        <v>1</v>
      </c>
      <c r="F12" s="2">
        <v>0</v>
      </c>
      <c r="G12" s="6">
        <v>0</v>
      </c>
      <c r="H12" s="2">
        <v>320</v>
      </c>
      <c r="I12" s="6">
        <v>35968</v>
      </c>
      <c r="J12" s="6" t="str">
        <f>G12 - I12</f>
        <v>0</v>
      </c>
      <c r="K12" s="4" t="str">
        <f>IF(G12=0,0,J12 / G12)</f>
        <v>0</v>
      </c>
      <c r="L12" s="6" t="str">
        <f>J12 * O12</f>
        <v>0</v>
      </c>
      <c r="M12" s="2" t="str">
        <f>L12 / R2</f>
        <v>0</v>
      </c>
      <c r="N12" s="6" t="str">
        <f>J12 * P12</f>
        <v>0</v>
      </c>
      <c r="O12" s="4">
        <v>0.2</v>
      </c>
      <c r="P12" s="4">
        <v>0.8</v>
      </c>
      <c r="Q12" s="2">
        <v>130</v>
      </c>
      <c r="R12" s="42">
        <v>112.4</v>
      </c>
    </row>
    <row r="13" spans="1:18">
      <c r="B13" s="41" t="s">
        <v>41</v>
      </c>
      <c r="C13" t="s">
        <v>60</v>
      </c>
      <c r="D13" s="3" t="s">
        <v>176</v>
      </c>
      <c r="E13" s="5">
        <v>1</v>
      </c>
      <c r="F13" s="2">
        <v>100</v>
      </c>
      <c r="G13" s="6">
        <v>13000</v>
      </c>
      <c r="H13" s="2">
        <v>35</v>
      </c>
      <c r="I13" s="6">
        <v>3934</v>
      </c>
      <c r="J13" s="6" t="str">
        <f>G13 - I13</f>
        <v>0</v>
      </c>
      <c r="K13" s="4" t="str">
        <f>IF(G13=0,0,J13 / G13)</f>
        <v>0</v>
      </c>
      <c r="L13" s="6" t="str">
        <f>J13 * O13</f>
        <v>0</v>
      </c>
      <c r="M13" s="2" t="str">
        <f>L13 / R2</f>
        <v>0</v>
      </c>
      <c r="N13" s="6" t="str">
        <f>J13 * P13</f>
        <v>0</v>
      </c>
      <c r="O13" s="4">
        <v>0.2</v>
      </c>
      <c r="P13" s="4">
        <v>0.8</v>
      </c>
      <c r="Q13" s="2">
        <v>130</v>
      </c>
      <c r="R13" s="42">
        <v>112.4</v>
      </c>
    </row>
    <row r="14" spans="1:18">
      <c r="B14" s="41" t="s">
        <v>41</v>
      </c>
      <c r="C14" t="s">
        <v>60</v>
      </c>
      <c r="D14" s="3" t="s">
        <v>98</v>
      </c>
      <c r="E14" s="5">
        <v>1</v>
      </c>
      <c r="F14" s="2">
        <v>150</v>
      </c>
      <c r="G14" s="6">
        <v>19500</v>
      </c>
      <c r="H14" s="2">
        <v>30</v>
      </c>
      <c r="I14" s="6">
        <v>3372</v>
      </c>
      <c r="J14" s="6" t="str">
        <f>G14 - I14</f>
        <v>0</v>
      </c>
      <c r="K14" s="4" t="str">
        <f>IF(G14=0,0,J14 / G14)</f>
        <v>0</v>
      </c>
      <c r="L14" s="6" t="str">
        <f>J14 * O14</f>
        <v>0</v>
      </c>
      <c r="M14" s="2" t="str">
        <f>L14 / R2</f>
        <v>0</v>
      </c>
      <c r="N14" s="6" t="str">
        <f>J14 * P14</f>
        <v>0</v>
      </c>
      <c r="O14" s="4">
        <v>0.2</v>
      </c>
      <c r="P14" s="4">
        <v>0.8</v>
      </c>
      <c r="Q14" s="2">
        <v>130</v>
      </c>
      <c r="R14" s="42">
        <v>112.4</v>
      </c>
    </row>
    <row r="15" spans="1:18">
      <c r="B15" s="41" t="s">
        <v>41</v>
      </c>
      <c r="C15" t="s">
        <v>60</v>
      </c>
      <c r="D15" s="3" t="s">
        <v>177</v>
      </c>
      <c r="E15" s="5">
        <v>5</v>
      </c>
      <c r="F15" s="2">
        <v>135</v>
      </c>
      <c r="G15" s="6">
        <v>17550</v>
      </c>
      <c r="H15" s="2">
        <v>100</v>
      </c>
      <c r="I15" s="6">
        <v>11240</v>
      </c>
      <c r="J15" s="6" t="str">
        <f>G15 - I15</f>
        <v>0</v>
      </c>
      <c r="K15" s="4" t="str">
        <f>IF(G15=0,0,J15 / G15)</f>
        <v>0</v>
      </c>
      <c r="L15" s="6" t="str">
        <f>J15 * O15</f>
        <v>0</v>
      </c>
      <c r="M15" s="2" t="str">
        <f>L15 / R2</f>
        <v>0</v>
      </c>
      <c r="N15" s="6" t="str">
        <f>J15 * P15</f>
        <v>0</v>
      </c>
      <c r="O15" s="4">
        <v>0.2</v>
      </c>
      <c r="P15" s="4">
        <v>0.8</v>
      </c>
      <c r="Q15" s="2">
        <v>130</v>
      </c>
      <c r="R15" s="42">
        <v>112.4</v>
      </c>
    </row>
    <row r="16" spans="1:18">
      <c r="B16" s="41" t="s">
        <v>41</v>
      </c>
      <c r="C16" t="s">
        <v>60</v>
      </c>
      <c r="D16" s="3" t="s">
        <v>178</v>
      </c>
      <c r="E16" s="5">
        <v>3</v>
      </c>
      <c r="F16" s="2">
        <v>75</v>
      </c>
      <c r="G16" s="6">
        <v>9750</v>
      </c>
      <c r="H16" s="2">
        <v>60</v>
      </c>
      <c r="I16" s="6">
        <v>6744</v>
      </c>
      <c r="J16" s="6" t="str">
        <f>G16 - I16</f>
        <v>0</v>
      </c>
      <c r="K16" s="4" t="str">
        <f>IF(G16=0,0,J16 / G16)</f>
        <v>0</v>
      </c>
      <c r="L16" s="6" t="str">
        <f>J16 * O16</f>
        <v>0</v>
      </c>
      <c r="M16" s="2" t="str">
        <f>L16 / R2</f>
        <v>0</v>
      </c>
      <c r="N16" s="6" t="str">
        <f>J16 * P16</f>
        <v>0</v>
      </c>
      <c r="O16" s="4">
        <v>0.2</v>
      </c>
      <c r="P16" s="4">
        <v>0.8</v>
      </c>
      <c r="Q16" s="2">
        <v>130</v>
      </c>
      <c r="R16" s="42">
        <v>112.4</v>
      </c>
    </row>
    <row r="17" spans="1:18">
      <c r="B17" s="41" t="s">
        <v>64</v>
      </c>
      <c r="C17" t="s">
        <v>149</v>
      </c>
      <c r="D17" s="3" t="s">
        <v>179</v>
      </c>
      <c r="E17" s="5">
        <v>8</v>
      </c>
      <c r="F17" s="2">
        <v>1104</v>
      </c>
      <c r="G17" s="6">
        <v>143520</v>
      </c>
      <c r="H17" s="2">
        <v>0</v>
      </c>
      <c r="I17" s="6">
        <v>0</v>
      </c>
      <c r="J17" s="6" t="str">
        <f>G17 - 107008</f>
        <v>0</v>
      </c>
      <c r="K17" s="4" t="str">
        <f>IF(G17=0,0,J17 / G17)</f>
        <v>0</v>
      </c>
      <c r="L17" s="6" t="str">
        <f>J17 * O17</f>
        <v>0</v>
      </c>
      <c r="M17" s="2" t="str">
        <f>L17 / R2</f>
        <v>0</v>
      </c>
      <c r="N17" s="6" t="str">
        <f>J17 * P17</f>
        <v>0</v>
      </c>
      <c r="O17" s="4">
        <v>0.2</v>
      </c>
      <c r="P17" s="4">
        <v>0.8</v>
      </c>
      <c r="Q17" s="2">
        <v>130</v>
      </c>
      <c r="R17" s="42">
        <v>112.4</v>
      </c>
    </row>
    <row r="18" spans="1:18">
      <c r="B18" s="41" t="s">
        <v>64</v>
      </c>
      <c r="C18" t="s">
        <v>149</v>
      </c>
      <c r="D18" s="3" t="s">
        <v>180</v>
      </c>
      <c r="E18" s="5">
        <v>2</v>
      </c>
      <c r="F18" s="2">
        <v>110</v>
      </c>
      <c r="G18" s="6">
        <v>14300</v>
      </c>
      <c r="H18" s="2">
        <v>0</v>
      </c>
      <c r="I18" s="6">
        <v>0</v>
      </c>
      <c r="J18" s="6" t="str">
        <f>G18 - 9104</f>
        <v>0</v>
      </c>
      <c r="K18" s="4" t="str">
        <f>IF(G18=0,0,J18 / G18)</f>
        <v>0</v>
      </c>
      <c r="L18" s="6" t="str">
        <f>J18 * O18</f>
        <v>0</v>
      </c>
      <c r="M18" s="2" t="str">
        <f>L18 / R2</f>
        <v>0</v>
      </c>
      <c r="N18" s="6" t="str">
        <f>J18 * P18</f>
        <v>0</v>
      </c>
      <c r="O18" s="4">
        <v>0.2</v>
      </c>
      <c r="P18" s="4">
        <v>0.8</v>
      </c>
      <c r="Q18" s="2">
        <v>130</v>
      </c>
      <c r="R18" s="42">
        <v>112.4</v>
      </c>
    </row>
    <row r="19" spans="1:18">
      <c r="B19" s="41" t="s">
        <v>64</v>
      </c>
      <c r="C19" t="s">
        <v>149</v>
      </c>
      <c r="D19" s="3" t="s">
        <v>181</v>
      </c>
      <c r="E19" s="5">
        <v>1</v>
      </c>
      <c r="F19" s="2">
        <v>123</v>
      </c>
      <c r="G19" s="6">
        <v>15990</v>
      </c>
      <c r="H19" s="2">
        <v>0</v>
      </c>
      <c r="I19" s="6">
        <v>0</v>
      </c>
      <c r="J19" s="6" t="str">
        <f>G19 - 13488</f>
        <v>0</v>
      </c>
      <c r="K19" s="4" t="str">
        <f>IF(G19=0,0,J19 / G19)</f>
        <v>0</v>
      </c>
      <c r="L19" s="6" t="str">
        <f>J19 * O19</f>
        <v>0</v>
      </c>
      <c r="M19" s="2" t="str">
        <f>L19 / R2</f>
        <v>0</v>
      </c>
      <c r="N19" s="6" t="str">
        <f>J19 * P19</f>
        <v>0</v>
      </c>
      <c r="O19" s="4">
        <v>0.2</v>
      </c>
      <c r="P19" s="4">
        <v>0.8</v>
      </c>
      <c r="Q19" s="2">
        <v>130</v>
      </c>
      <c r="R19" s="42">
        <v>112.4</v>
      </c>
    </row>
    <row r="20" spans="1:18">
      <c r="B20" s="43"/>
      <c r="C20" s="43"/>
      <c r="D20" s="44"/>
      <c r="E20" s="45"/>
      <c r="F20" s="46"/>
      <c r="G20" s="47"/>
      <c r="H20" s="46"/>
      <c r="I20" s="47"/>
      <c r="J20" s="47"/>
      <c r="K20" s="48"/>
      <c r="L20" s="47"/>
      <c r="M20" s="46"/>
      <c r="N20" s="47"/>
      <c r="O20" s="48"/>
      <c r="P20" s="48"/>
      <c r="Q20" s="46"/>
      <c r="R20" s="46"/>
    </row>
    <row r="21" spans="1:18">
      <c r="D21" s="8" t="s">
        <v>71</v>
      </c>
      <c r="F21" s="2" t="str">
        <f>SUM(F5:F20)</f>
        <v>0</v>
      </c>
      <c r="G21" s="6" t="str">
        <f>SUM(G5:G20)</f>
        <v>0</v>
      </c>
      <c r="H21" s="2" t="str">
        <f>SUM(H5:H20)</f>
        <v>0</v>
      </c>
      <c r="I21" s="6" t="str">
        <f>SUM(I5:I20)</f>
        <v>0</v>
      </c>
      <c r="J21" s="6" t="str">
        <f>SUM(J5:J20)</f>
        <v>0</v>
      </c>
      <c r="K21" s="4" t="str">
        <f>IF(G21=0,0,J21 / G21)</f>
        <v>0</v>
      </c>
      <c r="L21" s="6" t="str">
        <f>SUM(L5:L20)</f>
        <v>0</v>
      </c>
      <c r="M21" s="2" t="str">
        <f>SUM(M5:M20)</f>
        <v>0</v>
      </c>
      <c r="N21" s="6" t="str">
        <f>SUM(N5:N20)</f>
        <v>0</v>
      </c>
    </row>
    <row r="22" spans="1:18">
      <c r="D22" s="8" t="s">
        <v>72</v>
      </c>
      <c r="E22" s="9">
        <v>0.04712</v>
      </c>
      <c r="F22" s="2" t="str">
        <f>E22 * (F21 - 0)</f>
        <v>0</v>
      </c>
      <c r="G22" s="6" t="str">
        <f>E22 * (G21 - 0)</f>
        <v>0</v>
      </c>
    </row>
    <row r="23" spans="1:18">
      <c r="D23" s="8" t="s">
        <v>73</v>
      </c>
      <c r="E23" s="7">
        <v>0.1</v>
      </c>
      <c r="F23" s="2" t="str">
        <f>F21*E23</f>
        <v>0</v>
      </c>
      <c r="G23" s="6" t="str">
        <f>G21*E23</f>
        <v>0</v>
      </c>
      <c r="N23" s="6" t="str">
        <f>G23</f>
        <v>0</v>
      </c>
    </row>
    <row r="24" spans="1:18">
      <c r="D24" s="8" t="s">
        <v>71</v>
      </c>
      <c r="F24" s="2" t="str">
        <f>F21 + F22 + F23</f>
        <v>0</v>
      </c>
      <c r="G24" s="6" t="str">
        <f>G21 + G22 + G23</f>
        <v>0</v>
      </c>
      <c r="H24" s="2" t="str">
        <f>H21</f>
        <v>0</v>
      </c>
      <c r="I24" s="6" t="str">
        <f>I21</f>
        <v>0</v>
      </c>
      <c r="J24" s="6" t="str">
        <f>G24 - I24</f>
        <v>0</v>
      </c>
      <c r="K24" s="4" t="str">
        <f>IF(G24=0,0,J24 / G24)</f>
        <v>0</v>
      </c>
      <c r="L24" s="6" t="str">
        <f>L21</f>
        <v>0</v>
      </c>
      <c r="M24" s="2" t="str">
        <f>M21</f>
        <v>0</v>
      </c>
      <c r="N24" s="6" t="str">
        <f>N21 + N23</f>
        <v>0</v>
      </c>
    </row>
    <row r="25" spans="1:18">
      <c r="D25" s="8" t="s">
        <v>106</v>
      </c>
      <c r="E25" s="7">
        <v>0</v>
      </c>
      <c r="F25" s="2" t="str">
        <f>F24*E25</f>
        <v>0</v>
      </c>
      <c r="G25" s="6" t="str">
        <f>G24*E25</f>
        <v>0</v>
      </c>
      <c r="L25" s="6" t="str">
        <f>G25*O25</f>
        <v>0</v>
      </c>
      <c r="M25" s="2" t="str">
        <f>F25*O25</f>
        <v>0</v>
      </c>
      <c r="N25" s="6" t="str">
        <f>G25*P25</f>
        <v>0</v>
      </c>
      <c r="O25" s="4">
        <v>0.2</v>
      </c>
      <c r="P25" s="4">
        <v>0.8</v>
      </c>
    </row>
    <row r="26" spans="1:18">
      <c r="D26" s="8" t="s">
        <v>75</v>
      </c>
      <c r="E26" s="5">
        <v>0</v>
      </c>
      <c r="F26" s="2" t="str">
        <f>IF(R26=0,0,G26/R26)</f>
        <v>0</v>
      </c>
      <c r="G26" s="6" t="str">
        <f>E26</f>
        <v>0</v>
      </c>
      <c r="L26" s="6" t="str">
        <f>G26*O26</f>
        <v>0</v>
      </c>
      <c r="M26" s="2" t="str">
        <f>F26*O26</f>
        <v>0</v>
      </c>
      <c r="N26" s="6" t="str">
        <f>G26*P26</f>
        <v>0</v>
      </c>
      <c r="O26" s="4">
        <v>0.2</v>
      </c>
      <c r="P26" s="4">
        <v>0.8</v>
      </c>
      <c r="Q26" s="2" t="s">
        <v>76</v>
      </c>
      <c r="R26" s="2">
        <v>100</v>
      </c>
    </row>
    <row r="27" spans="1:18">
      <c r="D27" s="8" t="s">
        <v>77</v>
      </c>
      <c r="F27" s="2" t="str">
        <f>F24 - F25 - F26</f>
        <v>0</v>
      </c>
      <c r="G27" s="6" t="str">
        <f>G24 - G25 - G26</f>
        <v>0</v>
      </c>
      <c r="H27" s="2" t="str">
        <f>H24</f>
        <v>0</v>
      </c>
      <c r="I27" s="6" t="str">
        <f>I24</f>
        <v>0</v>
      </c>
      <c r="J27" s="6" t="str">
        <f>G27 - I27</f>
        <v>0</v>
      </c>
      <c r="K27" s="4" t="str">
        <f>IF(G27=0,0,J27 / G27)</f>
        <v>0</v>
      </c>
      <c r="L27" s="6" t="str">
        <f>L24 - L25 - L26</f>
        <v>0</v>
      </c>
      <c r="M27" s="2" t="str">
        <f>M24 - M25 - M26</f>
        <v>0</v>
      </c>
      <c r="N27" s="6" t="str">
        <f>N24 - N25 - N26</f>
        <v>0</v>
      </c>
    </row>
    <row r="28" spans="1:18">
      <c r="D28" s="8"/>
    </row>
    <row r="29" spans="1:18">
      <c r="D29" s="25" t="inlineStr">
        <is>
          <r>
            <t xml:space="preserve">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手配料</t>
          </r>
        </is>
      </c>
      <c r="F29" s="2" t="str">
        <f>M27</f>
        <v>0</v>
      </c>
    </row>
    <row r="30" spans="1:18">
      <c r="D30" s="8" t="s">
        <v>7</v>
      </c>
      <c r="F30" s="2" t="str">
        <f>(F29 + F31) * E22</f>
        <v>0</v>
      </c>
    </row>
    <row r="31" spans="1:18">
      <c r="D31" s="8" t="s">
        <v>78</v>
      </c>
      <c r="F31" s="2" t="str">
        <f>H27</f>
        <v>0</v>
      </c>
    </row>
    <row r="32" spans="1:18">
      <c r="D32" s="25" t="inlineStr">
        <is>
          <r>
            <t xml:space="preserve">ＲＷからH</t>
          </r>
          <r>
            <rPr>
              <rFont val="ＭＳ Ｐゴシック"/>
              <b val="false"/>
              <i val="false"/>
              <strike val="false"/>
              <color rgb="FF000000"/>
              <sz val="11"/>
              <u val="none"/>
            </rPr>
            <t xml:space="preserve">I</t>
          </r>
          <r>
            <rPr>
              <rFont val="ＭＳ Ｐゴシック"/>
              <b val="false"/>
              <i val="false"/>
              <strike val="false"/>
              <color rgb="FF000000"/>
              <sz val="11"/>
              <u val="none"/>
            </rPr>
            <t xml:space="preserve">への振り込み額</t>
          </r>
        </is>
      </c>
      <c r="F32" s="2" t="str">
        <f>SUM(F29:F31)</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5" right="0.75" top="1" bottom="1" header="0.512" footer="0.512"/>
  <pageSetup paperSize="1" orientation="default" scale="100" fitToHeight="1" fitToWidth="1"/>
  <headerFooter differentOddEven="false" differentFirst="false" scaleWithDoc="true" alignWithMargins="fals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送金全体像</vt:lpstr>
      <vt:lpstr>大塚様</vt:lpstr>
      <vt:lpstr>國島様</vt:lpstr>
      <vt:lpstr>大佐和様</vt:lpstr>
      <vt:lpstr>向井様</vt:lpstr>
      <vt:lpstr>浦辺様</vt:lpstr>
      <vt:lpstr>晝馬様</vt:lpstr>
      <vt:lpstr>田邉様</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kunnivaio</dc:creator>
  <cp:lastModifiedBy>Work</cp:lastModifiedBy>
  <dcterms:created xsi:type="dcterms:W3CDTF">2010-05-12T03:09:05+09:00</dcterms:created>
  <dcterms:modified xsi:type="dcterms:W3CDTF">2016-11-03T15:49:51+09:00</dcterms:modified>
  <dc:title/>
  <dc:description/>
  <dc:subject/>
  <cp:keywords/>
  <cp:category/>
</cp:coreProperties>
</file>