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6" autoFilterDateGrouping="1" firstSheet="0" minimized="0" showHorizontalScroll="1" showSheetTabs="1" showVerticalScroll="1" tabRatio="600" visibility="visible"/>
  </bookViews>
  <sheets>
    <sheet name="送金全体像" sheetId="1" r:id="rId4"/>
    <sheet name="中山様" sheetId="2" r:id="rId5"/>
    <sheet name="太田様" sheetId="3" r:id="rId6"/>
    <sheet name="会澤様" sheetId="4" r:id="rId7"/>
    <sheet name="柿島様" sheetId="5" r:id="rId8"/>
    <sheet name="矢ヶ﨑様" sheetId="6" r:id="rId9"/>
    <sheet name="采東様" sheetId="7" r:id="rId10"/>
    <sheet name="後藤様" sheetId="8" r:id="rId11"/>
    <sheet name="山口様" sheetId="9" r:id="rId12"/>
    <sheet name="山﨑様" sheetId="10" r:id="rId13"/>
    <sheet name="山口様 1" sheetId="11" r:id="rId14"/>
    <sheet name="中島様" sheetId="12" r:id="rId15"/>
    <sheet name="高橋様" sheetId="13" r:id="rId16"/>
    <sheet name="山下様" sheetId="14" r:id="rId17"/>
    <sheet name="石川様" sheetId="15" r:id="rId18"/>
    <sheet name="神田様" sheetId="16" r:id="rId19"/>
    <sheet name="小泉様" sheetId="17" r:id="rId20"/>
  </sheets>
  <definedNames/>
  <calcPr calcId="999999" calcMode="auto" calcCompleted="0" fullCalcOnLoad="1"/>
</workbook>
</file>

<file path=xl/sharedStrings.xml><?xml version="1.0" encoding="utf-8"?>
<sst xmlns="http://schemas.openxmlformats.org/spreadsheetml/2006/main" uniqueCount="412">
  <si>
    <t>2018-10挙式分</t>
  </si>
  <si>
    <t>出力日：2019/10/03</t>
  </si>
  <si>
    <t>No</t>
  </si>
  <si>
    <t>挙式日</t>
  </si>
  <si>
    <t>顧客名</t>
  </si>
  <si>
    <t>現地支払料</t>
  </si>
  <si>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</si>
  <si>
    <t>州税</t>
  </si>
  <si>
    <t>振込み額合計</t>
  </si>
  <si>
    <t>2018/10/05</t>
  </si>
  <si>
    <t>中山 伊知郎</t>
  </si>
  <si>
    <t>2018/10/06</t>
  </si>
  <si>
    <t>高橋 良輔</t>
  </si>
  <si>
    <t>2018/10/10</t>
  </si>
  <si>
    <t>柿島 励志</t>
  </si>
  <si>
    <t>2018/10/11</t>
  </si>
  <si>
    <t>会澤 静</t>
  </si>
  <si>
    <t>石川 鉄也</t>
  </si>
  <si>
    <t>2018/10/14</t>
  </si>
  <si>
    <t>山口 道元</t>
  </si>
  <si>
    <t>2018/10/15</t>
  </si>
  <si>
    <t>太田 吏輝丸</t>
  </si>
  <si>
    <t>矢ヶ﨑 広太</t>
  </si>
  <si>
    <t>2018/10/16</t>
  </si>
  <si>
    <t>神田 啓吾</t>
  </si>
  <si>
    <t>2018/10/19</t>
  </si>
  <si>
    <t>山口 裕之</t>
  </si>
  <si>
    <t>小泉 祐太</t>
  </si>
  <si>
    <t>2018/10/20</t>
  </si>
  <si>
    <t>山下 佳祐</t>
  </si>
  <si>
    <t>2018/10/21</t>
  </si>
  <si>
    <t>山﨑 誠</t>
  </si>
  <si>
    <t>2018/10/24</t>
  </si>
  <si>
    <t>中島 光行</t>
  </si>
  <si>
    <t>2018/10/26</t>
  </si>
  <si>
    <t>采東 勲興</t>
  </si>
  <si>
    <t>2018/10/30</t>
  </si>
  <si>
    <t>後藤 淳志</t>
  </si>
  <si>
    <t>合計</t>
  </si>
  <si>
    <t>中山様     挙式日：2018-10-05</t>
  </si>
  <si>
    <t>送金為替レート:</t>
  </si>
  <si>
    <t>支払区分</t>
  </si>
  <si>
    <t>商品区分</t>
  </si>
  <si>
    <t>商品名</t>
  </si>
  <si>
    <t>数量</t>
  </si>
  <si>
    <t>総代価$</t>
  </si>
  <si>
    <t>総代価\</t>
  </si>
  <si>
    <t>総原価$</t>
  </si>
  <si>
    <t>総原価\</t>
  </si>
  <si>
    <t>利益\</t>
  </si>
  <si>
    <t>利益率\</t>
  </si>
  <si>
    <t>HI\</t>
  </si>
  <si>
    <t>HI$</t>
  </si>
  <si>
    <t>RW\</t>
  </si>
  <si>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/SH</t>
    </r>
  </si>
  <si>
    <r>
      <t xml:space="preserve">R</t>
    </r>
    <r>
      <rPr>
        <rFont val="ＭＳ Ｐゴシック"/>
        <b val="false"/>
        <i val="false"/>
        <strike val="false"/>
        <color rgb="FF000000"/>
        <sz val="11"/>
        <u val="none"/>
      </rPr>
      <t xml:space="preserve">W</t>
    </r>
    <r>
      <rPr>
        <rFont val="ＭＳ Ｐゴシック"/>
        <b val="false"/>
        <i val="false"/>
        <strike val="false"/>
        <color rgb="FF000000"/>
        <sz val="11"/>
        <u val="none"/>
      </rPr>
      <t xml:space="preserve">/SH</t>
    </r>
  </si>
  <si>
    <t>販売為替レート</t>
  </si>
  <si>
    <t>原価為替レート</t>
  </si>
  <si>
    <t>振込(海外)</t>
  </si>
  <si>
    <t>セントラルユニオン教会大聖堂</t>
  </si>
  <si>
    <t>【基本プラン】
教会使用料（1時間挙式）／牧師への謝礼／オルガン奏者／シンガー／教会のお世話係／結婚証明書（法的効力はありません）／リムジン送迎（ホテル⇔教会間）</t>
  </si>
  <si>
    <t>ヘアメイクアーティスト：Rie</t>
  </si>
  <si>
    <t>つきっきりヘアメイク(7時間）*クイックヘアチェンジ2回付き &amp; リハーサルメイク(120分)
リハーサル：10/4（木）17:30〜19:30＠カハラホテル</t>
  </si>
  <si>
    <t>延長1時間</t>
  </si>
  <si>
    <t>カハラ出張料(リハーサルメイク・当日ヘアメイクがカハラご滞在の場合)</t>
  </si>
  <si>
    <t>ヘアメイク</t>
  </si>
  <si>
    <t>ゲストヘアセット（30分）
Ms.Mariko Yamamoto</t>
  </si>
  <si>
    <t>フォトグラファー：VISIONARI/Takako, Megumi, Cliff, Ryan, Jason</t>
  </si>
  <si>
    <t xml:space="preserve">Plan（アルバムなし）：フォトグラファーTakako or Megumi or Cliff or Ryan or Jason/メイク、ホテル内、(リムジン)、セレモニー、フォトツアー2ヶ所又は フォトツアー1ヶ所+レセプション冒頭/350cut～/DVD(データ)・インターネットスライドショー	</t>
  </si>
  <si>
    <t>VISIONARI：オプション</t>
  </si>
  <si>
    <t>レセプション1時間（サンセット撮影含む）</t>
  </si>
  <si>
    <t>つきっきりコーディネーター</t>
  </si>
  <si>
    <t>ホテル出発→挙式→フォトツアー2か所(ワイキキ周辺)→レセプション前半
お打合せ：10/4（木）15:30〜16:30＠カハラホテル</t>
  </si>
  <si>
    <t>カップル用リムジン</t>
  </si>
  <si>
    <t>フォトツアー1ヶ所（ワイキキ周辺）</t>
  </si>
  <si>
    <t>14名様用ミニバン</t>
  </si>
  <si>
    <t>ホテル⇔会場間（ワイキキ周辺）/往復</t>
  </si>
  <si>
    <t>Real Weddings オリジナル</t>
  </si>
  <si>
    <t>フラワーシャワー(10名様分)</t>
  </si>
  <si>
    <t>レイ/ご両親へ（ホワイト）</t>
  </si>
  <si>
    <t>クレジット払い(海外)</t>
  </si>
  <si>
    <t>ミッシェルズ</t>
  </si>
  <si>
    <t>Orchid Menu
ブルークラブケーキ
ヴィテロトナート
ロブスタービスク
メインは当日選択
※ドリンク代は現地でのお支払となります</t>
  </si>
  <si>
    <t>Other</t>
  </si>
  <si>
    <t>ドレスプレス料金</t>
  </si>
  <si>
    <t>フォトグラファー：リアルウエディングスオリジナル(ハワイ島)</t>
  </si>
  <si>
    <t>星空フォトツアー　※送迎車&amp;星空ガイド付き</t>
  </si>
  <si>
    <t>SUBTOTAL</t>
  </si>
  <si>
    <t>ハワイ州税</t>
  </si>
  <si>
    <t>アレンジメント料</t>
  </si>
  <si>
    <t>特別割引</t>
  </si>
  <si>
    <t>サービス割引</t>
  </si>
  <si>
    <t>割引額為替レート</t>
  </si>
  <si>
    <t>TOTAL</t>
  </si>
  <si>
    <t>現地支払い額</t>
  </si>
  <si>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</si>
  <si>
    <t>太田様     挙式日：2018-10-15</t>
  </si>
  <si>
    <t>モアナルアコミュニティ教会</t>
  </si>
  <si>
    <t>ヘアメイクアーティスト：Bilino</t>
  </si>
  <si>
    <t>ヘアメイク＆着付け（120分）</t>
  </si>
  <si>
    <t xml:space="preserve">Plan（アルバムなし）：フォトグラファーTakako or Megumi or Cliff or Ryan or Jason/メイク、ホテル内、(リムジン)、セレモニー、フォトツアー2ヶ所（ダウンタウン・アラモアナビーチパーク）/350cut～/DVD(データ)・インターネットスライドショー	</t>
  </si>
  <si>
    <t>ホテル出発→教会→フォトツアー2カ所(ワイキキ周辺）</t>
  </si>
  <si>
    <t>ブーケ＆ブートニア　</t>
  </si>
  <si>
    <t>ヘッドピース　
（7/6金額変更）14,300円→13,000円
ダスティミラー
ガーデンローズ
ベロニカ
チューリップ
トルコキキョウ
ユーカリ</t>
  </si>
  <si>
    <t>レイ(ホワイト＆グリーン）</t>
  </si>
  <si>
    <t>ご紹介特典</t>
  </si>
  <si>
    <t>会澤様     挙式日：2018-10-11</t>
  </si>
  <si>
    <t>モアナルアガーデンウエディング</t>
  </si>
  <si>
    <t>モアナルアガーデン・マカイマウンド使用料(2時間)/ハワイアンスタイル司式者カフ/音楽奏者 1 名(ウクレレシンガー)/介添人(ガーデン到着～ガーデン出発まで)/ 会場セットアップ料/結婚証明書(モアナルアガーデンオリジナル)/リングピロー/ホワイトバージンロード/会場装花(アートフラワー)/列席者チェア(チバリチェア・ダークブラン・列席人数に応じ 20 脚まで)/マイレレイ(2本)/式次第/ガーデン入場料(40名様分まで)/リムジン送迎（ホテル⇔教会間・3時間）※ご列席者20名様以上の場合はガーデン内のみのゲストアテンダーが必ず必要となります。</t>
  </si>
  <si>
    <t>モアナルアガーデン</t>
  </si>
  <si>
    <t>チェアサッシュ(ゲストチェア装飾)【ホワイト】</t>
  </si>
  <si>
    <t>ナチュラル生花デコレーション　※プリンスロットフラパ＆マカイマウンドの場合</t>
  </si>
  <si>
    <t>シャンパントースト　新郎新婦様分　※参加者全員分のお申込が必要となります。</t>
  </si>
  <si>
    <t>シャンパントースト　ゲスト用　※新郎新婦様分も含めて参加者全員分のお申込が必要となります。</t>
  </si>
  <si>
    <t>ヘアメイクアーティスト：Real Weddingsオリジナル</t>
  </si>
  <si>
    <t xml:space="preserve">Plan（アルバムなし）：フォトグラファーTakako or Megumi or Cliff or Ryan or Jason/メイク、ホテル内、(リムジン)、セレモニー、フォトツアー1ヶ所+レセプション冒頭/350cut～/DVD(データ)・インターネットスライドショー	</t>
  </si>
  <si>
    <t>ホテル出発→挙式→レセプション</t>
  </si>
  <si>
    <t>ヘッドピース　</t>
  </si>
  <si>
    <t>レイ　
ホワイト＆パープル</t>
  </si>
  <si>
    <t>Orchid Menu</t>
  </si>
  <si>
    <t>Michel's Dinner Salad</t>
  </si>
  <si>
    <t>ウクレレ&amp;フラ</t>
  </si>
  <si>
    <t>パーティ/2時間</t>
  </si>
  <si>
    <t>ウェディングケーキアップチャージ
2段/ベリーのサンド</t>
  </si>
  <si>
    <t>テーブルデコレーション　
247,000→227,500円
グリーンガーランド/ブルー、パープル、白のお花追加</t>
  </si>
  <si>
    <t>Paper Items</t>
  </si>
  <si>
    <t>席札&amp;メニュー表(セットタイプ)　※10枚以上のご注文が必要です
メニュー表：P10・M24使用
席札：長方形ヒトデ</t>
  </si>
  <si>
    <t>配達料</t>
  </si>
  <si>
    <t>レセプションコーディネーター</t>
  </si>
  <si>
    <t>会場準備〜レセプション前半</t>
  </si>
  <si>
    <t>柿島様     挙式日：2018-10-10</t>
  </si>
  <si>
    <t>カワイアハオ教会</t>
  </si>
  <si>
    <t>【基本プラン】
教会使用料（1時間挙式）／牧師への謝礼／オルガン奏者／シンガー／教会のお世話係／結婚証明書（法的効力はありません）／リムジン送迎（ホテル⇔教会間）※ゲストが30名様以上の場合、1時間30分挙式での対応となります。</t>
  </si>
  <si>
    <t>ヘアメイクアーティスト：Hisami</t>
  </si>
  <si>
    <t>つきっきり(7時間以内)+クイックヘアチェンジ2回付</t>
  </si>
  <si>
    <t>フォトグラファー：VISIONARI/Takako,Megumi,Cliff,Ryan,Jason,Yumiko</t>
  </si>
  <si>
    <t xml:space="preserve">Plan（アルバムなし）：フォトグラファーTakako or Megumi or Cliff or Ryan or Jason/メイク、ホテル内、(リムジン)、セレモニー、フォトツアー2ヶ所（カハラびビーチ＆ダウンタウン）/350cut～/DVD(データ)・インターネットスライドショー	</t>
  </si>
  <si>
    <t>レセプション＆サンセット撮影</t>
  </si>
  <si>
    <t>ホテル出発→教会→フォトツアー2カ所(ワイキキ周辺）→レセプション前半</t>
  </si>
  <si>
    <t>7名様用リムジン</t>
  </si>
  <si>
    <t>ブーケ＆ブートニア
バラ（ホワイト）
バラ（くすんだピンク）
ミニアジサイ（グリーン）
アジサイ（ホワイト）
レースフラワー（ホワイト）</t>
  </si>
  <si>
    <t>レイ（お父様へ／ホワイト＆グリーン）</t>
  </si>
  <si>
    <t>レイ（お母様へ/ホワイト）</t>
  </si>
  <si>
    <t>Orchid Menu
ブルークラブケーキ
シュリンプスキャンピ
ロブスタービスク
メインは当日選択</t>
  </si>
  <si>
    <t>Keiki menu
サラダ
フィレミニョン</t>
  </si>
  <si>
    <t>なし</t>
  </si>
  <si>
    <t>ご成約特典</t>
  </si>
  <si>
    <t>矢ヶ﨑様     挙式日：2018-10-15</t>
  </si>
  <si>
    <t>トースティングサービス（はじめの6名）</t>
  </si>
  <si>
    <t>1名追加</t>
  </si>
  <si>
    <t>ロールスロイス</t>
  </si>
  <si>
    <t>挙式基本料金内からアップグレード</t>
  </si>
  <si>
    <t>ホテル⇒会場間（ワイキキ周辺）/片道　※ベンダー用</t>
  </si>
  <si>
    <t>つきっきりヘアメイク(7時間）*クイックヘアチェンジ2回付き &amp; リハーサルメイク(120分)</t>
  </si>
  <si>
    <t>フォトグラファー：VISIONARI/Natsumi</t>
  </si>
  <si>
    <t>Plan（アルバムなし）：フォトグラファーNatsumi/メイク、ホテル内、(リムジン)、セレモニー、フォトツアー2ヶ所又は フォトツアー1ヶ所+レセプション冒頭/350cut～/DVD(データ)・インターネットスライドショー</t>
  </si>
  <si>
    <t>遠方出張料</t>
  </si>
  <si>
    <t>フォトツアー1ヶ所追加（ワイキキ周辺）</t>
  </si>
  <si>
    <t>ホテル出発→教会→フォトツアー2カ所→レセプション前半</t>
  </si>
  <si>
    <t>フォトツアー1ヶ所(クアロアリージョナルパーク)</t>
  </si>
  <si>
    <t>13名様用SUVリムジン ※ホテル⇔会場間（ワイキキ周辺）/往復</t>
  </si>
  <si>
    <t>ブーケ＆ブートニア　☆プレゼント☆ ※ガーデンローズなど画像のようなイメージで花材お任せ</t>
  </si>
  <si>
    <t>チューベローズシングルレイ ※ご両家ご両親様用として</t>
  </si>
  <si>
    <t>アフターブーケ(押し花)</t>
  </si>
  <si>
    <t>スタンダード(ナッツ)</t>
  </si>
  <si>
    <t>采東様     挙式日：2018-10-26</t>
  </si>
  <si>
    <t>セントラルユニオン教会</t>
  </si>
  <si>
    <t>新郎新婦様用ノンアルコールシャンパン</t>
  </si>
  <si>
    <t>ご列席者様用ノンアルコールシャンパン(1名様分)
3名はアップルジュース</t>
  </si>
  <si>
    <t>ヘアメイクアーティスト：Machi Barros</t>
  </si>
  <si>
    <t>つきっきりヘアメイク(7時間）*クイックヘアチェンジ2回付き</t>
  </si>
  <si>
    <t>リハーサルメイク(120分）</t>
  </si>
  <si>
    <t>ボディメイク30分</t>
  </si>
  <si>
    <t>ゲストヘアセットorメイクのみ（30分）</t>
  </si>
  <si>
    <t>フォトグラファー：VISIONARI/Jon or Mike</t>
  </si>
  <si>
    <t>Plan②：メインフォトグラファーJon＋セカンドフォトグラファー/メイク、ホテル内、リムジン、セレモニー、フォトツアー1ヶ所+レセプション（1時間）/350cut～/USB(データ＆スライドショー)・インターネットスライドショー・パーソナルウェブサイト/写真集タイプアルバム（30p/85c)</t>
  </si>
  <si>
    <t>セカンドフォトグラファーJason指名料金</t>
  </si>
  <si>
    <t>撮影延長（1時間）</t>
  </si>
  <si>
    <t>アルバムグレードアップ／デジタルQBタイプ（24pg/60cut）※Plan②</t>
  </si>
  <si>
    <t>SweetMotionStudio</t>
  </si>
  <si>
    <t>終日プラン/2名体制</t>
  </si>
  <si>
    <t>40名様用トロリーチャーター</t>
  </si>
  <si>
    <t>ホテル⇔会場間（ワイキキ周辺）/2時間</t>
  </si>
  <si>
    <t>ホテル⇔会場間（ワイキキ周辺）/2時間 ☆プレゼント☆</t>
  </si>
  <si>
    <t>ホテル出発→教会→フォトツアー2カ所(ワイキキ周辺）→レセプション</t>
  </si>
  <si>
    <t>ゲストの皆様の誘導～レセプション会場セッティング</t>
  </si>
  <si>
    <t>ブーケ＆ブートニア　☆プレゼント☆ ※アジサイ(ホワイト)・バラ(ピンク)・バラ(ホワイト)など花材お任せ</t>
  </si>
  <si>
    <t>ヘアピース</t>
  </si>
  <si>
    <t>チューベローズシングルレイ</t>
  </si>
  <si>
    <t>フラワーシャワー(50名様分)</t>
  </si>
  <si>
    <t>ハレクラニ（バンケットルーム）</t>
  </si>
  <si>
    <t>Dinner/MENU EIGHT
※ハウテラス(ディナー)の最低保障料金は1,131,000円以上です。</t>
  </si>
  <si>
    <t>Keiki Menu</t>
  </si>
  <si>
    <t>オリジナルウエディングケーキ</t>
  </si>
  <si>
    <t>ケーキフラワー　※スプレーローズ(ピンク)・ワックスフラワー・バラ(白)・バラ(ピンク)・グリーン</t>
  </si>
  <si>
    <t>ゲストテーブル用センターピース ※ミディアムサイズアレンジメント</t>
  </si>
  <si>
    <t>高砂用センターピース ※ゲストテーブルと同じデザインで横長のタイプ＆キャンドル</t>
  </si>
  <si>
    <t>受付テーブル用＆ケーキテーブル用 ※バラ(ピンク)・グリーンとフローティングキャンドル</t>
  </si>
  <si>
    <t>Flower Set up fee</t>
  </si>
  <si>
    <t>Other Decoration</t>
  </si>
  <si>
    <t>Mahogany Chivary chair</t>
  </si>
  <si>
    <t>Navy Napkin</t>
  </si>
  <si>
    <t>Chair &amp; Linen Delivery/Pickup Fee</t>
  </si>
  <si>
    <t>ドレスプレス1着 ※10/23(Tue)ホテル正面玄関にて引き取り、同日の17:00もしくは翌日24日の午前中お引渡し
※ハワイご到着後、空港から下記連絡先へご連絡ください。
オーシャンウェディング：808-926-2800
LINE ID：ow7line</t>
  </si>
  <si>
    <t>ベールプレス</t>
  </si>
  <si>
    <t>スタンダード(シェル)</t>
  </si>
  <si>
    <t>後藤様     挙式日：2018-10-30</t>
  </si>
  <si>
    <t>ザ・フェアモントオーキッド・ウエディング</t>
  </si>
  <si>
    <t>タートルポイント会場使用料(月～金曜日・午前中挙式)／牧師先生／結婚証明書（法的効力はありません)／弾き語りシンガー／チェア（20脚）／日本人コーディネーター　※ゲスト25名様以上の場合、コーディネーター1名の追加が必要となります</t>
  </si>
  <si>
    <t>Real Weddings オリジナル（ハワイ島）</t>
  </si>
  <si>
    <t>フラワーバージンロード　</t>
  </si>
  <si>
    <t>挙式＋フォトツアー1カ所　※フォトツアーは連動している場合に限り(待機時間がある場合は別途ご相談ください)撮影時間1時間【お仕度＆ホテル、ビーチ、レセプション】のいづれかをご選択ください</t>
  </si>
  <si>
    <t>ヘアメイクアーティスト：ハワイ島</t>
  </si>
  <si>
    <t>ヘアメイク＆着付け＋クイックヘアチェンジ1回付き(4時間)
※ゲスト様のヘアセットorメイク：13,000円</t>
  </si>
  <si>
    <t>Real Weddings オリジナル(ハワイ島)</t>
  </si>
  <si>
    <t>ブーケ&amp;ブートニア　</t>
  </si>
  <si>
    <t>ハクレイ（花冠）</t>
  </si>
  <si>
    <t>フラワーシャワー(10名様分)　</t>
  </si>
  <si>
    <t>レイ(お父様へ)　
ククイナッツ&amp;リーフ</t>
  </si>
  <si>
    <t>レイ(お母様へ)
ホワイト</t>
  </si>
  <si>
    <t>ハワイ島：ザ・フェアモントオーキッド</t>
  </si>
  <si>
    <t>The Knoll会場使用料(Lunch:10~30名様まで)※10名様以下の場合、別途スタッフ料金がかかります</t>
  </si>
  <si>
    <t>Plated Lunch Menu #1</t>
  </si>
  <si>
    <t>オリジナルウェディングケーキ　
2段/ミックスベリーサンド
※グリーン含</t>
  </si>
  <si>
    <t>Real Weddings オリジナル (ハワイ島)</t>
  </si>
  <si>
    <t>テーブル装花　</t>
  </si>
  <si>
    <t>つきっきりコーディネーター(ハワイ島)</t>
  </si>
  <si>
    <t>レセプション終了まで</t>
  </si>
  <si>
    <t>山口様     挙式日：2018-10-19</t>
  </si>
  <si>
    <t xml:space="preserve">Plan（アルバムなし）：フォトグラファーTakako or Megumi or Cliff or Ryan or Jason or Yumiko/メイク、ホテル内、(リムジン)、セレモニー、フォトツアー2ヶ所又は フォトツアー1ヶ所+レセプション冒頭/350cut～/DVD(データ)・インターネットスライドショー	</t>
  </si>
  <si>
    <t>プロペラUSA</t>
  </si>
  <si>
    <t>梅(挙式のみ) DVD納品</t>
  </si>
  <si>
    <t>ホテル出発→教会→フォトツアー2カ所(ワイキキ周辺）レセプション前半</t>
  </si>
  <si>
    <t>24名様用バス</t>
  </si>
  <si>
    <t>ブーケ＆ブートニア　※目安</t>
  </si>
  <si>
    <t>レイ（ホワイト）</t>
  </si>
  <si>
    <t>レイ（ホワイト＆グリーン）</t>
  </si>
  <si>
    <t>フラワーシャワー(20名様分)
※10名様分：19,500円</t>
  </si>
  <si>
    <t>Orchid Menu
※ドリンクは当日のお支払をお願いいたします
※個室の場合は最低保証料金460,000円でございます</t>
  </si>
  <si>
    <t>Keiki menu</t>
  </si>
  <si>
    <t>お水（ペットボトル）</t>
  </si>
  <si>
    <t>フォトグラファー：Taka</t>
  </si>
  <si>
    <t>お支度→ホテル館内→2時間挙式→フォトツアー2ヶ所(ワイマナロビーチ・ダウンタウン)/撮影データ</t>
  </si>
  <si>
    <t>レセプション30分（ワイキキ周辺）</t>
  </si>
  <si>
    <t>レセプション1時間(ワイキキ周辺)</t>
  </si>
  <si>
    <t>【二人目フォトグラファー】レセプション撮影（4時間）
☆プレゼント☆</t>
  </si>
  <si>
    <t>UIプロダクション</t>
  </si>
  <si>
    <t>☆メインコーディネーター
ホテル出発→フォトツアー→挙式→レセプション</t>
  </si>
  <si>
    <t>ゲスト様のご誘導
挙式→レセプション終了まで</t>
  </si>
  <si>
    <t>レセプション準備〜レセプション前半</t>
  </si>
  <si>
    <t>レセプション準備〜レセプション</t>
  </si>
  <si>
    <t>フォトツアー1ヶ所（ダウンタウン）</t>
  </si>
  <si>
    <t>フォトツアー1ヶ所（ワイマナロビーチ）</t>
  </si>
  <si>
    <t>ワイキキ→教会→カフェジュリア→ワイキキ
150,800×3
68,900×3
※待機料含む</t>
  </si>
  <si>
    <t>カフェジュリア</t>
  </si>
  <si>
    <t>会場使用料</t>
  </si>
  <si>
    <t>Course Menu
Bread and butter
Clam Chowder
Spring Mix Salad with House Dressing
Appetizer # 1: Smoked salmon Canape　
Appetizer # 2:Pan fried scallops with dill sauce
Half lobster with lemon butter sauce
Petit bacon wrapped filet mignon with demi glaze french sauce,au gratin potatoes
Dessert
Hot coffee or Hot tea</t>
  </si>
  <si>
    <t>Course Menu(エビアレルギー）
Bread and butter
Clam Chowder
Spring Mix Salad with House Dressing
Appetizer # 1: Smoke salmon Canape　
Appetizer # 2:Pan fried scallops with dill sauce
Garlic Ahi
Petit bacon wrapped filet mignon with demi glaze french sauce,au gratin potatoes
Dessert
Hot coffee or Hot tea</t>
  </si>
  <si>
    <t>Course Menu（魚アレルギー）
Bread and butter
Clam Chowder
Spring Mix Salad with House Dressing
Appetizer # 1: Bruschetta　
Appetizer # 2:Pan fried scallops with dill sauce
Half lobster with lemon butter sauce
Petit bacon wrapped filet mignon with demi glaze french sauce,au gratin potatoes
Dessert
Hot coffee or Hot tea</t>
  </si>
  <si>
    <t>Course Menu（貝アレルギー）
Bread and butter
Vichyssoise
Spring Mix Salad with House Dressing
Appetizer # 1: Smoked salmon Canape　
Appetizer # 2: Calamari with ramulade sauce
Half lobster with lemon butter sauce
Petit bacon wrapped filet mignon with demi glaze french sauce,au gratin potatoes
Dessert
Hot coffee or Hot tea</t>
  </si>
  <si>
    <t>Keiki Menu
ENTRÉE (1 platter)
Clam chowder,house salad 
Fried chicken,Pizza
Dessert</t>
  </si>
  <si>
    <t>Drink corkage fee</t>
  </si>
  <si>
    <t>AV機器</t>
  </si>
  <si>
    <t>スクリーン</t>
  </si>
  <si>
    <t>テント</t>
  </si>
  <si>
    <t>クリアキャノピーフレームテント</t>
  </si>
  <si>
    <t>Accel Rentals</t>
  </si>
  <si>
    <t>ドレープ＆シャンデリア
ライティング
104,000円→364,000円</t>
  </si>
  <si>
    <t>ランタン＆ライティング</t>
  </si>
  <si>
    <t>ライティング料金　
364,000円→110,500円</t>
  </si>
  <si>
    <t>木に吊るすライト
1本のみ、幹以外（木全体にライトをつけます）
紙ランタンは15個オーダー、バランスを見てつけます</t>
  </si>
  <si>
    <t>配達＆セッティング料　
ドレープ・シャンデリア・ライティング・グラス・プレート</t>
  </si>
  <si>
    <t>クリスマスツリー下の砂</t>
  </si>
  <si>
    <t>クリスマスツリー　
ホワイトクリスマスツリーにライト×3</t>
  </si>
  <si>
    <t>テーブルウェア</t>
  </si>
  <si>
    <t>Piper シャンパングラス</t>
  </si>
  <si>
    <t>Piper 赤ワイングラス</t>
  </si>
  <si>
    <t>Piper 白ワイングラス</t>
  </si>
  <si>
    <t>ウォーターグラス</t>
  </si>
  <si>
    <t>サラダプレート</t>
  </si>
  <si>
    <t>ディナープレート➀</t>
  </si>
  <si>
    <t>ディナープレート②</t>
  </si>
  <si>
    <t>ヘッドテーブル
・サークルアーチ /アーチにグリーンの装飾、ライト巻きつけ
・足下にシリンダーとキャンドル
・テーブル/グリーン・お花&amp;キャンドル</t>
  </si>
  <si>
    <t>ロングテーブル
ゴールドのランタン/キャンドルホルダー (キャンドル入り) 15カ所
シリンダー5個のセット(筒状キャンドルとフローティングのミックス) 14セット
ミニキャンドル (6フィートにつき10個) 計70個
グリーンのアレンジとお花のアレンジ 各32個</t>
  </si>
  <si>
    <t>ラウンドテーブル
グリーンのリース  、中央にミニキャンドル 12個</t>
  </si>
  <si>
    <t>エントランス装飾</t>
  </si>
  <si>
    <t>エントランス/植込み部分のキャンドル　</t>
  </si>
  <si>
    <t>エントランスからトロリーまでのライト</t>
  </si>
  <si>
    <t>セッティング料（フラワー）</t>
  </si>
  <si>
    <t>We Heart Cake Company</t>
  </si>
  <si>
    <t>【CakeM】オリジナルウェディングケーキ
2Fake + parts of real cake
4”x6”x8” Fondant Fake Gold Cake</t>
  </si>
  <si>
    <t>ケーキフラワー</t>
  </si>
  <si>
    <t>ケーキ台フラワー</t>
  </si>
  <si>
    <t>キャンディビュッフェ</t>
  </si>
  <si>
    <t>【CakeM】キャンディビュッフェ
※105個（7種類×15）
221,000円→93,600円</t>
  </si>
  <si>
    <t>プレートレンタル　</t>
  </si>
  <si>
    <t>DJ</t>
  </si>
  <si>
    <t>3時間</t>
  </si>
  <si>
    <t>多目的ルーム
鏡、綿棒、ウェットティッシュの設置
お子様用マットの設置</t>
  </si>
  <si>
    <t>山﨑様     挙式日：2018-10-21</t>
  </si>
  <si>
    <t>フォトグラファー：Jayson Tanega</t>
  </si>
  <si>
    <t>挙式のみ/撮影データ</t>
  </si>
  <si>
    <t>フォトツアー1カ所追加（ワイキキ周辺）</t>
  </si>
  <si>
    <t>フラワーシャワー(10名様分) ☆プレゼント☆</t>
  </si>
  <si>
    <t>振込(国内)</t>
  </si>
  <si>
    <t>ドレス&amp;タキシード</t>
  </si>
  <si>
    <t>★リアルウエディングスオリジナル特典★提携4社より選べるご衣裳レンタルプラン①bittersweet38万円分②Lavieen Rose30万円分③innocently35万円分④La Reine38万円分　※詳細はドレスサロンによって異なります。また、ご予約をご希望の場合、プランナーにお申し付けください。</t>
  </si>
  <si>
    <t>ご紹介特別割引</t>
  </si>
  <si>
    <t>中島様     挙式日：2018-10-24</t>
  </si>
  <si>
    <t>キャルバリー・バイ・ザ・シー教会</t>
  </si>
  <si>
    <t>【基本プラン】
教会使用料（1時間挙式）／牧師への謝礼／オルガン奏者／シンガー／教会のお世話係／結婚証明書（法的効力はありません）／リムジン送迎（ホテル⇔教会間）　※ゲストが30名様以上の場合、2時間挙式での対応となります。</t>
  </si>
  <si>
    <t>ホテル出発→教会→ホテル</t>
  </si>
  <si>
    <t>ゲストの皆様のご誘導</t>
  </si>
  <si>
    <t>【25名様用バス】ホテル⇔会場間（ワイキキ周辺）/2時間</t>
  </si>
  <si>
    <t>高橋様     挙式日：2018-10-06</t>
  </si>
  <si>
    <t>シルバープラン（会場到着→挙式→お庭→6組までのインタビュー/未編集セレモニー）DVDもしくはブルーレイ納品</t>
  </si>
  <si>
    <t>郵送料</t>
  </si>
  <si>
    <t>ホテル出発→教会→レセプション</t>
  </si>
  <si>
    <t>ゲストの皆様のご誘導&amp;レセプション会場セッティング</t>
  </si>
  <si>
    <t>ブーケ＆ブートニア　☆プレゼント☆ ※胡蝶蘭、ホワイトデンファレ、ローズ、グリーン</t>
  </si>
  <si>
    <t>フラワーシャワー(30名様分)</t>
  </si>
  <si>
    <t>トマトソースエンジェルヘアパスタ</t>
  </si>
  <si>
    <t>ウェディングケーキアップチャージ ※ココナッツ/3段</t>
  </si>
  <si>
    <t>スクリーン＆プロジェクター</t>
  </si>
  <si>
    <t>テーブルデコレーション　※白ストック、黄色マム、多肉植物、ベース2個、リボンを2セット+黄色スプレーマム、ベース、リボンを4個</t>
  </si>
  <si>
    <t>ウクレレ</t>
  </si>
  <si>
    <t>ギターレンタル ☆無料☆</t>
  </si>
  <si>
    <t>Mint Matte Satin Chair Sash</t>
  </si>
  <si>
    <t>Mint Matte Satin Table Runner (ゲストテーブル用)</t>
  </si>
  <si>
    <t>Mint Matte Satin Tabledrape (高砂用)</t>
  </si>
  <si>
    <t>Delivery/Pickup Fee (Linen)</t>
  </si>
  <si>
    <t>山下様     挙式日：2018-10-20</t>
  </si>
  <si>
    <t>ラハイナホーリーイノセント教会</t>
  </si>
  <si>
    <t>教会使用料／牧師先生／結婚証明書（法的効力はありません）／弾き語りシンガー／SUV送迎（カアナパリ地区ホテル⇔会場間・往復）／日本人コーディネーター　※ゲスト25名様以上の場合、コーディネーター1名の追加が必要となります☆特別価格☆</t>
  </si>
  <si>
    <t>ヘアメイクアーティスト：マウイ島</t>
  </si>
  <si>
    <t>ヘアメイク＆着付け(120分)＋クイックヘアチェンジ２回付き＋アタッチメント付きアテンド</t>
  </si>
  <si>
    <t xml:space="preserve">Plan（アルバムなし）：フォトグラファーYumiko/メイク、ホテル内、(リムジン)、セレモニー、フォトツアー1ヶ所+レセプション冒頭/350cut～/データ・インターネットスライドショー	</t>
  </si>
  <si>
    <t>フォトツアー1ヶ所追加</t>
  </si>
  <si>
    <t>他島撮影出張料（宿泊料除く）※11:00以前の撮影開始、または撮影終了が19:30以降の場合は、宿泊込みの料金となります。</t>
  </si>
  <si>
    <t>つきっきりコーディネーター(マウイ島)</t>
  </si>
  <si>
    <t>カップル用リムジン(マウイ島)</t>
  </si>
  <si>
    <t>プラン内SUV送迎車からのアップグレード ※ゲスト様はカップル用リムジンをピストン輸送して教会までお送りいたします。</t>
  </si>
  <si>
    <t>延長1時間(ビーチ撮影用)</t>
  </si>
  <si>
    <t>Real Weddings オリジナル(マウイ島)</t>
  </si>
  <si>
    <t>ブーケ＆ブートニア　☆プレゼント☆ ※キングプロテアが入荷できない場合は、クイーンプロテアに変更になる場合があります。</t>
  </si>
  <si>
    <t>ハクレイ ※グリーン×ホワイトのシンプルなもの</t>
  </si>
  <si>
    <t>グリーン＆ホワイトオーキッドシングルレイ</t>
  </si>
  <si>
    <t>マウイ島：パシフィコ</t>
  </si>
  <si>
    <t>Dinner Menu B　※チョコレートケーキ無し</t>
  </si>
  <si>
    <t>マウイ島</t>
  </si>
  <si>
    <t>Naked Cake 2 tier round  ４インチ/６インチ</t>
  </si>
  <si>
    <t>石川様     挙式日：2018-10-11</t>
  </si>
  <si>
    <t>【カフレアによる挙式】
ビーチ使用許可料/ミュージシャン（ウクレレ音楽）/証明書/オーキッドレイ2本/カウンセリング（45分）
84,500円→94,500円</t>
  </si>
  <si>
    <t>つきっきりヘアメイク(7時間）*クイックヘアチェンジ(15分)2回付き
※Naoko指名料：八島様からのプレゼント</t>
  </si>
  <si>
    <t>延長30分※18時半迄</t>
  </si>
  <si>
    <t>フォトグラファー：Lester Miyashiro</t>
  </si>
  <si>
    <t>お支度→ホテル館内→リムジン→挙式→フォトツアー2ヶ所(ワイキキ周辺）/撮影データ</t>
  </si>
  <si>
    <t>カフレアの挙式〜レセプション前半（19時迄）</t>
  </si>
  <si>
    <t>NST PICTURES</t>
  </si>
  <si>
    <t>Feature Film・All day(メイク～パーティー終了まで)/HD・2カメ撮影/ショートフィルムドキュメンタリータッチ(約10分)/SNS用30秒動画/お二人へのインタビュー撮影及びゲストからのお祝いメッセージ撮影あり</t>
  </si>
  <si>
    <t>ホテル出発→教会→フォトツアー1カ所(ワイキキ周辺）→レセプション</t>
  </si>
  <si>
    <t>ゲスト様のご誘導→レセプション準備→レセプション</t>
  </si>
  <si>
    <t>フラワーシャワー(10名様分)
※カワイアハオ教会用</t>
  </si>
  <si>
    <t>マイリーレイ
※カフレアの挙式にて使用</t>
  </si>
  <si>
    <t>ピカケのレイ
※5連でお作りいたします　
※カフレアの挙式にて使用</t>
  </si>
  <si>
    <t>【レセプションのみの場合】
カハラオケカイ（ディナー：月・火・水・木・金）個室料／レセプションコーディネーター(開始~終了まで）※最低保証料金は約￥214,500以上となります。</t>
  </si>
  <si>
    <t>カハラオケカイ</t>
  </si>
  <si>
    <t>カメラ撮影許可料</t>
  </si>
  <si>
    <t>カハラオケカイ（ランチ・ディナー）</t>
  </si>
  <si>
    <t>Display of Gourmet Fresh Market Vegetables (約45名様分)</t>
  </si>
  <si>
    <t>Seafood Tower(約25名様分)</t>
  </si>
  <si>
    <t>Bruschetta Bar(約25名様分)</t>
  </si>
  <si>
    <t>Assorted Sushi Platter(約25名様分)</t>
  </si>
  <si>
    <t>Seasonal Tropical Fruit(約20名様分)</t>
  </si>
  <si>
    <t>Chinese Style Roast Pork(約20名様分)　※シェフ(2時間)のご料金が別途掛かります</t>
  </si>
  <si>
    <t>Prime Rib of Beef(約30名様分)　※シェフ(2時間)のご料金が別途掛かります</t>
  </si>
  <si>
    <t>シェフ(2時間)</t>
  </si>
  <si>
    <t>チェア</t>
  </si>
  <si>
    <t>チバリチェア（ナチュラル）</t>
  </si>
  <si>
    <t>テーブルデコレーション　
234,000円→221,000円
円卓3つ分のデコレーション
・ピンク×ホワイトフラワー、キャンドル、花びらのアレンジ
・ランナーとチェアリボン：ティファニーブルー</t>
  </si>
  <si>
    <t>神田様     挙式日：2018-10-16</t>
  </si>
  <si>
    <t>ハレクラニ・カヴェヘヴェヘローンウエディング</t>
  </si>
  <si>
    <t>会場使用料／牧師謝礼／ソロウクレレシンガー／日本人コーディネーター／結婚証明書(法的効力なし)／椅子20脚</t>
  </si>
  <si>
    <t>アイル装花　</t>
  </si>
  <si>
    <t>リネン</t>
  </si>
  <si>
    <t>サッシュ（レンタル）</t>
  </si>
  <si>
    <t xml:space="preserve">Plan（アルバムなし）：フォトグラファーMegumi/メイク、ホテル内、(リムジン)、セレモニー、フォトツアー2ヶ所（ワイマナロビーチ&amp;ワイキキタウン）/350cut～/DVD(データ)・インターネットスライドショー	</t>
  </si>
  <si>
    <t>遠方出張料（ワイマナロのフォトツアー）</t>
  </si>
  <si>
    <t>挙式+撮影1ヵ所追加(ワイキキ周辺)/2名体制
※お好きな音楽を選曲予定</t>
  </si>
  <si>
    <t>朝~挙式~レセプション（フォトツアー中もお付き添いいたします）</t>
  </si>
  <si>
    <t>ワイマナロビーチ延長料</t>
  </si>
  <si>
    <t>フォトツアー2時間</t>
  </si>
  <si>
    <t>ブーケ＆ブートニア　
☆プレゼント☆</t>
  </si>
  <si>
    <t>レイ　（ホワイト）</t>
  </si>
  <si>
    <t>オーキッズ</t>
  </si>
  <si>
    <t>Wedding Lunch Menu
※ドリンクは当日のお支払をお願いいたします</t>
  </si>
  <si>
    <t>テーブルデコレーション</t>
  </si>
  <si>
    <t>テーブルデコレーション
ダリア(ピンク)、アジサイ(ホワイト)、バラ(ライトピンク)、ミニバラ(ホワイト)、ユーカリの葉
各テーブル2個ずつ
※キャンドルとペタルの場合：132,600円
※花材指定無しの場合：119,600円</t>
  </si>
  <si>
    <t>スタンダード(マウナ)</t>
  </si>
  <si>
    <t>小泉様     挙式日：2018-10-19</t>
  </si>
  <si>
    <t>フォトグラファー：Akira Seo</t>
  </si>
  <si>
    <t>お支度→ホテル館内→リムジン→挙式→フォトツアー1ヶ所/45分(ワイキキ周辺）/撮影データ　※ワイキキ、カハラ地区の教会</t>
  </si>
  <si>
    <t>レセプション前半30分以内（ワイキキ周辺）</t>
  </si>
  <si>
    <t>ホテル出発→教会→フォトツアー1カ所(ワイキキ周辺）→レセプション前半</t>
  </si>
  <si>
    <t>ブーケ＆ブートニア
☆プレゼント☆</t>
  </si>
  <si>
    <t>プルメリアビーチハウス</t>
  </si>
  <si>
    <t>Dinner Menu Ⅲ</t>
  </si>
  <si>
    <t>10インチのウェディングケーキ</t>
  </si>
  <si>
    <t>席札&amp;メニュー表(セットタイプ)　※10枚以上のご注文が必要です
※10枚以下のオーダーの場合、別途セットアップ料5,460が発生いたします</t>
  </si>
  <si>
    <t>席札(ヒトデ or シェル) ※メッセージ書き用は別途￥195掛かります　</t>
  </si>
  <si>
    <t>セットアップ料金　※ミニマムオーダー10以下の場合</t>
  </si>
  <si>
    <t>ホテル⇔会場間（ワイキキ周辺）/片道</t>
  </si>
</sst>
</file>

<file path=xl/styles.xml><?xml version="1.0" encoding="utf-8"?>
<styleSheet xmlns="http://schemas.openxmlformats.org/spreadsheetml/2006/main" xml:space="preserve">
  <numFmts count="3">
    <numFmt numFmtId="164" formatCode="#,##0.00_ "/>
    <numFmt numFmtId="165" formatCode="#,##0_ "/>
    <numFmt numFmtId="166" formatCode="0.000%"/>
  </numFmts>
  <fonts count="1">
    <font>
      <b val="0"/>
      <i val="0"/>
      <strike val="0"/>
      <u val="none"/>
      <sz val="11"/>
      <color rgb="FF000000"/>
      <name val="ＭＳ Ｐゴシック"/>
    </font>
  </fonts>
  <fills count="4">
    <fill>
      <patternFill patternType="none"/>
    </fill>
    <fill>
      <patternFill patternType="gray125">
        <fgColor rgb="FFFFFFFF"/>
        <bgColor rgb="FF000000"/>
      </patternFill>
    </fill>
    <fill>
      <patternFill patternType="none"/>
    </fill>
    <fill>
      <patternFill patternType="solid">
        <fgColor rgb="FFC0C0C0"/>
        <bgColor rgb="FF000000"/>
      </patternFill>
    </fill>
  </fills>
  <borders count="18">
    <border/>
    <border>
      <left style="thin">
        <color rgb="FF000000"/>
      </left>
      <top style="thin">
        <color rgb="FF000000"/>
      </top>
    </border>
    <border>
      <top style="thin">
        <color rgb="FF000000"/>
      </top>
    </border>
    <border>
      <right style="thin">
        <color rgb="FF000000"/>
      </right>
      <top style="thin">
        <color rgb="FF000000"/>
      </top>
    </border>
    <border>
      <bottom style="dashed">
        <color rgb="FF000000"/>
      </bottom>
    </border>
    <border>
      <top style="medium">
        <color rgb="FF000000"/>
      </top>
      <bottom style="thin">
        <color rgb="FF000000"/>
      </bottom>
    </border>
    <border>
      <left style="medium">
        <color rgb="FF000000"/>
      </left>
      <top style="medium">
        <color rgb="FF000000"/>
      </top>
      <bottom style="thin">
        <color rgb="FF000000"/>
      </bottom>
    </border>
    <border>
      <left style="medium">
        <color rgb="FF000000"/>
      </left>
      <bottom style="dashed">
        <color rgb="FF000000"/>
      </bottom>
    </border>
    <border>
      <right style="medium">
        <color rgb="FF000000"/>
      </right>
      <top style="medium">
        <color rgb="FF000000"/>
      </top>
      <bottom style="thin">
        <color rgb="FF000000"/>
      </bottom>
    </border>
    <border>
      <right style="medium">
        <color rgb="FF000000"/>
      </right>
      <bottom style="dashed">
        <color rgb="FF000000"/>
      </bottom>
    </border>
    <border>
      <left style="medium">
        <color rgb="FF000000"/>
      </left>
      <top style="double">
        <color rgb="FF000000"/>
      </top>
      <bottom style="medium">
        <color rgb="FF000000"/>
      </bottom>
    </border>
    <border>
      <top style="double">
        <color rgb="FF000000"/>
      </top>
      <bottom style="medium">
        <color rgb="FF000000"/>
      </bottom>
    </border>
    <border>
      <right style="medium">
        <color rgb="FF000000"/>
      </right>
      <top style="double">
        <color rgb="FF000000"/>
      </top>
      <bottom style="medium">
        <color rgb="FF000000"/>
      </bottom>
    </border>
    <border>
      <left style="thin">
        <color rgb="FF000000"/>
      </left>
    </border>
    <border>
      <right style="thin">
        <color rgb="FF000000"/>
      </right>
    </border>
    <border>
      <top style="double">
        <color rgb="FF000000"/>
      </top>
    </border>
    <border>
      <left style="thin">
        <color rgb="FF000000"/>
      </left>
      <top style="double">
        <color rgb="FF000000"/>
      </top>
    </border>
    <border>
      <right style="thin">
        <color rgb="FF000000"/>
      </right>
      <top style="double">
        <color rgb="FF000000"/>
      </top>
    </border>
  </borders>
  <cellStyleXfs count="1">
    <xf numFmtId="0" fontId="0" fillId="0" borderId="0"/>
  </cellStyleXfs>
  <cellXfs count="65">
    <xf xfId="0" fontId="0" numFmtId="0" fillId="2" borderId="0" applyFont="0" applyNumberFormat="0" applyFill="0"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0" fillId="2" borderId="0" applyFont="0" applyNumberFormat="0" applyFill="0" applyBorder="0" applyAlignment="1">
      <alignment horizontal="general" vertical="center" textRotation="0" wrapText="true" shrinkToFit="false"/>
    </xf>
    <xf xfId="0" fontId="0" numFmtId="10" fillId="2" borderId="0" applyFont="0" applyNumberFormat="1" applyFill="0" applyBorder="0" applyAlignment="1">
      <alignment horizontal="right" vertical="center" textRotation="0" wrapText="false" shrinkToFit="false"/>
    </xf>
    <xf xfId="0" fontId="0" numFmtId="165" fillId="2" borderId="0" applyFont="0" applyNumberFormat="1" applyFill="0" applyBorder="0" applyAlignment="0">
      <alignment horizontal="general" vertical="center" textRotation="0" wrapText="false" shrinkToFit="false"/>
    </xf>
    <xf xfId="0" fontId="0" numFmtId="165" fillId="2" borderId="0" applyFont="0" applyNumberFormat="1" applyFill="0" applyBorder="0" applyAlignment="1">
      <alignment horizontal="right" vertical="center" textRotation="0" wrapText="false" shrinkToFit="false"/>
    </xf>
    <xf xfId="0" fontId="0" numFmtId="9"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1">
      <alignment horizontal="right" vertical="center" textRotation="0" wrapText="true" shrinkToFit="false"/>
    </xf>
    <xf xfId="0" fontId="0" numFmtId="166"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4"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164" fillId="2" borderId="0" applyFont="0" applyNumberFormat="1" applyFill="0" applyBorder="0" applyAlignment="0">
      <alignment horizontal="general"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0" fillId="2" borderId="0" applyFont="0" applyNumberFormat="0" applyFill="0" applyBorder="0" applyAlignment="1">
      <alignment horizontal="general" vertical="center" textRotation="0" wrapText="true" shrinkToFit="false"/>
    </xf>
    <xf xfId="0" fontId="0" numFmtId="165" fillId="2" borderId="0" applyFont="0" applyNumberFormat="1" applyFill="0" applyBorder="0" applyAlignment="0">
      <alignment horizontal="general"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165" fillId="2" borderId="0" applyFont="0" applyNumberFormat="1" applyFill="0" applyBorder="0" applyAlignment="1">
      <alignment horizontal="right" vertical="center" textRotation="0" wrapText="false" shrinkToFit="false"/>
    </xf>
    <xf xfId="0" fontId="0" numFmtId="10" fillId="2" borderId="0" applyFont="0" applyNumberFormat="1" applyFill="0" applyBorder="0" applyAlignment="1">
      <alignment horizontal="right" vertical="center" textRotation="0" wrapText="false" shrinkToFit="false"/>
    </xf>
    <xf xfId="0" fontId="0" numFmtId="0" fillId="2" borderId="1" applyFont="0" applyNumberFormat="0" applyFill="0" applyBorder="1" applyAlignment="1">
      <alignment horizontal="center" vertical="center" textRotation="0" wrapText="false" shrinkToFit="false"/>
    </xf>
    <xf xfId="0" fontId="0" numFmtId="0" fillId="2" borderId="2" applyFont="0" applyNumberFormat="0" applyFill="0" applyBorder="1" applyAlignment="1">
      <alignment horizontal="center" vertical="center" textRotation="0" wrapText="false" shrinkToFit="false"/>
    </xf>
    <xf xfId="0" fontId="0" numFmtId="0" fillId="2" borderId="2" applyFont="0" applyNumberFormat="0" applyFill="0" applyBorder="1" applyAlignment="1">
      <alignment horizontal="center" vertical="center" textRotation="0" wrapText="true" shrinkToFit="false"/>
    </xf>
    <xf xfId="0" fontId="0" numFmtId="165" fillId="2" borderId="2" applyFont="0" applyNumberFormat="1" applyFill="0" applyBorder="1" applyAlignment="1">
      <alignment horizontal="center" vertical="center" textRotation="0" wrapText="false" shrinkToFit="false"/>
    </xf>
    <xf xfId="0" fontId="0" numFmtId="164" fillId="2" borderId="2" applyFont="0" applyNumberFormat="1" applyFill="0" applyBorder="1" applyAlignment="1">
      <alignment horizontal="center" vertical="center" textRotation="0" wrapText="false" shrinkToFit="false"/>
    </xf>
    <xf xfId="0" fontId="0" numFmtId="10" fillId="2" borderId="2" applyFont="0" applyNumberFormat="1" applyFill="0" applyBorder="1" applyAlignment="1">
      <alignment horizontal="center" vertical="center" textRotation="0" wrapText="false" shrinkToFit="false"/>
    </xf>
    <xf xfId="0" fontId="0" numFmtId="165" fillId="2" borderId="2" applyFont="0" applyNumberFormat="1" applyFill="0" applyBorder="1" applyAlignment="1">
      <alignment horizontal="center" vertical="center" textRotation="0" wrapText="false" shrinkToFit="false"/>
    </xf>
    <xf xfId="0" fontId="0" numFmtId="164" fillId="2" borderId="2" applyFont="0" applyNumberFormat="1" applyFill="0" applyBorder="1" applyAlignment="1">
      <alignment horizontal="center" vertical="center" textRotation="0" wrapText="false" shrinkToFit="false"/>
    </xf>
    <xf xfId="0" fontId="0" numFmtId="10" fillId="2" borderId="2" applyFont="0" applyNumberFormat="1" applyFill="0" applyBorder="1" applyAlignment="1">
      <alignment horizontal="center" vertical="center" textRotation="0" wrapText="false" shrinkToFit="false"/>
    </xf>
    <xf xfId="0" fontId="0" numFmtId="164" fillId="2" borderId="3" applyFont="0" applyNumberFormat="1" applyFill="0" applyBorder="1" applyAlignment="1">
      <alignment horizontal="center" vertical="center" textRotation="0" wrapText="false" shrinkToFit="false"/>
    </xf>
    <xf xfId="0" fontId="0" numFmtId="0" fillId="2" borderId="0" applyFont="0" applyNumberFormat="0" applyFill="0" applyBorder="0" applyAlignment="1">
      <alignment horizontal="right" vertical="center" textRotation="0" wrapText="true" shrinkToFit="false"/>
    </xf>
    <xf xfId="0" fontId="0" numFmtId="14" fillId="2" borderId="4" applyFont="0" applyNumberFormat="1" applyFill="0" applyBorder="1" applyAlignment="0">
      <alignment horizontal="general" vertical="center" textRotation="0" wrapText="false" shrinkToFit="false"/>
    </xf>
    <xf xfId="0" fontId="0" numFmtId="0" fillId="2" borderId="4" applyFont="0" applyNumberFormat="0" applyFill="0" applyBorder="1" applyAlignment="0">
      <alignment horizontal="general" vertical="center" textRotation="0" wrapText="false" shrinkToFit="false"/>
    </xf>
    <xf xfId="0" fontId="0" numFmtId="164" fillId="2" borderId="4" applyFont="0" applyNumberFormat="1" applyFill="0" applyBorder="1" applyAlignment="0">
      <alignment horizontal="general" vertical="center" textRotation="0" wrapText="false" shrinkToFit="false"/>
    </xf>
    <xf xfId="0" fontId="0" numFmtId="14" fillId="2" borderId="5" applyFont="0" applyNumberFormat="1" applyFill="0" applyBorder="1" applyAlignment="1">
      <alignment horizontal="center" vertical="center" textRotation="0" wrapText="false" shrinkToFit="false"/>
    </xf>
    <xf xfId="0" fontId="0" numFmtId="0" fillId="2" borderId="5" applyFont="0" applyNumberFormat="0" applyFill="0" applyBorder="1" applyAlignment="1">
      <alignment horizontal="center" vertical="center" textRotation="0" wrapText="false" shrinkToFit="false"/>
    </xf>
    <xf xfId="0" fontId="0" numFmtId="164" fillId="2" borderId="5" applyFont="0" applyNumberFormat="1" applyFill="0" applyBorder="1" applyAlignment="1">
      <alignment horizontal="center" vertical="center" textRotation="0" wrapText="false" shrinkToFit="false"/>
    </xf>
    <xf xfId="0" fontId="0" numFmtId="0" fillId="2" borderId="6" applyFont="0" applyNumberFormat="0" applyFill="0" applyBorder="1" applyAlignment="1">
      <alignment horizontal="center" vertical="center" textRotation="0" wrapText="false" shrinkToFit="false"/>
    </xf>
    <xf xfId="0" fontId="0" numFmtId="0" fillId="2" borderId="7" applyFont="0" applyNumberFormat="0" applyFill="0" applyBorder="1" applyAlignment="1">
      <alignment horizontal="center" vertical="center" textRotation="0" wrapText="false" shrinkToFit="false"/>
    </xf>
    <xf xfId="0" fontId="0" numFmtId="164" fillId="2" borderId="8" applyFont="0" applyNumberFormat="1" applyFill="0" applyBorder="1" applyAlignment="1">
      <alignment horizontal="center" vertical="center" textRotation="0" wrapText="false" shrinkToFit="false"/>
    </xf>
    <xf xfId="0" fontId="0" numFmtId="164" fillId="2" borderId="9" applyFont="0" applyNumberFormat="1" applyFill="0" applyBorder="1" applyAlignment="0">
      <alignment horizontal="general" vertical="center" textRotation="0" wrapText="false" shrinkToFit="false"/>
    </xf>
    <xf xfId="0" fontId="0" numFmtId="0" fillId="2" borderId="10" applyFont="0" applyNumberFormat="0" applyFill="0" applyBorder="1" applyAlignment="1">
      <alignment horizontal="center" vertical="center" textRotation="0" wrapText="false" shrinkToFit="false"/>
    </xf>
    <xf xfId="0" fontId="0" numFmtId="14" fillId="2" borderId="11" applyFont="0" applyNumberFormat="1" applyFill="0" applyBorder="1" applyAlignment="0">
      <alignment horizontal="general" vertical="center" textRotation="0" wrapText="false" shrinkToFit="false"/>
    </xf>
    <xf xfId="0" fontId="0" numFmtId="0" fillId="2" borderId="11" applyFont="0" applyNumberFormat="0" applyFill="0" applyBorder="1" applyAlignment="0">
      <alignment horizontal="general" vertical="center" textRotation="0" wrapText="false" shrinkToFit="false"/>
    </xf>
    <xf xfId="0" fontId="0" numFmtId="164" fillId="2" borderId="11" applyFont="0" applyNumberFormat="1" applyFill="0" applyBorder="1" applyAlignment="0">
      <alignment horizontal="general" vertical="center" textRotation="0" wrapText="false" shrinkToFit="false"/>
    </xf>
    <xf xfId="0" fontId="0" numFmtId="164" fillId="2" borderId="12" applyFont="0" applyNumberFormat="1" applyFill="0" applyBorder="1" applyAlignment="0">
      <alignment horizontal="general" vertical="center" textRotation="0" wrapText="false" shrinkToFit="false"/>
    </xf>
    <xf xfId="0" fontId="0" numFmtId="0" fillId="3" borderId="0" applyFont="0" applyNumberFormat="0" applyFill="1" applyBorder="0" applyAlignment="0">
      <alignment horizontal="general" vertical="center" textRotation="0" wrapText="false" shrinkToFit="false"/>
    </xf>
    <xf xfId="0" fontId="0" numFmtId="0" fillId="3" borderId="0" applyFont="0" applyNumberFormat="0" applyFill="1" applyBorder="0" applyAlignment="1">
      <alignment horizontal="general" vertical="center" textRotation="0" wrapText="true" shrinkToFit="false"/>
    </xf>
    <xf xfId="0" fontId="0" numFmtId="165" fillId="3" borderId="0" applyFont="0" applyNumberFormat="1" applyFill="1" applyBorder="0" applyAlignment="0">
      <alignment horizontal="general" vertical="center" textRotation="0" wrapText="false" shrinkToFit="false"/>
    </xf>
    <xf xfId="0" fontId="0" numFmtId="164" fillId="3" borderId="0" applyFont="0" applyNumberFormat="1" applyFill="1" applyBorder="0" applyAlignment="1">
      <alignment horizontal="right" vertical="center" textRotation="0" wrapText="false" shrinkToFit="false"/>
    </xf>
    <xf xfId="0" fontId="0" numFmtId="165" fillId="3" borderId="0" applyFont="0" applyNumberFormat="1" applyFill="1" applyBorder="0" applyAlignment="1">
      <alignment horizontal="right" vertical="center" textRotation="0" wrapText="false" shrinkToFit="false"/>
    </xf>
    <xf xfId="0" fontId="0" numFmtId="10" fillId="3" borderId="0" applyFont="0" applyNumberFormat="1" applyFill="1" applyBorder="0" applyAlignment="1">
      <alignment horizontal="right" vertical="center" textRotation="0" wrapText="false" shrinkToFit="false"/>
    </xf>
    <xf xfId="0" fontId="0" numFmtId="0" fillId="2" borderId="13" applyFont="0" applyNumberFormat="0" applyFill="0" applyBorder="1" applyAlignment="0">
      <alignment horizontal="general" vertical="center" textRotation="0" wrapText="false" shrinkToFit="false"/>
    </xf>
    <xf xfId="0" fontId="0" numFmtId="164" fillId="2" borderId="14" applyFont="0" applyNumberFormat="1" applyFill="0" applyBorder="1" applyAlignment="1">
      <alignment horizontal="right" vertical="center" textRotation="0" wrapText="false" shrinkToFit="false"/>
    </xf>
    <xf xfId="0" fontId="0" numFmtId="0" fillId="2" borderId="15" applyFont="0" applyNumberFormat="0" applyFill="0" applyBorder="1" applyAlignment="0">
      <alignment horizontal="general" vertical="center" textRotation="0" wrapText="false" shrinkToFit="false"/>
    </xf>
    <xf xfId="0" fontId="0" numFmtId="0" fillId="2" borderId="15" applyFont="0" applyNumberFormat="0" applyFill="0" applyBorder="1" applyAlignment="1">
      <alignment horizontal="general" vertical="center" textRotation="0" wrapText="true" shrinkToFit="false"/>
    </xf>
    <xf xfId="0" fontId="0" numFmtId="165" fillId="2" borderId="15" applyFont="0" applyNumberFormat="1" applyFill="0" applyBorder="1" applyAlignment="0">
      <alignment horizontal="general" vertical="center" textRotation="0" wrapText="false" shrinkToFit="false"/>
    </xf>
    <xf xfId="0" fontId="0" numFmtId="164" fillId="2" borderId="15" applyFont="0" applyNumberFormat="1" applyFill="0" applyBorder="1" applyAlignment="1">
      <alignment horizontal="right" vertical="center" textRotation="0" wrapText="false" shrinkToFit="false"/>
    </xf>
    <xf xfId="0" fontId="0" numFmtId="165" fillId="2" borderId="15" applyFont="0" applyNumberFormat="1" applyFill="0" applyBorder="1" applyAlignment="1">
      <alignment horizontal="right" vertical="center" textRotation="0" wrapText="false" shrinkToFit="false"/>
    </xf>
    <xf xfId="0" fontId="0" numFmtId="10" fillId="2" borderId="15" applyFont="0" applyNumberFormat="1" applyFill="0" applyBorder="1" applyAlignment="1">
      <alignment horizontal="right" vertical="center" textRotation="0" wrapText="false" shrinkToFit="false"/>
    </xf>
    <xf xfId="0" fontId="0" numFmtId="0" fillId="3" borderId="13" applyFont="0" applyNumberFormat="0" applyFill="1" applyBorder="1" applyAlignment="0">
      <alignment horizontal="general" vertical="center" textRotation="0" wrapText="false" shrinkToFit="false"/>
    </xf>
    <xf xfId="0" fontId="0" numFmtId="164" fillId="3" borderId="14" applyFont="0" applyNumberFormat="1" applyFill="1" applyBorder="1" applyAlignment="1">
      <alignment horizontal="right" vertical="center" textRotation="0" wrapText="false" shrinkToFit="false"/>
    </xf>
    <xf xfId="0" fontId="0" numFmtId="0" fillId="2" borderId="16" applyFont="0" applyNumberFormat="0" applyFill="0" applyBorder="1" applyAlignment="0">
      <alignment horizontal="general" vertical="center" textRotation="0" wrapText="false" shrinkToFit="false"/>
    </xf>
    <xf xfId="0" fontId="0" numFmtId="164" fillId="2" borderId="17" applyFont="0" applyNumberFormat="1" applyFill="0" applyBorder="1" applyAlignment="1">
      <alignment horizontal="righ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
</file>

<file path=xl/worksheets/_rels/sheet17.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1"/>
  <sheetViews>
    <sheetView tabSelected="0" workbookViewId="0" zoomScale="75" showGridLines="true" showRowColHeaders="1">
      <selection activeCell="H21" sqref="H21"/>
    </sheetView>
  </sheetViews>
  <sheetFormatPr defaultRowHeight="14.4" defaultColWidth="25" outlineLevelRow="0" outlineLevelCol="0"/>
  <cols>
    <col min="1" max="1" width="2.875" customWidth="true" style="12"/>
    <col min="2" max="2" width="4.375" customWidth="true" style="10"/>
    <col min="3" max="3" width="15.875" customWidth="true" style="11"/>
    <col min="4" max="4" width="20.125" customWidth="true" style="12"/>
    <col min="5" max="5" width="25" style="13"/>
    <col min="6" max="6" width="25" style="13"/>
    <col min="7" max="7" width="25" style="13"/>
    <col min="8" max="8" width="25" style="13"/>
    <col min="9" max="9" width="25" style="12"/>
  </cols>
  <sheetData>
    <row r="2" spans="1:9">
      <c r="C2" s="11" t="s">
        <v>0</v>
      </c>
      <c r="H2" s="14" t="s">
        <v>1</v>
      </c>
    </row>
    <row r="4" spans="1:9" s="10" customFormat="1">
      <c r="B4" s="38" t="s">
        <v>2</v>
      </c>
      <c r="C4" s="35" t="s">
        <v>3</v>
      </c>
      <c r="D4" s="36" t="s">
        <v>4</v>
      </c>
      <c r="E4" s="37" t="s">
        <v>5</v>
      </c>
      <c r="F4" s="37" t="s">
        <v>6</v>
      </c>
      <c r="G4" s="37" t="s">
        <v>7</v>
      </c>
      <c r="H4" s="40" t="s">
        <v>8</v>
      </c>
    </row>
    <row r="5" spans="1:9">
      <c r="B5" s="39">
        <v>1</v>
      </c>
      <c r="C5" s="32" t="s">
        <v>9</v>
      </c>
      <c r="D5" s="33" t="s">
        <v>10</v>
      </c>
      <c r="E5" s="34">
        <v>5516.06</v>
      </c>
      <c r="F5" s="34">
        <v>99.36</v>
      </c>
      <c r="G5" s="34">
        <v>264.6</v>
      </c>
      <c r="H5" s="41">
        <v>5880.02</v>
      </c>
    </row>
    <row r="6" spans="1:9">
      <c r="B6" s="39">
        <v>2</v>
      </c>
      <c r="C6" s="32" t="s">
        <v>11</v>
      </c>
      <c r="D6" s="33" t="s">
        <v>12</v>
      </c>
      <c r="E6" s="34">
        <v>5446.17</v>
      </c>
      <c r="F6" s="34">
        <v>446.05</v>
      </c>
      <c r="G6" s="34">
        <v>277.64</v>
      </c>
      <c r="H6" s="41">
        <v>6169.86</v>
      </c>
    </row>
    <row r="7" spans="1:9">
      <c r="B7" s="39">
        <v>3</v>
      </c>
      <c r="C7" s="32" t="s">
        <v>13</v>
      </c>
      <c r="D7" s="33" t="s">
        <v>14</v>
      </c>
      <c r="E7" s="34">
        <v>4217.24</v>
      </c>
      <c r="F7" s="34">
        <v>382.4</v>
      </c>
      <c r="G7" s="34">
        <v>216.74</v>
      </c>
      <c r="H7" s="41">
        <v>4816.38</v>
      </c>
    </row>
    <row r="8" spans="1:9">
      <c r="B8" s="39">
        <v>4</v>
      </c>
      <c r="C8" s="32" t="s">
        <v>15</v>
      </c>
      <c r="D8" s="33" t="s">
        <v>16</v>
      </c>
      <c r="E8" s="34">
        <v>8262.84</v>
      </c>
      <c r="F8" s="34">
        <v>703.83</v>
      </c>
      <c r="G8" s="34">
        <v>422.51</v>
      </c>
      <c r="H8" s="41">
        <v>9389.18</v>
      </c>
    </row>
    <row r="9" spans="1:9">
      <c r="B9" s="39">
        <v>5</v>
      </c>
      <c r="C9" s="32" t="s">
        <v>15</v>
      </c>
      <c r="D9" s="33" t="s">
        <v>17</v>
      </c>
      <c r="E9" s="34">
        <v>8286.51</v>
      </c>
      <c r="F9" s="34">
        <v>657.87</v>
      </c>
      <c r="G9" s="34">
        <v>421.46</v>
      </c>
      <c r="H9" s="41">
        <v>9365.84</v>
      </c>
    </row>
    <row r="10" spans="1:9">
      <c r="B10" s="39">
        <v>6</v>
      </c>
      <c r="C10" s="32" t="s">
        <v>18</v>
      </c>
      <c r="D10" s="33" t="s">
        <v>19</v>
      </c>
      <c r="E10" s="34">
        <v>32789.08</v>
      </c>
      <c r="F10" s="34">
        <v>3230.71</v>
      </c>
      <c r="G10" s="34">
        <v>1697.25</v>
      </c>
      <c r="H10" s="41">
        <v>37717.04</v>
      </c>
    </row>
    <row r="11" spans="1:9">
      <c r="B11" s="39">
        <v>7</v>
      </c>
      <c r="C11" s="32" t="s">
        <v>20</v>
      </c>
      <c r="D11" s="33" t="s">
        <v>21</v>
      </c>
      <c r="E11" s="34">
        <v>2901.24</v>
      </c>
      <c r="F11" s="34">
        <v>269.22</v>
      </c>
      <c r="G11" s="34">
        <v>149.39</v>
      </c>
      <c r="H11" s="41">
        <v>3319.85</v>
      </c>
    </row>
    <row r="12" spans="1:9">
      <c r="B12" s="39">
        <v>8</v>
      </c>
      <c r="C12" s="32" t="s">
        <v>20</v>
      </c>
      <c r="D12" s="33" t="s">
        <v>22</v>
      </c>
      <c r="E12" s="34">
        <v>5898.34</v>
      </c>
      <c r="F12" s="34">
        <v>581.4400000000001</v>
      </c>
      <c r="G12" s="34">
        <v>305.33</v>
      </c>
      <c r="H12" s="41">
        <v>6785.11</v>
      </c>
    </row>
    <row r="13" spans="1:9">
      <c r="B13" s="39">
        <v>9</v>
      </c>
      <c r="C13" s="32" t="s">
        <v>23</v>
      </c>
      <c r="D13" s="33" t="s">
        <v>24</v>
      </c>
      <c r="E13" s="34">
        <v>10116.45</v>
      </c>
      <c r="F13" s="34">
        <v>727.99</v>
      </c>
      <c r="G13" s="34">
        <v>510.99</v>
      </c>
      <c r="H13" s="41">
        <v>11355.43</v>
      </c>
    </row>
    <row r="14" spans="1:9">
      <c r="B14" s="39">
        <v>10</v>
      </c>
      <c r="C14" s="32" t="s">
        <v>25</v>
      </c>
      <c r="D14" s="33" t="s">
        <v>26</v>
      </c>
      <c r="E14" s="34">
        <v>5337.99</v>
      </c>
      <c r="F14" s="34">
        <v>471.99</v>
      </c>
      <c r="G14" s="34">
        <v>273.77</v>
      </c>
      <c r="H14" s="41">
        <v>6083.75</v>
      </c>
    </row>
    <row r="15" spans="1:9">
      <c r="B15" s="39">
        <v>11</v>
      </c>
      <c r="C15" s="32" t="s">
        <v>25</v>
      </c>
      <c r="D15" s="33" t="s">
        <v>27</v>
      </c>
      <c r="E15" s="34">
        <v>6127.29</v>
      </c>
      <c r="F15" s="34">
        <v>441.72</v>
      </c>
      <c r="G15" s="34">
        <v>309.53</v>
      </c>
      <c r="H15" s="41">
        <v>6878.54</v>
      </c>
    </row>
    <row r="16" spans="1:9">
      <c r="B16" s="39">
        <v>12</v>
      </c>
      <c r="C16" s="32" t="s">
        <v>28</v>
      </c>
      <c r="D16" s="33" t="s">
        <v>29</v>
      </c>
      <c r="E16" s="34">
        <v>8040.71</v>
      </c>
      <c r="F16" s="34">
        <v>0</v>
      </c>
      <c r="G16" s="34">
        <v>334.98</v>
      </c>
      <c r="H16" s="41">
        <v>8375.690000000001</v>
      </c>
    </row>
    <row r="17" spans="1:9">
      <c r="B17" s="39">
        <v>13</v>
      </c>
      <c r="C17" s="32" t="s">
        <v>30</v>
      </c>
      <c r="D17" s="33" t="s">
        <v>31</v>
      </c>
      <c r="E17" s="34">
        <v>3687.2</v>
      </c>
      <c r="F17" s="34">
        <v>299.9</v>
      </c>
      <c r="G17" s="34">
        <v>187.87</v>
      </c>
      <c r="H17" s="41">
        <v>4174.97</v>
      </c>
    </row>
    <row r="18" spans="1:9">
      <c r="B18" s="39">
        <v>14</v>
      </c>
      <c r="C18" s="32" t="s">
        <v>32</v>
      </c>
      <c r="D18" s="33" t="s">
        <v>33</v>
      </c>
      <c r="E18" s="34">
        <v>2696.37</v>
      </c>
      <c r="F18" s="34">
        <v>81.98999999999999</v>
      </c>
      <c r="G18" s="34">
        <v>130.92</v>
      </c>
      <c r="H18" s="41">
        <v>2909.28</v>
      </c>
    </row>
    <row r="19" spans="1:9">
      <c r="B19" s="39">
        <v>15</v>
      </c>
      <c r="C19" s="32" t="s">
        <v>34</v>
      </c>
      <c r="D19" s="33" t="s">
        <v>35</v>
      </c>
      <c r="E19" s="34">
        <v>17074.27</v>
      </c>
      <c r="F19" s="34">
        <v>1775.35</v>
      </c>
      <c r="G19" s="34">
        <v>888.1900000000001</v>
      </c>
      <c r="H19" s="41">
        <v>19737.81</v>
      </c>
    </row>
    <row r="20" spans="1:9">
      <c r="B20" s="39">
        <v>16</v>
      </c>
      <c r="C20" s="32" t="s">
        <v>36</v>
      </c>
      <c r="D20" s="33" t="s">
        <v>37</v>
      </c>
      <c r="E20" s="34">
        <v>4450.84</v>
      </c>
      <c r="F20" s="34">
        <v>0</v>
      </c>
      <c r="G20" s="34">
        <v>185.47</v>
      </c>
      <c r="H20" s="41">
        <v>4636.31</v>
      </c>
    </row>
    <row r="21" spans="1:9">
      <c r="B21" s="42"/>
      <c r="C21" s="43"/>
      <c r="D21" s="44" t="s">
        <v>38</v>
      </c>
      <c r="E21" s="45" t="str">
        <f>SUM(E5:E20)</f>
        <v>0</v>
      </c>
      <c r="F21" s="45" t="str">
        <f>SUM(F5:F20)</f>
        <v>0</v>
      </c>
      <c r="G21" s="45" t="str">
        <f>SUM(G5:G20)</f>
        <v>0</v>
      </c>
      <c r="H21" s="46" t="str">
        <f>SUM(H5:H20)</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R25"/>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299</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59</v>
      </c>
      <c r="D5" s="3" t="s">
        <v>60</v>
      </c>
      <c r="E5" s="5">
        <v>1</v>
      </c>
      <c r="F5" s="2">
        <v>2000</v>
      </c>
      <c r="G5" s="6">
        <v>260000</v>
      </c>
      <c r="H5" s="2">
        <v>1976.56</v>
      </c>
      <c r="I5" s="6">
        <v>224162</v>
      </c>
      <c r="J5" s="6" t="str">
        <f>G5 - I5</f>
        <v>0</v>
      </c>
      <c r="K5" s="4" t="str">
        <f>IF(G5=0,0,J5 / G5)</f>
        <v>0</v>
      </c>
      <c r="L5" s="6" t="str">
        <f>J5 * O5</f>
        <v>0</v>
      </c>
      <c r="M5" s="2" t="str">
        <f>L5 / R2</f>
        <v>0</v>
      </c>
      <c r="N5" s="6" t="str">
        <f>J5 * P5</f>
        <v>0</v>
      </c>
      <c r="O5" s="4">
        <v>0.2</v>
      </c>
      <c r="P5" s="4">
        <v>0.8</v>
      </c>
      <c r="Q5" s="2">
        <v>130</v>
      </c>
      <c r="R5" s="54">
        <v>113.41</v>
      </c>
    </row>
    <row r="6" spans="1:18">
      <c r="B6" s="53" t="s">
        <v>58</v>
      </c>
      <c r="C6" t="s">
        <v>169</v>
      </c>
      <c r="D6" s="3" t="s">
        <v>170</v>
      </c>
      <c r="E6" s="5">
        <v>1</v>
      </c>
      <c r="F6" s="2">
        <v>900</v>
      </c>
      <c r="G6" s="6">
        <v>117000</v>
      </c>
      <c r="H6" s="2">
        <v>600</v>
      </c>
      <c r="I6" s="6">
        <v>68046</v>
      </c>
      <c r="J6" s="6" t="str">
        <f>G6 - I6</f>
        <v>0</v>
      </c>
      <c r="K6" s="4" t="str">
        <f>IF(G6=0,0,J6 / G6)</f>
        <v>0</v>
      </c>
      <c r="L6" s="6" t="str">
        <f>J6 * O6</f>
        <v>0</v>
      </c>
      <c r="M6" s="2" t="str">
        <f>L6 / R2</f>
        <v>0</v>
      </c>
      <c r="N6" s="6" t="str">
        <f>J6 * P6</f>
        <v>0</v>
      </c>
      <c r="O6" s="4">
        <v>0.2</v>
      </c>
      <c r="P6" s="4">
        <v>0.8</v>
      </c>
      <c r="Q6" s="2">
        <v>130</v>
      </c>
      <c r="R6" s="54">
        <v>113.41</v>
      </c>
    </row>
    <row r="7" spans="1:18">
      <c r="B7" s="53" t="s">
        <v>58</v>
      </c>
      <c r="C7" t="s">
        <v>300</v>
      </c>
      <c r="D7" s="3" t="s">
        <v>301</v>
      </c>
      <c r="E7" s="5">
        <v>1</v>
      </c>
      <c r="F7" s="2">
        <v>550</v>
      </c>
      <c r="G7" s="6">
        <v>71500</v>
      </c>
      <c r="H7" s="2">
        <v>321.6</v>
      </c>
      <c r="I7" s="6">
        <v>36473</v>
      </c>
      <c r="J7" s="6" t="str">
        <f>G7 - I7</f>
        <v>0</v>
      </c>
      <c r="K7" s="4" t="str">
        <f>IF(G7=0,0,J7 / G7)</f>
        <v>0</v>
      </c>
      <c r="L7" s="6" t="str">
        <f>J7 * O7</f>
        <v>0</v>
      </c>
      <c r="M7" s="2" t="str">
        <f>L7 / R2</f>
        <v>0</v>
      </c>
      <c r="N7" s="6" t="str">
        <f>J7 * P7</f>
        <v>0</v>
      </c>
      <c r="O7" s="4">
        <v>0.2</v>
      </c>
      <c r="P7" s="4">
        <v>0.8</v>
      </c>
      <c r="Q7" s="2">
        <v>130</v>
      </c>
      <c r="R7" s="54">
        <v>113.41</v>
      </c>
    </row>
    <row r="8" spans="1:18">
      <c r="B8" s="53" t="s">
        <v>58</v>
      </c>
      <c r="C8" t="s">
        <v>300</v>
      </c>
      <c r="D8" s="3" t="s">
        <v>302</v>
      </c>
      <c r="E8" s="5">
        <v>2</v>
      </c>
      <c r="F8" s="2">
        <v>600</v>
      </c>
      <c r="G8" s="6">
        <v>78000</v>
      </c>
      <c r="H8" s="2">
        <v>301.5</v>
      </c>
      <c r="I8" s="6">
        <v>34194</v>
      </c>
      <c r="J8" s="6" t="str">
        <f>G8 - I8</f>
        <v>0</v>
      </c>
      <c r="K8" s="4" t="str">
        <f>IF(G8=0,0,J8 / G8)</f>
        <v>0</v>
      </c>
      <c r="L8" s="6" t="str">
        <f>J8 * O8</f>
        <v>0</v>
      </c>
      <c r="M8" s="2" t="str">
        <f>L8 / R2</f>
        <v>0</v>
      </c>
      <c r="N8" s="6" t="str">
        <f>J8 * P8</f>
        <v>0</v>
      </c>
      <c r="O8" s="4">
        <v>0.2</v>
      </c>
      <c r="P8" s="4">
        <v>0.8</v>
      </c>
      <c r="Q8" s="2">
        <v>130</v>
      </c>
      <c r="R8" s="54">
        <v>113.41</v>
      </c>
    </row>
    <row r="9" spans="1:18">
      <c r="B9" s="53" t="s">
        <v>58</v>
      </c>
      <c r="C9" t="s">
        <v>71</v>
      </c>
      <c r="D9" s="3" t="s">
        <v>101</v>
      </c>
      <c r="E9" s="5">
        <v>1</v>
      </c>
      <c r="F9" s="2">
        <v>450</v>
      </c>
      <c r="G9" s="6">
        <v>58500</v>
      </c>
      <c r="H9" s="2">
        <v>260</v>
      </c>
      <c r="I9" s="6">
        <v>29487</v>
      </c>
      <c r="J9" s="6" t="str">
        <f>G9 - I9</f>
        <v>0</v>
      </c>
      <c r="K9" s="4" t="str">
        <f>IF(G9=0,0,J9 / G9)</f>
        <v>0</v>
      </c>
      <c r="L9" s="6" t="str">
        <f>J9 * O9</f>
        <v>0</v>
      </c>
      <c r="M9" s="2" t="str">
        <f>L9 / R2</f>
        <v>0</v>
      </c>
      <c r="N9" s="6" t="str">
        <f>J9 * P9</f>
        <v>0</v>
      </c>
      <c r="O9" s="4">
        <v>0.2</v>
      </c>
      <c r="P9" s="4">
        <v>0.8</v>
      </c>
      <c r="Q9" s="2">
        <v>130</v>
      </c>
      <c r="R9" s="54">
        <v>113.41</v>
      </c>
    </row>
    <row r="10" spans="1:18">
      <c r="B10" s="53" t="s">
        <v>58</v>
      </c>
      <c r="C10" t="s">
        <v>73</v>
      </c>
      <c r="D10" s="3" t="s">
        <v>74</v>
      </c>
      <c r="E10" s="5">
        <v>2</v>
      </c>
      <c r="F10" s="2">
        <v>300</v>
      </c>
      <c r="G10" s="6">
        <v>39000</v>
      </c>
      <c r="H10" s="2">
        <v>167.54</v>
      </c>
      <c r="I10" s="6">
        <v>19000</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77</v>
      </c>
      <c r="D11" s="3" t="s">
        <v>303</v>
      </c>
      <c r="E11" s="5">
        <v>1</v>
      </c>
      <c r="F11" s="2">
        <v>0</v>
      </c>
      <c r="G11" s="6">
        <v>0</v>
      </c>
      <c r="H11" s="2">
        <v>60</v>
      </c>
      <c r="I11" s="6">
        <v>6805</v>
      </c>
      <c r="J11" s="6" t="str">
        <f>G11 - I11</f>
        <v>0</v>
      </c>
      <c r="K11" s="4" t="str">
        <f>IF(G11=0,0,J11 / G11)</f>
        <v>0</v>
      </c>
      <c r="L11" s="6" t="str">
        <f>J11 * O11</f>
        <v>0</v>
      </c>
      <c r="M11" s="2" t="str">
        <f>L11 / R2</f>
        <v>0</v>
      </c>
      <c r="N11" s="6" t="str">
        <f>J11 * P11</f>
        <v>0</v>
      </c>
      <c r="O11" s="4">
        <v>0.2</v>
      </c>
      <c r="P11" s="4">
        <v>0.8</v>
      </c>
      <c r="Q11" s="2">
        <v>130</v>
      </c>
      <c r="R11" s="54">
        <v>113.41</v>
      </c>
    </row>
    <row r="12" spans="1:18">
      <c r="B12" s="61" t="s">
        <v>304</v>
      </c>
      <c r="C12" s="47" t="s">
        <v>305</v>
      </c>
      <c r="D12" s="48" t="s">
        <v>306</v>
      </c>
      <c r="E12" s="49">
        <v>1</v>
      </c>
      <c r="F12" s="50">
        <v>769.23</v>
      </c>
      <c r="G12" s="51">
        <v>100000</v>
      </c>
      <c r="H12" s="50">
        <v>0</v>
      </c>
      <c r="I12" s="51">
        <v>86400</v>
      </c>
      <c r="J12" s="51" t="str">
        <f>G12 - I12</f>
        <v>0</v>
      </c>
      <c r="K12" s="52" t="str">
        <f>IF(G12=0,0,J12 / G12)</f>
        <v>0</v>
      </c>
      <c r="L12" s="51">
        <v>0</v>
      </c>
      <c r="M12" s="50">
        <v>0</v>
      </c>
      <c r="N12" s="51" t="str">
        <f>J12 * P12</f>
        <v>0</v>
      </c>
      <c r="O12" s="52">
        <v>0.2</v>
      </c>
      <c r="P12" s="52">
        <v>0.8</v>
      </c>
      <c r="Q12" s="50">
        <v>130</v>
      </c>
      <c r="R12" s="62">
        <v>113.41</v>
      </c>
    </row>
    <row r="13" spans="1:18">
      <c r="B13" s="55"/>
      <c r="C13" s="55"/>
      <c r="D13" s="56"/>
      <c r="E13" s="57"/>
      <c r="F13" s="58"/>
      <c r="G13" s="59"/>
      <c r="H13" s="58"/>
      <c r="I13" s="59"/>
      <c r="J13" s="59"/>
      <c r="K13" s="60"/>
      <c r="L13" s="59"/>
      <c r="M13" s="58"/>
      <c r="N13" s="59"/>
      <c r="O13" s="60"/>
      <c r="P13" s="60"/>
      <c r="Q13" s="58"/>
      <c r="R13" s="58"/>
    </row>
    <row r="14" spans="1:18">
      <c r="D14" s="8" t="s">
        <v>87</v>
      </c>
      <c r="F14" s="2" t="str">
        <f>SUM(F5:F13)</f>
        <v>0</v>
      </c>
      <c r="G14" s="6" t="str">
        <f>SUM(G5:G13)</f>
        <v>0</v>
      </c>
      <c r="H14" s="2" t="str">
        <f>SUM(H5:H13)</f>
        <v>0</v>
      </c>
      <c r="I14" s="6" t="str">
        <f>SUM(I5:I13)</f>
        <v>0</v>
      </c>
      <c r="J14" s="6" t="str">
        <f>SUM(J5:J13)</f>
        <v>0</v>
      </c>
      <c r="K14" s="4" t="str">
        <f>IF(G14=0,0,J14 / G14)</f>
        <v>0</v>
      </c>
      <c r="L14" s="6" t="str">
        <f>SUM(L5:L13)</f>
        <v>0</v>
      </c>
      <c r="M14" s="2" t="str">
        <f>SUM(M5:M13)</f>
        <v>0</v>
      </c>
      <c r="N14" s="6" t="str">
        <f>SUM(N5:N13)</f>
        <v>0</v>
      </c>
    </row>
    <row r="15" spans="1:18">
      <c r="D15" s="8" t="s">
        <v>88</v>
      </c>
      <c r="E15" s="9">
        <v>0.04712</v>
      </c>
      <c r="F15" s="2" t="str">
        <f>E15 * (F14 - 769)</f>
        <v>0</v>
      </c>
      <c r="G15" s="6" t="str">
        <f>E15 * (G14 - 100000)</f>
        <v>0</v>
      </c>
    </row>
    <row r="16" spans="1:18">
      <c r="D16" s="8" t="s">
        <v>89</v>
      </c>
      <c r="E16" s="7">
        <v>0.1</v>
      </c>
      <c r="F16" s="2" t="str">
        <f>F14*E16</f>
        <v>0</v>
      </c>
      <c r="G16" s="6" t="str">
        <f>G14*E16</f>
        <v>0</v>
      </c>
      <c r="N16" s="6" t="str">
        <f>G16</f>
        <v>0</v>
      </c>
    </row>
    <row r="17" spans="1:18">
      <c r="D17" s="8" t="s">
        <v>87</v>
      </c>
      <c r="F17" s="2" t="str">
        <f>F14 + F15 + F16</f>
        <v>0</v>
      </c>
      <c r="G17" s="6" t="str">
        <f>G14 + G15 + G16</f>
        <v>0</v>
      </c>
      <c r="H17" s="2" t="str">
        <f>H14</f>
        <v>0</v>
      </c>
      <c r="I17" s="6" t="str">
        <f>I14</f>
        <v>0</v>
      </c>
      <c r="J17" s="6" t="str">
        <f>G17 - I17</f>
        <v>0</v>
      </c>
      <c r="K17" s="4" t="str">
        <f>IF(G17=0,0,J17 / G17)</f>
        <v>0</v>
      </c>
      <c r="L17" s="6" t="str">
        <f>L14</f>
        <v>0</v>
      </c>
      <c r="M17" s="2" t="str">
        <f>M14</f>
        <v>0</v>
      </c>
      <c r="N17" s="6" t="str">
        <f>N14 + N16</f>
        <v>0</v>
      </c>
    </row>
    <row r="18" spans="1:18">
      <c r="D18" s="8" t="s">
        <v>307</v>
      </c>
      <c r="E18" s="7">
        <v>0.05</v>
      </c>
      <c r="F18" s="2" t="str">
        <f>F17*E18</f>
        <v>0</v>
      </c>
      <c r="G18" s="6" t="str">
        <f>G17*E18</f>
        <v>0</v>
      </c>
      <c r="L18" s="6" t="str">
        <f>G18*O18</f>
        <v>0</v>
      </c>
      <c r="M18" s="2" t="str">
        <f>F18*O18</f>
        <v>0</v>
      </c>
      <c r="N18" s="6" t="str">
        <f>G18*P18</f>
        <v>0</v>
      </c>
      <c r="O18" s="4">
        <v>0.2</v>
      </c>
      <c r="P18" s="4">
        <v>0.8</v>
      </c>
    </row>
    <row r="19" spans="1:18">
      <c r="D19" s="8" t="s">
        <v>91</v>
      </c>
      <c r="E19" s="5">
        <v>0</v>
      </c>
      <c r="F19" s="2" t="str">
        <f>IF(R19=0,0,G19/R19)</f>
        <v>0</v>
      </c>
      <c r="G19" s="6" t="str">
        <f>E19</f>
        <v>0</v>
      </c>
      <c r="L19" s="6" t="str">
        <f>G19*O19</f>
        <v>0</v>
      </c>
      <c r="M19" s="2" t="str">
        <f>F19*O19</f>
        <v>0</v>
      </c>
      <c r="N19" s="6" t="str">
        <f>G19*P19</f>
        <v>0</v>
      </c>
      <c r="O19" s="4">
        <v>0.2</v>
      </c>
      <c r="P19" s="4">
        <v>0.8</v>
      </c>
      <c r="Q19" s="2" t="s">
        <v>92</v>
      </c>
      <c r="R19" s="2">
        <v>100</v>
      </c>
    </row>
    <row r="20" spans="1:18">
      <c r="D20" s="8" t="s">
        <v>93</v>
      </c>
      <c r="F20" s="2" t="str">
        <f>F17 - F18 - F19</f>
        <v>0</v>
      </c>
      <c r="G20" s="6" t="str">
        <f>G17 - G18 - G19</f>
        <v>0</v>
      </c>
      <c r="H20" s="2" t="str">
        <f>H17</f>
        <v>0</v>
      </c>
      <c r="I20" s="6" t="str">
        <f>I17</f>
        <v>0</v>
      </c>
      <c r="J20" s="6" t="str">
        <f>G20 - I20</f>
        <v>0</v>
      </c>
      <c r="K20" s="4" t="str">
        <f>IF(G20=0,0,J20 / G20)</f>
        <v>0</v>
      </c>
      <c r="L20" s="6" t="str">
        <f>L17 - L18 - L19</f>
        <v>0</v>
      </c>
      <c r="M20" s="2" t="str">
        <f>M17 - M18 - M19</f>
        <v>0</v>
      </c>
      <c r="N20" s="6" t="str">
        <f>N17 - N18 - N19</f>
        <v>0</v>
      </c>
    </row>
    <row r="21" spans="1:18">
      <c r="D21" s="8"/>
    </row>
    <row r="22" spans="1:18">
      <c r="D22"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2" s="2" t="str">
        <f>M20</f>
        <v>0</v>
      </c>
    </row>
    <row r="23" spans="1:18">
      <c r="D23" s="8" t="s">
        <v>7</v>
      </c>
      <c r="F23" s="2" t="str">
        <f>(F22 + F24) * E15</f>
        <v>0</v>
      </c>
    </row>
    <row r="24" spans="1:18">
      <c r="D24" s="8" t="s">
        <v>94</v>
      </c>
      <c r="F24" s="2" t="str">
        <f>H20</f>
        <v>0</v>
      </c>
    </row>
    <row r="25" spans="1:18">
      <c r="D25"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5" s="2" t="str">
        <f>SUM(F22:F24)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R18"/>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Q2" s="2" t="s">
        <v>40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15"/>
      <c r="C5" s="15"/>
      <c r="D5" s="16"/>
      <c r="E5" s="17"/>
      <c r="F5" s="18"/>
      <c r="G5" s="19"/>
      <c r="H5" s="18"/>
      <c r="I5" s="19"/>
      <c r="J5" s="19"/>
      <c r="K5" s="20"/>
      <c r="L5" s="19"/>
      <c r="M5" s="18"/>
      <c r="N5" s="19"/>
      <c r="O5" s="20"/>
      <c r="P5" s="20"/>
      <c r="Q5" s="18"/>
      <c r="R5" s="18"/>
    </row>
    <row r="6" spans="1:18">
      <c r="B6" s="15"/>
      <c r="C6" s="15"/>
      <c r="D6" s="16"/>
      <c r="E6" s="17"/>
      <c r="F6" s="18"/>
      <c r="G6" s="19"/>
      <c r="H6" s="18"/>
      <c r="I6" s="19"/>
      <c r="J6" s="19"/>
      <c r="K6" s="20"/>
      <c r="L6" s="19"/>
      <c r="M6" s="18"/>
      <c r="N6" s="19"/>
      <c r="O6" s="20"/>
      <c r="P6" s="20"/>
      <c r="Q6" s="18"/>
      <c r="R6" s="18"/>
    </row>
    <row r="7" spans="1:18">
      <c r="D7" s="8" t="s">
        <v>87</v>
      </c>
      <c r="F7" s="2" t="str">
        <f>SUM(F5:F6)</f>
        <v>0</v>
      </c>
      <c r="G7" s="6" t="str">
        <f>SUM(G5:G6)</f>
        <v>0</v>
      </c>
      <c r="H7" s="2" t="str">
        <f>SUM(H5:H6)</f>
        <v>0</v>
      </c>
      <c r="I7" s="6" t="str">
        <f>SUM(I5:I6)</f>
        <v>0</v>
      </c>
      <c r="J7" s="6" t="str">
        <f>SUM(J5:J6)</f>
        <v>0</v>
      </c>
      <c r="K7" s="4" t="str">
        <f>IF(G7=0,0,J7 / G7)</f>
        <v>0</v>
      </c>
      <c r="L7" s="6" t="str">
        <f>SUM(L5:L6)</f>
        <v>0</v>
      </c>
      <c r="M7" s="2" t="str">
        <f>SUM(M5:M6)</f>
        <v>0</v>
      </c>
      <c r="N7" s="6" t="str">
        <f>SUM(N5:N6)</f>
        <v>0</v>
      </c>
    </row>
    <row r="8" spans="1:18">
      <c r="D8" s="8" t="s">
        <v>88</v>
      </c>
      <c r="E8" s="9">
        <v>0</v>
      </c>
      <c r="F8" s="2" t="str">
        <f>F7*E8</f>
        <v>0</v>
      </c>
      <c r="G8" s="6" t="str">
        <f>G7*E8</f>
        <v>0</v>
      </c>
    </row>
    <row r="9" spans="1:18">
      <c r="D9" s="8" t="s">
        <v>89</v>
      </c>
      <c r="E9" s="7">
        <v>0</v>
      </c>
      <c r="F9" s="2" t="str">
        <f>F7*E9</f>
        <v>0</v>
      </c>
      <c r="G9" s="6" t="str">
        <f>G7*E9</f>
        <v>0</v>
      </c>
      <c r="N9" s="6" t="str">
        <f>G9</f>
        <v>0</v>
      </c>
    </row>
    <row r="10" spans="1:18">
      <c r="D10" s="8" t="s">
        <v>87</v>
      </c>
      <c r="F10" s="2" t="str">
        <f>F7 + F8 + F9</f>
        <v>0</v>
      </c>
      <c r="G10" s="6" t="str">
        <f>G7 + G8 + G9</f>
        <v>0</v>
      </c>
      <c r="H10" s="2" t="str">
        <f>H7</f>
        <v>0</v>
      </c>
      <c r="I10" s="6" t="str">
        <f>I7</f>
        <v>0</v>
      </c>
      <c r="J10" s="6" t="str">
        <f>G10 - I10</f>
        <v>0</v>
      </c>
      <c r="K10" s="4" t="str">
        <f>IF(G10=0,0,J10 / G10)</f>
        <v>0</v>
      </c>
      <c r="L10" s="6" t="str">
        <f>L7</f>
        <v>0</v>
      </c>
      <c r="M10" s="2" t="str">
        <f>M7</f>
        <v>0</v>
      </c>
      <c r="N10" s="6" t="str">
        <f>N7 + N9</f>
        <v>0</v>
      </c>
    </row>
    <row r="11" spans="1:18">
      <c r="D11" s="8" t="s">
        <v>145</v>
      </c>
      <c r="E11" s="7">
        <v>0</v>
      </c>
      <c r="F11" s="2" t="str">
        <f>F10*E11</f>
        <v>0</v>
      </c>
      <c r="G11" s="6" t="str">
        <f>G10*E11</f>
        <v>0</v>
      </c>
      <c r="L11" s="6" t="str">
        <f>G11*O11</f>
        <v>0</v>
      </c>
      <c r="M11" s="2" t="str">
        <f>F11*O11</f>
        <v>0</v>
      </c>
      <c r="N11" s="6" t="str">
        <f>G11*P11</f>
        <v>0</v>
      </c>
      <c r="O11" s="4">
        <v>0</v>
      </c>
      <c r="P11" s="4">
        <v>0</v>
      </c>
    </row>
    <row r="12" spans="1:18">
      <c r="D12" s="8" t="s">
        <v>91</v>
      </c>
      <c r="E12" s="5">
        <v>0</v>
      </c>
      <c r="F12" s="2" t="str">
        <f>IF(R12=0,0,G12/R12)</f>
        <v>0</v>
      </c>
      <c r="G12" s="6" t="str">
        <f>E12</f>
        <v>0</v>
      </c>
      <c r="L12" s="6" t="str">
        <f>G12*O12</f>
        <v>0</v>
      </c>
      <c r="M12" s="2" t="str">
        <f>F12*O12</f>
        <v>0</v>
      </c>
      <c r="N12" s="6" t="str">
        <f>G12*P12</f>
        <v>0</v>
      </c>
      <c r="O12" s="4">
        <v>0</v>
      </c>
      <c r="P12" s="4">
        <v>0</v>
      </c>
      <c r="Q12" s="2" t="s">
        <v>92</v>
      </c>
      <c r="R12" s="2">
        <v>0</v>
      </c>
    </row>
    <row r="13" spans="1:18">
      <c r="D13" s="8" t="s">
        <v>93</v>
      </c>
      <c r="F13" s="2" t="str">
        <f>F10 - F11 - F12</f>
        <v>0</v>
      </c>
      <c r="G13" s="6" t="str">
        <f>G10 - G11 - G12</f>
        <v>0</v>
      </c>
      <c r="H13" s="2" t="str">
        <f>H10</f>
        <v>0</v>
      </c>
      <c r="I13" s="6" t="str">
        <f>I10</f>
        <v>0</v>
      </c>
      <c r="J13" s="6" t="str">
        <f>G13 - I13</f>
        <v>0</v>
      </c>
      <c r="K13" s="4" t="str">
        <f>IF(G13=0,0,J13 / G13)</f>
        <v>0</v>
      </c>
      <c r="L13" s="6" t="str">
        <f>L10 - L11 - L12</f>
        <v>0</v>
      </c>
      <c r="M13" s="2" t="str">
        <f>M10 - M11 - M12</f>
        <v>0</v>
      </c>
      <c r="N13" s="6" t="str">
        <f>N10 - N11 - N12</f>
        <v>0</v>
      </c>
    </row>
    <row r="14" spans="1:18">
      <c r="D14" s="8"/>
    </row>
    <row r="15" spans="1:18">
      <c r="D15" s="31" t="s">
        <v>6</v>
      </c>
      <c r="F15" s="2" t="str">
        <f>M13</f>
        <v>0</v>
      </c>
    </row>
    <row r="16" spans="1:18">
      <c r="D16" s="8" t="s">
        <v>7</v>
      </c>
      <c r="F16" s="2" t="str">
        <f>(F15 + F17) * E8</f>
        <v>0</v>
      </c>
    </row>
    <row r="17" spans="1:18">
      <c r="D17" s="8" t="s">
        <v>94</v>
      </c>
      <c r="F17" s="2" t="str">
        <f>H13</f>
        <v>0</v>
      </c>
    </row>
    <row r="18" spans="1:18">
      <c r="D18" s="31" t="s">
        <v>95</v>
      </c>
      <c r="F18" s="2" t="str">
        <f>SUM(F15:F17)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R22"/>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308</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309</v>
      </c>
      <c r="D5" s="3" t="s">
        <v>310</v>
      </c>
      <c r="E5" s="5">
        <v>1</v>
      </c>
      <c r="F5" s="2">
        <v>1750</v>
      </c>
      <c r="G5" s="6">
        <v>227500</v>
      </c>
      <c r="H5" s="2">
        <v>1740.63</v>
      </c>
      <c r="I5" s="6">
        <v>197405</v>
      </c>
      <c r="J5" s="6" t="str">
        <f>G5 - I5</f>
        <v>0</v>
      </c>
      <c r="K5" s="4" t="str">
        <f>IF(G5=0,0,J5 / G5)</f>
        <v>0</v>
      </c>
      <c r="L5" s="6" t="str">
        <f>J5 * O5</f>
        <v>0</v>
      </c>
      <c r="M5" s="2" t="str">
        <f>L5 / R2</f>
        <v>0</v>
      </c>
      <c r="N5" s="6" t="str">
        <f>J5 * P5</f>
        <v>0</v>
      </c>
      <c r="O5" s="4">
        <v>0.2</v>
      </c>
      <c r="P5" s="4">
        <v>0.8</v>
      </c>
      <c r="Q5" s="2">
        <v>130</v>
      </c>
      <c r="R5" s="54">
        <v>113.41</v>
      </c>
    </row>
    <row r="6" spans="1:18">
      <c r="B6" s="53" t="s">
        <v>58</v>
      </c>
      <c r="C6" t="s">
        <v>300</v>
      </c>
      <c r="D6" s="3" t="s">
        <v>301</v>
      </c>
      <c r="E6" s="5">
        <v>1</v>
      </c>
      <c r="F6" s="2">
        <v>550</v>
      </c>
      <c r="G6" s="6">
        <v>71500</v>
      </c>
      <c r="H6" s="2">
        <v>321.6</v>
      </c>
      <c r="I6" s="6">
        <v>36473</v>
      </c>
      <c r="J6" s="6" t="str">
        <f>G6 - I6</f>
        <v>0</v>
      </c>
      <c r="K6" s="4" t="str">
        <f>IF(G6=0,0,J6 / G6)</f>
        <v>0</v>
      </c>
      <c r="L6" s="6" t="str">
        <f>J6 * O6</f>
        <v>0</v>
      </c>
      <c r="M6" s="2" t="str">
        <f>L6 / R2</f>
        <v>0</v>
      </c>
      <c r="N6" s="6" t="str">
        <f>J6 * P6</f>
        <v>0</v>
      </c>
      <c r="O6" s="4">
        <v>0.2</v>
      </c>
      <c r="P6" s="4">
        <v>0.8</v>
      </c>
      <c r="Q6" s="2">
        <v>130</v>
      </c>
      <c r="R6" s="54">
        <v>113.41</v>
      </c>
    </row>
    <row r="7" spans="1:18">
      <c r="B7" s="53" t="s">
        <v>58</v>
      </c>
      <c r="C7" t="s">
        <v>71</v>
      </c>
      <c r="D7" s="3" t="s">
        <v>311</v>
      </c>
      <c r="E7" s="5">
        <v>1</v>
      </c>
      <c r="F7" s="2">
        <v>220</v>
      </c>
      <c r="G7" s="6">
        <v>28600</v>
      </c>
      <c r="H7" s="2">
        <v>200</v>
      </c>
      <c r="I7" s="6">
        <v>22682</v>
      </c>
      <c r="J7" s="6" t="str">
        <f>G7 - I7</f>
        <v>0</v>
      </c>
      <c r="K7" s="4" t="str">
        <f>IF(G7=0,0,J7 / G7)</f>
        <v>0</v>
      </c>
      <c r="L7" s="6" t="str">
        <f>J7 * O7</f>
        <v>0</v>
      </c>
      <c r="M7" s="2" t="str">
        <f>L7 / R2</f>
        <v>0</v>
      </c>
      <c r="N7" s="6" t="str">
        <f>J7 * P7</f>
        <v>0</v>
      </c>
      <c r="O7" s="4">
        <v>0.2</v>
      </c>
      <c r="P7" s="4">
        <v>0.8</v>
      </c>
      <c r="Q7" s="2">
        <v>130</v>
      </c>
      <c r="R7" s="54">
        <v>113.41</v>
      </c>
    </row>
    <row r="8" spans="1:18">
      <c r="B8" s="53" t="s">
        <v>58</v>
      </c>
      <c r="C8" t="s">
        <v>71</v>
      </c>
      <c r="D8" s="3" t="s">
        <v>312</v>
      </c>
      <c r="E8" s="5">
        <v>1</v>
      </c>
      <c r="F8" s="2">
        <v>150</v>
      </c>
      <c r="G8" s="6">
        <v>19500</v>
      </c>
      <c r="H8" s="2">
        <v>120</v>
      </c>
      <c r="I8" s="6">
        <v>13609</v>
      </c>
      <c r="J8" s="6" t="str">
        <f>G8 - I8</f>
        <v>0</v>
      </c>
      <c r="K8" s="4" t="str">
        <f>IF(G8=0,0,J8 / G8)</f>
        <v>0</v>
      </c>
      <c r="L8" s="6" t="str">
        <f>J8 * O8</f>
        <v>0</v>
      </c>
      <c r="M8" s="2" t="str">
        <f>L8 / R2</f>
        <v>0</v>
      </c>
      <c r="N8" s="6" t="str">
        <f>J8 * P8</f>
        <v>0</v>
      </c>
      <c r="O8" s="4">
        <v>0.2</v>
      </c>
      <c r="P8" s="4">
        <v>0.8</v>
      </c>
      <c r="Q8" s="2">
        <v>130</v>
      </c>
      <c r="R8" s="54">
        <v>113.41</v>
      </c>
    </row>
    <row r="9" spans="1:18">
      <c r="B9" s="53" t="s">
        <v>58</v>
      </c>
      <c r="C9" t="s">
        <v>83</v>
      </c>
      <c r="D9" s="3" t="s">
        <v>313</v>
      </c>
      <c r="E9" s="5">
        <v>1</v>
      </c>
      <c r="F9" s="2">
        <v>500</v>
      </c>
      <c r="G9" s="6">
        <v>65000</v>
      </c>
      <c r="H9" s="2">
        <v>314.14</v>
      </c>
      <c r="I9" s="6">
        <v>35627</v>
      </c>
      <c r="J9" s="6" t="str">
        <f>G9 - I9</f>
        <v>0</v>
      </c>
      <c r="K9" s="4" t="str">
        <f>IF(G9=0,0,J9 / G9)</f>
        <v>0</v>
      </c>
      <c r="L9" s="6" t="str">
        <f>J9 * O9</f>
        <v>0</v>
      </c>
      <c r="M9" s="2" t="str">
        <f>L9 / R2</f>
        <v>0</v>
      </c>
      <c r="N9" s="6" t="str">
        <f>J9 * P9</f>
        <v>0</v>
      </c>
      <c r="O9" s="4">
        <v>0</v>
      </c>
      <c r="P9" s="4">
        <v>1</v>
      </c>
      <c r="Q9" s="2">
        <v>130</v>
      </c>
      <c r="R9" s="54">
        <v>113.41</v>
      </c>
    </row>
    <row r="10" spans="1:18">
      <c r="B10" s="55"/>
      <c r="C10" s="55"/>
      <c r="D10" s="56"/>
      <c r="E10" s="57"/>
      <c r="F10" s="58"/>
      <c r="G10" s="59"/>
      <c r="H10" s="58"/>
      <c r="I10" s="59"/>
      <c r="J10" s="59"/>
      <c r="K10" s="60"/>
      <c r="L10" s="59"/>
      <c r="M10" s="58"/>
      <c r="N10" s="59"/>
      <c r="O10" s="60"/>
      <c r="P10" s="60"/>
      <c r="Q10" s="58"/>
      <c r="R10" s="58"/>
    </row>
    <row r="11" spans="1:18">
      <c r="D11" s="8" t="s">
        <v>87</v>
      </c>
      <c r="F11" s="2" t="str">
        <f>SUM(F5:F10)</f>
        <v>0</v>
      </c>
      <c r="G11" s="6" t="str">
        <f>SUM(G5:G10)</f>
        <v>0</v>
      </c>
      <c r="H11" s="2" t="str">
        <f>SUM(H5:H10)</f>
        <v>0</v>
      </c>
      <c r="I11" s="6" t="str">
        <f>SUM(I5:I10)</f>
        <v>0</v>
      </c>
      <c r="J11" s="6" t="str">
        <f>SUM(J5:J10)</f>
        <v>0</v>
      </c>
      <c r="K11" s="4" t="str">
        <f>IF(G11=0,0,J11 / G11)</f>
        <v>0</v>
      </c>
      <c r="L11" s="6" t="str">
        <f>SUM(L5:L10)</f>
        <v>0</v>
      </c>
      <c r="M11" s="2" t="str">
        <f>SUM(M5:M10)</f>
        <v>0</v>
      </c>
      <c r="N11" s="6" t="str">
        <f>SUM(N5:N10)</f>
        <v>0</v>
      </c>
    </row>
    <row r="12" spans="1:18">
      <c r="D12" s="8" t="s">
        <v>88</v>
      </c>
      <c r="E12" s="9">
        <v>0.04712</v>
      </c>
      <c r="F12" s="2" t="str">
        <f>E12 * (F11 - 0)</f>
        <v>0</v>
      </c>
      <c r="G12" s="6" t="str">
        <f>E12 * (G11 - 0)</f>
        <v>0</v>
      </c>
    </row>
    <row r="13" spans="1:18">
      <c r="D13" s="8" t="s">
        <v>89</v>
      </c>
      <c r="E13" s="7">
        <v>0.1</v>
      </c>
      <c r="F13" s="2" t="str">
        <f>F11*E13</f>
        <v>0</v>
      </c>
      <c r="G13" s="6" t="str">
        <f>G11*E13</f>
        <v>0</v>
      </c>
      <c r="N13" s="6" t="str">
        <f>G13</f>
        <v>0</v>
      </c>
    </row>
    <row r="14" spans="1:18">
      <c r="D14" s="8" t="s">
        <v>87</v>
      </c>
      <c r="F14" s="2" t="str">
        <f>F11 + F12 + F13</f>
        <v>0</v>
      </c>
      <c r="G14" s="6" t="str">
        <f>G11 + G12 + G13</f>
        <v>0</v>
      </c>
      <c r="H14" s="2" t="str">
        <f>H11</f>
        <v>0</v>
      </c>
      <c r="I14" s="6" t="str">
        <f>I11</f>
        <v>0</v>
      </c>
      <c r="J14" s="6" t="str">
        <f>G14 - I14</f>
        <v>0</v>
      </c>
      <c r="K14" s="4" t="str">
        <f>IF(G14=0,0,J14 / G14)</f>
        <v>0</v>
      </c>
      <c r="L14" s="6" t="str">
        <f>L11</f>
        <v>0</v>
      </c>
      <c r="M14" s="2" t="str">
        <f>M11</f>
        <v>0</v>
      </c>
      <c r="N14" s="6" t="str">
        <f>N11 + N13</f>
        <v>0</v>
      </c>
    </row>
    <row r="15" spans="1:18">
      <c r="D15" s="8" t="s">
        <v>307</v>
      </c>
      <c r="E15" s="7">
        <v>0.05</v>
      </c>
      <c r="F15" s="2" t="str">
        <f>F14*E15</f>
        <v>0</v>
      </c>
      <c r="G15" s="6" t="str">
        <f>G14*E15</f>
        <v>0</v>
      </c>
      <c r="L15" s="6" t="str">
        <f>G15*O15</f>
        <v>0</v>
      </c>
      <c r="M15" s="2" t="str">
        <f>F15*O15</f>
        <v>0</v>
      </c>
      <c r="N15" s="6" t="str">
        <f>G15*P15</f>
        <v>0</v>
      </c>
      <c r="O15" s="4">
        <v>0.2</v>
      </c>
      <c r="P15" s="4">
        <v>0.8</v>
      </c>
    </row>
    <row r="16" spans="1:18">
      <c r="D16" s="8" t="s">
        <v>91</v>
      </c>
      <c r="E16" s="5">
        <v>0</v>
      </c>
      <c r="F16" s="2" t="str">
        <f>IF(R16=0,0,G16/R16)</f>
        <v>0</v>
      </c>
      <c r="G16" s="6" t="str">
        <f>E16</f>
        <v>0</v>
      </c>
      <c r="L16" s="6" t="str">
        <f>G16*O16</f>
        <v>0</v>
      </c>
      <c r="M16" s="2" t="str">
        <f>F16*O16</f>
        <v>0</v>
      </c>
      <c r="N16" s="6" t="str">
        <f>G16*P16</f>
        <v>0</v>
      </c>
      <c r="O16" s="4">
        <v>0.2</v>
      </c>
      <c r="P16" s="4">
        <v>0.8</v>
      </c>
      <c r="Q16" s="2" t="s">
        <v>92</v>
      </c>
      <c r="R16" s="2">
        <v>100</v>
      </c>
    </row>
    <row r="17" spans="1:18">
      <c r="D17" s="8" t="s">
        <v>93</v>
      </c>
      <c r="F17" s="2" t="str">
        <f>F14 - F15 - F16</f>
        <v>0</v>
      </c>
      <c r="G17" s="6" t="str">
        <f>G14 - G15 - G16</f>
        <v>0</v>
      </c>
      <c r="H17" s="2" t="str">
        <f>H14</f>
        <v>0</v>
      </c>
      <c r="I17" s="6" t="str">
        <f>I14</f>
        <v>0</v>
      </c>
      <c r="J17" s="6" t="str">
        <f>G17 - I17</f>
        <v>0</v>
      </c>
      <c r="K17" s="4" t="str">
        <f>IF(G17=0,0,J17 / G17)</f>
        <v>0</v>
      </c>
      <c r="L17" s="6" t="str">
        <f>L14 - L15 - L16</f>
        <v>0</v>
      </c>
      <c r="M17" s="2" t="str">
        <f>M14 - M15 - M16</f>
        <v>0</v>
      </c>
      <c r="N17" s="6" t="str">
        <f>N14 - N15 - N16</f>
        <v>0</v>
      </c>
    </row>
    <row r="18" spans="1:18">
      <c r="D18" s="8"/>
    </row>
    <row r="19" spans="1:18">
      <c r="D19"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19" s="2" t="str">
        <f>M17</f>
        <v>0</v>
      </c>
    </row>
    <row r="20" spans="1:18">
      <c r="D20" s="8" t="s">
        <v>7</v>
      </c>
      <c r="F20" s="2" t="str">
        <f>(F19 + F21) * E12</f>
        <v>0</v>
      </c>
    </row>
    <row r="21" spans="1:18">
      <c r="D21" s="8" t="s">
        <v>94</v>
      </c>
      <c r="F21" s="2" t="str">
        <f>H17</f>
        <v>0</v>
      </c>
    </row>
    <row r="22" spans="1:18">
      <c r="D22"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2" s="2" t="str">
        <f>SUM(F19:F21)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R38"/>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314</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309</v>
      </c>
      <c r="D5" s="3" t="s">
        <v>310</v>
      </c>
      <c r="E5" s="5">
        <v>1</v>
      </c>
      <c r="F5" s="2">
        <v>1750</v>
      </c>
      <c r="G5" s="6">
        <v>227500</v>
      </c>
      <c r="H5" s="2">
        <v>1740.63</v>
      </c>
      <c r="I5" s="6">
        <v>197405</v>
      </c>
      <c r="J5" s="6" t="str">
        <f>G5 - I5</f>
        <v>0</v>
      </c>
      <c r="K5" s="4" t="str">
        <f>IF(G5=0,0,J5 / G5)</f>
        <v>0</v>
      </c>
      <c r="L5" s="6" t="str">
        <f>J5 * O5</f>
        <v>0</v>
      </c>
      <c r="M5" s="2" t="str">
        <f>L5 / R2</f>
        <v>0</v>
      </c>
      <c r="N5" s="6" t="str">
        <f>J5 * P5</f>
        <v>0</v>
      </c>
      <c r="O5" s="4">
        <v>0.2</v>
      </c>
      <c r="P5" s="4">
        <v>0.8</v>
      </c>
      <c r="Q5" s="2">
        <v>130</v>
      </c>
      <c r="R5" s="54">
        <v>113.41</v>
      </c>
    </row>
    <row r="6" spans="1:18">
      <c r="B6" s="53" t="s">
        <v>58</v>
      </c>
      <c r="C6" t="s">
        <v>65</v>
      </c>
      <c r="D6" s="3" t="s">
        <v>173</v>
      </c>
      <c r="E6" s="5">
        <v>2</v>
      </c>
      <c r="F6" s="2">
        <v>160</v>
      </c>
      <c r="G6" s="6">
        <v>20800</v>
      </c>
      <c r="H6" s="2">
        <v>100</v>
      </c>
      <c r="I6" s="6">
        <v>11342</v>
      </c>
      <c r="J6" s="6" t="str">
        <f>G6 - I6</f>
        <v>0</v>
      </c>
      <c r="K6" s="4" t="str">
        <f>IF(G6=0,0,J6 / G6)</f>
        <v>0</v>
      </c>
      <c r="L6" s="6" t="str">
        <f>J6 * O6</f>
        <v>0</v>
      </c>
      <c r="M6" s="2" t="str">
        <f>L6 / R2</f>
        <v>0</v>
      </c>
      <c r="N6" s="6" t="str">
        <f>J6 * P6</f>
        <v>0</v>
      </c>
      <c r="O6" s="4">
        <v>0.2</v>
      </c>
      <c r="P6" s="4">
        <v>0.8</v>
      </c>
      <c r="Q6" s="2">
        <v>130</v>
      </c>
      <c r="R6" s="54">
        <v>113.41</v>
      </c>
    </row>
    <row r="7" spans="1:18">
      <c r="B7" s="53" t="s">
        <v>58</v>
      </c>
      <c r="C7" t="s">
        <v>300</v>
      </c>
      <c r="D7" s="3" t="s">
        <v>301</v>
      </c>
      <c r="E7" s="5">
        <v>1</v>
      </c>
      <c r="F7" s="2">
        <v>550</v>
      </c>
      <c r="G7" s="6">
        <v>71500</v>
      </c>
      <c r="H7" s="2">
        <v>321.6</v>
      </c>
      <c r="I7" s="6">
        <v>36473</v>
      </c>
      <c r="J7" s="6" t="str">
        <f>G7 - I7</f>
        <v>0</v>
      </c>
      <c r="K7" s="4" t="str">
        <f>IF(G7=0,0,J7 / G7)</f>
        <v>0</v>
      </c>
      <c r="L7" s="6" t="str">
        <f>J7 * O7</f>
        <v>0</v>
      </c>
      <c r="M7" s="2" t="str">
        <f>L7 / R2</f>
        <v>0</v>
      </c>
      <c r="N7" s="6" t="str">
        <f>J7 * P7</f>
        <v>0</v>
      </c>
      <c r="O7" s="4">
        <v>0.2</v>
      </c>
      <c r="P7" s="4">
        <v>0.8</v>
      </c>
      <c r="Q7" s="2">
        <v>130</v>
      </c>
      <c r="R7" s="54">
        <v>113.41</v>
      </c>
    </row>
    <row r="8" spans="1:18">
      <c r="B8" s="53" t="s">
        <v>58</v>
      </c>
      <c r="C8" t="s">
        <v>246</v>
      </c>
      <c r="D8" s="3" t="s">
        <v>315</v>
      </c>
      <c r="E8" s="5">
        <v>1</v>
      </c>
      <c r="F8" s="2">
        <v>950</v>
      </c>
      <c r="G8" s="6">
        <v>123500</v>
      </c>
      <c r="H8" s="2">
        <v>725</v>
      </c>
      <c r="I8" s="6">
        <v>82222</v>
      </c>
      <c r="J8" s="6" t="str">
        <f>G8 - I8</f>
        <v>0</v>
      </c>
      <c r="K8" s="4" t="str">
        <f>IF(G8=0,0,J8 / G8)</f>
        <v>0</v>
      </c>
      <c r="L8" s="6" t="str">
        <f>J8 * O8</f>
        <v>0</v>
      </c>
      <c r="M8" s="2" t="str">
        <f>L8 / R2</f>
        <v>0</v>
      </c>
      <c r="N8" s="6" t="str">
        <f>J8 * P8</f>
        <v>0</v>
      </c>
      <c r="O8" s="4">
        <v>0.2</v>
      </c>
      <c r="P8" s="4">
        <v>0.8</v>
      </c>
      <c r="Q8" s="2">
        <v>130</v>
      </c>
      <c r="R8" s="54">
        <v>113.41</v>
      </c>
    </row>
    <row r="9" spans="1:18">
      <c r="B9" s="53" t="s">
        <v>58</v>
      </c>
      <c r="C9" t="s">
        <v>246</v>
      </c>
      <c r="D9" s="3" t="s">
        <v>316</v>
      </c>
      <c r="E9" s="5">
        <v>1</v>
      </c>
      <c r="F9" s="2">
        <v>50</v>
      </c>
      <c r="G9" s="6">
        <v>6500</v>
      </c>
      <c r="H9" s="2">
        <v>50</v>
      </c>
      <c r="I9" s="6">
        <v>5671</v>
      </c>
      <c r="J9" s="6" t="str">
        <f>G9 - I9</f>
        <v>0</v>
      </c>
      <c r="K9" s="4" t="str">
        <f>IF(G9=0,0,J9 / G9)</f>
        <v>0</v>
      </c>
      <c r="L9" s="6" t="str">
        <f>J9 * O9</f>
        <v>0</v>
      </c>
      <c r="M9" s="2" t="str">
        <f>L9 / R2</f>
        <v>0</v>
      </c>
      <c r="N9" s="6" t="str">
        <f>J9 * P9</f>
        <v>0</v>
      </c>
      <c r="O9" s="4">
        <v>0.2</v>
      </c>
      <c r="P9" s="4">
        <v>0.8</v>
      </c>
      <c r="Q9" s="2">
        <v>130</v>
      </c>
      <c r="R9" s="54">
        <v>113.41</v>
      </c>
    </row>
    <row r="10" spans="1:18">
      <c r="B10" s="53" t="s">
        <v>58</v>
      </c>
      <c r="C10" t="s">
        <v>71</v>
      </c>
      <c r="D10" s="3" t="s">
        <v>317</v>
      </c>
      <c r="E10" s="5">
        <v>1</v>
      </c>
      <c r="F10" s="2">
        <v>350</v>
      </c>
      <c r="G10" s="6">
        <v>45500</v>
      </c>
      <c r="H10" s="2">
        <v>260</v>
      </c>
      <c r="I10" s="6">
        <v>29487</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71</v>
      </c>
      <c r="D11" s="3" t="s">
        <v>318</v>
      </c>
      <c r="E11" s="5">
        <v>1</v>
      </c>
      <c r="F11" s="2">
        <v>220</v>
      </c>
      <c r="G11" s="6">
        <v>28600</v>
      </c>
      <c r="H11" s="2">
        <v>200</v>
      </c>
      <c r="I11" s="6">
        <v>22682</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233</v>
      </c>
      <c r="D12" s="3" t="s">
        <v>182</v>
      </c>
      <c r="E12" s="5">
        <v>1</v>
      </c>
      <c r="F12" s="2">
        <v>500</v>
      </c>
      <c r="G12" s="6">
        <v>65000</v>
      </c>
      <c r="H12" s="2">
        <v>314.14</v>
      </c>
      <c r="I12" s="6">
        <v>35627</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77</v>
      </c>
      <c r="D13" s="3" t="s">
        <v>319</v>
      </c>
      <c r="E13" s="5">
        <v>1</v>
      </c>
      <c r="F13" s="2">
        <v>0</v>
      </c>
      <c r="G13" s="6">
        <v>0</v>
      </c>
      <c r="H13" s="2">
        <v>300</v>
      </c>
      <c r="I13" s="6">
        <v>34023</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77</v>
      </c>
      <c r="D14" s="3" t="s">
        <v>320</v>
      </c>
      <c r="E14" s="5">
        <v>1</v>
      </c>
      <c r="F14" s="2">
        <v>350</v>
      </c>
      <c r="G14" s="6">
        <v>45500</v>
      </c>
      <c r="H14" s="2">
        <v>180</v>
      </c>
      <c r="I14" s="6">
        <v>20414</v>
      </c>
      <c r="J14" s="6" t="str">
        <f>G14 - I14</f>
        <v>0</v>
      </c>
      <c r="K14" s="4" t="str">
        <f>IF(G14=0,0,J14 / G14)</f>
        <v>0</v>
      </c>
      <c r="L14" s="6" t="str">
        <f>J14 * O14</f>
        <v>0</v>
      </c>
      <c r="M14" s="2" t="str">
        <f>L14 / R2</f>
        <v>0</v>
      </c>
      <c r="N14" s="6" t="str">
        <f>J14 * P14</f>
        <v>0</v>
      </c>
      <c r="O14" s="4">
        <v>0.2</v>
      </c>
      <c r="P14" s="4">
        <v>0.8</v>
      </c>
      <c r="Q14" s="2">
        <v>130</v>
      </c>
      <c r="R14" s="54">
        <v>113.41</v>
      </c>
    </row>
    <row r="15" spans="1:18">
      <c r="B15" s="53" t="s">
        <v>80</v>
      </c>
      <c r="C15" t="s">
        <v>81</v>
      </c>
      <c r="D15" s="3" t="s">
        <v>119</v>
      </c>
      <c r="E15" s="5">
        <v>27</v>
      </c>
      <c r="F15" s="2">
        <v>3726</v>
      </c>
      <c r="G15" s="6">
        <v>484380</v>
      </c>
      <c r="H15" s="2">
        <v>0</v>
      </c>
      <c r="I15" s="6">
        <v>0</v>
      </c>
      <c r="J15" s="6" t="str">
        <f>G15 - 364392</f>
        <v>0</v>
      </c>
      <c r="K15" s="4" t="str">
        <f>IF(G15=0,0,J15 / G15)</f>
        <v>0</v>
      </c>
      <c r="L15" s="6" t="str">
        <f>J15 * O15</f>
        <v>0</v>
      </c>
      <c r="M15" s="2" t="str">
        <f>L15 / R2</f>
        <v>0</v>
      </c>
      <c r="N15" s="6" t="str">
        <f>J15 * P15</f>
        <v>0</v>
      </c>
      <c r="O15" s="4">
        <v>0.2</v>
      </c>
      <c r="P15" s="4">
        <v>0.8</v>
      </c>
      <c r="Q15" s="2">
        <v>130</v>
      </c>
      <c r="R15" s="54">
        <v>113.41</v>
      </c>
    </row>
    <row r="16" spans="1:18">
      <c r="B16" s="53" t="s">
        <v>80</v>
      </c>
      <c r="C16" t="s">
        <v>81</v>
      </c>
      <c r="D16" s="3" t="s">
        <v>321</v>
      </c>
      <c r="E16" s="5">
        <v>1</v>
      </c>
      <c r="F16" s="2">
        <v>12</v>
      </c>
      <c r="G16" s="6">
        <v>1560</v>
      </c>
      <c r="H16" s="2">
        <v>0</v>
      </c>
      <c r="I16" s="6">
        <v>0</v>
      </c>
      <c r="J16" s="6" t="str">
        <f>G16 - 907</f>
        <v>0</v>
      </c>
      <c r="K16" s="4" t="str">
        <f>IF(G16=0,0,J16 / G16)</f>
        <v>0</v>
      </c>
      <c r="L16" s="6" t="str">
        <f>J16 * O16</f>
        <v>0</v>
      </c>
      <c r="M16" s="2" t="str">
        <f>L16 / R2</f>
        <v>0</v>
      </c>
      <c r="N16" s="6" t="str">
        <f>J16 * P16</f>
        <v>0</v>
      </c>
      <c r="O16" s="4">
        <v>0.2</v>
      </c>
      <c r="P16" s="4">
        <v>0.8</v>
      </c>
      <c r="Q16" s="2">
        <v>130</v>
      </c>
      <c r="R16" s="54">
        <v>113.41</v>
      </c>
    </row>
    <row r="17" spans="1:18">
      <c r="B17" s="53" t="s">
        <v>80</v>
      </c>
      <c r="C17" t="s">
        <v>81</v>
      </c>
      <c r="D17" s="3" t="s">
        <v>322</v>
      </c>
      <c r="E17" s="5">
        <v>1</v>
      </c>
      <c r="F17" s="2">
        <v>71</v>
      </c>
      <c r="G17" s="6">
        <v>9230</v>
      </c>
      <c r="H17" s="2">
        <v>0</v>
      </c>
      <c r="I17" s="6">
        <v>0</v>
      </c>
      <c r="J17" s="6" t="str">
        <f>G17 - 6805</f>
        <v>0</v>
      </c>
      <c r="K17" s="4" t="str">
        <f>IF(G17=0,0,J17 / G17)</f>
        <v>0</v>
      </c>
      <c r="L17" s="6" t="str">
        <f>J17 * O17</f>
        <v>0</v>
      </c>
      <c r="M17" s="2" t="str">
        <f>L17 / R2</f>
        <v>0</v>
      </c>
      <c r="N17" s="6" t="str">
        <f>J17 * P17</f>
        <v>0</v>
      </c>
      <c r="O17" s="4">
        <v>0.2</v>
      </c>
      <c r="P17" s="4">
        <v>0.8</v>
      </c>
      <c r="Q17" s="2">
        <v>130</v>
      </c>
      <c r="R17" s="54">
        <v>113.41</v>
      </c>
    </row>
    <row r="18" spans="1:18">
      <c r="B18" s="53" t="s">
        <v>80</v>
      </c>
      <c r="C18" t="s">
        <v>81</v>
      </c>
      <c r="D18" s="3" t="s">
        <v>323</v>
      </c>
      <c r="E18" s="5">
        <v>1</v>
      </c>
      <c r="F18" s="2">
        <v>300</v>
      </c>
      <c r="G18" s="6">
        <v>39000</v>
      </c>
      <c r="H18" s="2">
        <v>0</v>
      </c>
      <c r="I18" s="6">
        <v>0</v>
      </c>
      <c r="J18" s="6" t="str">
        <f>G18 - 28353</f>
        <v>0</v>
      </c>
      <c r="K18" s="4" t="str">
        <f>IF(G18=0,0,J18 / G18)</f>
        <v>0</v>
      </c>
      <c r="L18" s="6" t="str">
        <f>J18 * O18</f>
        <v>0</v>
      </c>
      <c r="M18" s="2" t="str">
        <f>L18 / R2</f>
        <v>0</v>
      </c>
      <c r="N18" s="6" t="str">
        <f>J18 * P18</f>
        <v>0</v>
      </c>
      <c r="O18" s="4">
        <v>0.2</v>
      </c>
      <c r="P18" s="4">
        <v>0.8</v>
      </c>
      <c r="Q18" s="2">
        <v>130</v>
      </c>
      <c r="R18" s="54">
        <v>113.41</v>
      </c>
    </row>
    <row r="19" spans="1:18">
      <c r="B19" s="53" t="s">
        <v>58</v>
      </c>
      <c r="C19" t="s">
        <v>77</v>
      </c>
      <c r="D19" s="3" t="s">
        <v>324</v>
      </c>
      <c r="E19" s="5">
        <v>4</v>
      </c>
      <c r="F19" s="2">
        <v>1024</v>
      </c>
      <c r="G19" s="6">
        <v>133120</v>
      </c>
      <c r="H19" s="2">
        <v>720</v>
      </c>
      <c r="I19" s="6">
        <v>81656</v>
      </c>
      <c r="J19" s="6" t="str">
        <f>G19 - I19</f>
        <v>0</v>
      </c>
      <c r="K19" s="4" t="str">
        <f>IF(G19=0,0,J19 / G19)</f>
        <v>0</v>
      </c>
      <c r="L19" s="6" t="str">
        <f>J19 * O19</f>
        <v>0</v>
      </c>
      <c r="M19" s="2" t="str">
        <f>L19 / R2</f>
        <v>0</v>
      </c>
      <c r="N19" s="6" t="str">
        <f>J19 * P19</f>
        <v>0</v>
      </c>
      <c r="O19" s="4">
        <v>0.2</v>
      </c>
      <c r="P19" s="4">
        <v>0.8</v>
      </c>
      <c r="Q19" s="2">
        <v>130</v>
      </c>
      <c r="R19" s="54">
        <v>113.41</v>
      </c>
    </row>
    <row r="20" spans="1:18">
      <c r="B20" s="53" t="s">
        <v>58</v>
      </c>
      <c r="C20" t="s">
        <v>325</v>
      </c>
      <c r="D20" s="3" t="s">
        <v>122</v>
      </c>
      <c r="E20" s="5">
        <v>1</v>
      </c>
      <c r="F20" s="2">
        <v>250</v>
      </c>
      <c r="G20" s="6">
        <v>32500</v>
      </c>
      <c r="H20" s="2">
        <v>188</v>
      </c>
      <c r="I20" s="6">
        <v>21321</v>
      </c>
      <c r="J20" s="6" t="str">
        <f>G20 - I20</f>
        <v>0</v>
      </c>
      <c r="K20" s="4" t="str">
        <f>IF(G20=0,0,J20 / G20)</f>
        <v>0</v>
      </c>
      <c r="L20" s="6" t="str">
        <f>J20 * O20</f>
        <v>0</v>
      </c>
      <c r="M20" s="2" t="str">
        <f>L20 / R2</f>
        <v>0</v>
      </c>
      <c r="N20" s="6" t="str">
        <f>J20 * P20</f>
        <v>0</v>
      </c>
      <c r="O20" s="4">
        <v>0.2</v>
      </c>
      <c r="P20" s="4">
        <v>0.8</v>
      </c>
      <c r="Q20" s="2">
        <v>130</v>
      </c>
      <c r="R20" s="54">
        <v>113.41</v>
      </c>
    </row>
    <row r="21" spans="1:18">
      <c r="B21" s="53" t="s">
        <v>58</v>
      </c>
      <c r="C21" t="s">
        <v>199</v>
      </c>
      <c r="D21" s="3" t="s">
        <v>326</v>
      </c>
      <c r="E21" s="5">
        <v>1</v>
      </c>
      <c r="F21" s="2">
        <v>0</v>
      </c>
      <c r="G21" s="6">
        <v>0</v>
      </c>
      <c r="H21" s="2">
        <v>0</v>
      </c>
      <c r="I21" s="6">
        <v>0</v>
      </c>
      <c r="J21" s="6" t="str">
        <f>G21 - I21</f>
        <v>0</v>
      </c>
      <c r="K21" s="4" t="str">
        <f>IF(G21=0,0,J21 / G21)</f>
        <v>0</v>
      </c>
      <c r="L21" s="6" t="str">
        <f>J21 * O21</f>
        <v>0</v>
      </c>
      <c r="M21" s="2" t="str">
        <f>L21 / R2</f>
        <v>0</v>
      </c>
      <c r="N21" s="6" t="str">
        <f>J21 * P21</f>
        <v>0</v>
      </c>
      <c r="O21" s="4">
        <v>0.2</v>
      </c>
      <c r="P21" s="4">
        <v>0.8</v>
      </c>
      <c r="Q21" s="2">
        <v>130</v>
      </c>
      <c r="R21" s="54">
        <v>113.41</v>
      </c>
    </row>
    <row r="22" spans="1:18">
      <c r="B22" s="53" t="s">
        <v>58</v>
      </c>
      <c r="C22" t="s">
        <v>199</v>
      </c>
      <c r="D22" s="3" t="s">
        <v>327</v>
      </c>
      <c r="E22" s="5">
        <v>29</v>
      </c>
      <c r="F22" s="2">
        <v>145</v>
      </c>
      <c r="G22" s="6">
        <v>18850</v>
      </c>
      <c r="H22" s="2">
        <v>121.8</v>
      </c>
      <c r="I22" s="6">
        <v>13804</v>
      </c>
      <c r="J22" s="6" t="str">
        <f>G22 - I22</f>
        <v>0</v>
      </c>
      <c r="K22" s="4" t="str">
        <f>IF(G22=0,0,J22 / G22)</f>
        <v>0</v>
      </c>
      <c r="L22" s="6" t="str">
        <f>J22 * O22</f>
        <v>0</v>
      </c>
      <c r="M22" s="2" t="str">
        <f>L22 / R2</f>
        <v>0</v>
      </c>
      <c r="N22" s="6" t="str">
        <f>J22 * P22</f>
        <v>0</v>
      </c>
      <c r="O22" s="4">
        <v>0.2</v>
      </c>
      <c r="P22" s="4">
        <v>0.8</v>
      </c>
      <c r="Q22" s="2">
        <v>130</v>
      </c>
      <c r="R22" s="54">
        <v>113.41</v>
      </c>
    </row>
    <row r="23" spans="1:18">
      <c r="B23" s="53" t="s">
        <v>58</v>
      </c>
      <c r="C23" t="s">
        <v>199</v>
      </c>
      <c r="D23" s="3" t="s">
        <v>328</v>
      </c>
      <c r="E23" s="5">
        <v>3</v>
      </c>
      <c r="F23" s="2">
        <v>159</v>
      </c>
      <c r="G23" s="6">
        <v>20670</v>
      </c>
      <c r="H23" s="2">
        <v>135</v>
      </c>
      <c r="I23" s="6">
        <v>15309</v>
      </c>
      <c r="J23" s="6" t="str">
        <f>G23 - I23</f>
        <v>0</v>
      </c>
      <c r="K23" s="4" t="str">
        <f>IF(G23=0,0,J23 / G23)</f>
        <v>0</v>
      </c>
      <c r="L23" s="6" t="str">
        <f>J23 * O23</f>
        <v>0</v>
      </c>
      <c r="M23" s="2" t="str">
        <f>L23 / R2</f>
        <v>0</v>
      </c>
      <c r="N23" s="6" t="str">
        <f>J23 * P23</f>
        <v>0</v>
      </c>
      <c r="O23" s="4">
        <v>0.2</v>
      </c>
      <c r="P23" s="4">
        <v>0.8</v>
      </c>
      <c r="Q23" s="2">
        <v>130</v>
      </c>
      <c r="R23" s="54">
        <v>113.41</v>
      </c>
    </row>
    <row r="24" spans="1:18">
      <c r="B24" s="53" t="s">
        <v>58</v>
      </c>
      <c r="C24" t="s">
        <v>199</v>
      </c>
      <c r="D24" s="3" t="s">
        <v>329</v>
      </c>
      <c r="E24" s="5">
        <v>1</v>
      </c>
      <c r="F24" s="2">
        <v>36</v>
      </c>
      <c r="G24" s="6">
        <v>4680</v>
      </c>
      <c r="H24" s="2">
        <v>30</v>
      </c>
      <c r="I24" s="6">
        <v>3402</v>
      </c>
      <c r="J24" s="6" t="str">
        <f>G24 - I24</f>
        <v>0</v>
      </c>
      <c r="K24" s="4" t="str">
        <f>IF(G24=0,0,J24 / G24)</f>
        <v>0</v>
      </c>
      <c r="L24" s="6" t="str">
        <f>J24 * O24</f>
        <v>0</v>
      </c>
      <c r="M24" s="2" t="str">
        <f>L24 / R2</f>
        <v>0</v>
      </c>
      <c r="N24" s="6" t="str">
        <f>J24 * P24</f>
        <v>0</v>
      </c>
      <c r="O24" s="4">
        <v>0.2</v>
      </c>
      <c r="P24" s="4">
        <v>0.8</v>
      </c>
      <c r="Q24" s="2">
        <v>130</v>
      </c>
      <c r="R24" s="54">
        <v>113.41</v>
      </c>
    </row>
    <row r="25" spans="1:18">
      <c r="B25" s="53" t="s">
        <v>58</v>
      </c>
      <c r="C25" t="s">
        <v>199</v>
      </c>
      <c r="D25" s="3" t="s">
        <v>330</v>
      </c>
      <c r="E25" s="5">
        <v>1</v>
      </c>
      <c r="F25" s="2">
        <v>71</v>
      </c>
      <c r="G25" s="6">
        <v>9230</v>
      </c>
      <c r="H25" s="2">
        <v>60</v>
      </c>
      <c r="I25" s="6">
        <v>6805</v>
      </c>
      <c r="J25" s="6" t="str">
        <f>G25 - I25</f>
        <v>0</v>
      </c>
      <c r="K25" s="4" t="str">
        <f>IF(G25=0,0,J25 / G25)</f>
        <v>0</v>
      </c>
      <c r="L25" s="6" t="str">
        <f>J25 * O25</f>
        <v>0</v>
      </c>
      <c r="M25" s="2" t="str">
        <f>L25 / R2</f>
        <v>0</v>
      </c>
      <c r="N25" s="6" t="str">
        <f>J25 * P25</f>
        <v>0</v>
      </c>
      <c r="O25" s="4">
        <v>0.2</v>
      </c>
      <c r="P25" s="4">
        <v>0.8</v>
      </c>
      <c r="Q25" s="2">
        <v>130</v>
      </c>
      <c r="R25" s="54">
        <v>113.41</v>
      </c>
    </row>
    <row r="26" spans="1:18">
      <c r="B26" s="55"/>
      <c r="C26" s="55"/>
      <c r="D26" s="56"/>
      <c r="E26" s="57"/>
      <c r="F26" s="58"/>
      <c r="G26" s="59"/>
      <c r="H26" s="58"/>
      <c r="I26" s="59"/>
      <c r="J26" s="59"/>
      <c r="K26" s="60"/>
      <c r="L26" s="59"/>
      <c r="M26" s="58"/>
      <c r="N26" s="59"/>
      <c r="O26" s="60"/>
      <c r="P26" s="60"/>
      <c r="Q26" s="58"/>
      <c r="R26" s="58"/>
    </row>
    <row r="27" spans="1:18">
      <c r="D27" s="8" t="s">
        <v>87</v>
      </c>
      <c r="F27" s="2" t="str">
        <f>SUM(F5:F26)</f>
        <v>0</v>
      </c>
      <c r="G27" s="6" t="str">
        <f>SUM(G5:G26)</f>
        <v>0</v>
      </c>
      <c r="H27" s="2" t="str">
        <f>SUM(H5:H26)</f>
        <v>0</v>
      </c>
      <c r="I27" s="6" t="str">
        <f>SUM(I5:I26)</f>
        <v>0</v>
      </c>
      <c r="J27" s="6" t="str">
        <f>SUM(J5:J26)</f>
        <v>0</v>
      </c>
      <c r="K27" s="4" t="str">
        <f>IF(G27=0,0,J27 / G27)</f>
        <v>0</v>
      </c>
      <c r="L27" s="6" t="str">
        <f>SUM(L5:L26)</f>
        <v>0</v>
      </c>
      <c r="M27" s="2" t="str">
        <f>SUM(M5:M26)</f>
        <v>0</v>
      </c>
      <c r="N27" s="6" t="str">
        <f>SUM(N5:N26)</f>
        <v>0</v>
      </c>
    </row>
    <row r="28" spans="1:18">
      <c r="D28" s="8" t="s">
        <v>88</v>
      </c>
      <c r="E28" s="9">
        <v>0.04712</v>
      </c>
      <c r="F28" s="2" t="str">
        <f>E28 * (F27 - 0)</f>
        <v>0</v>
      </c>
      <c r="G28" s="6" t="str">
        <f>E28 * (G27 - 0)</f>
        <v>0</v>
      </c>
    </row>
    <row r="29" spans="1:18">
      <c r="D29" s="8" t="s">
        <v>89</v>
      </c>
      <c r="E29" s="7">
        <v>0.1</v>
      </c>
      <c r="F29" s="2" t="str">
        <f>F27*E29</f>
        <v>0</v>
      </c>
      <c r="G29" s="6" t="str">
        <f>G27*E29</f>
        <v>0</v>
      </c>
      <c r="N29" s="6" t="str">
        <f>G29</f>
        <v>0</v>
      </c>
    </row>
    <row r="30" spans="1:18">
      <c r="D30" s="8" t="s">
        <v>87</v>
      </c>
      <c r="F30" s="2" t="str">
        <f>F27 + F28 + F29</f>
        <v>0</v>
      </c>
      <c r="G30" s="6" t="str">
        <f>G27 + G28 + G29</f>
        <v>0</v>
      </c>
      <c r="H30" s="2" t="str">
        <f>H27</f>
        <v>0</v>
      </c>
      <c r="I30" s="6" t="str">
        <f>I27</f>
        <v>0</v>
      </c>
      <c r="J30" s="6" t="str">
        <f>G30 - I30</f>
        <v>0</v>
      </c>
      <c r="K30" s="4" t="str">
        <f>IF(G30=0,0,J30 / G30)</f>
        <v>0</v>
      </c>
      <c r="L30" s="6" t="str">
        <f>L27</f>
        <v>0</v>
      </c>
      <c r="M30" s="2" t="str">
        <f>M27</f>
        <v>0</v>
      </c>
      <c r="N30" s="6" t="str">
        <f>N27 + N29</f>
        <v>0</v>
      </c>
    </row>
    <row r="31" spans="1:18">
      <c r="D31" s="8" t="s">
        <v>307</v>
      </c>
      <c r="E31" s="7">
        <v>0.05</v>
      </c>
      <c r="F31" s="2" t="str">
        <f>F30*E31</f>
        <v>0</v>
      </c>
      <c r="G31" s="6" t="str">
        <f>G30*E31</f>
        <v>0</v>
      </c>
      <c r="L31" s="6" t="str">
        <f>G31*O31</f>
        <v>0</v>
      </c>
      <c r="M31" s="2" t="str">
        <f>F31*O31</f>
        <v>0</v>
      </c>
      <c r="N31" s="6" t="str">
        <f>G31*P31</f>
        <v>0</v>
      </c>
      <c r="O31" s="4">
        <v>0.2</v>
      </c>
      <c r="P31" s="4">
        <v>0.8</v>
      </c>
    </row>
    <row r="32" spans="1:18">
      <c r="D32" s="8" t="s">
        <v>91</v>
      </c>
      <c r="E32" s="5">
        <v>0</v>
      </c>
      <c r="F32" s="2" t="str">
        <f>IF(R32=0,0,G32/R32)</f>
        <v>0</v>
      </c>
      <c r="G32" s="6" t="str">
        <f>E32</f>
        <v>0</v>
      </c>
      <c r="L32" s="6" t="str">
        <f>G32*O32</f>
        <v>0</v>
      </c>
      <c r="M32" s="2" t="str">
        <f>F32*O32</f>
        <v>0</v>
      </c>
      <c r="N32" s="6" t="str">
        <f>G32*P32</f>
        <v>0</v>
      </c>
      <c r="O32" s="4">
        <v>0.2</v>
      </c>
      <c r="P32" s="4">
        <v>0.8</v>
      </c>
      <c r="Q32" s="2" t="s">
        <v>92</v>
      </c>
      <c r="R32" s="2">
        <v>100</v>
      </c>
    </row>
    <row r="33" spans="1:18">
      <c r="D33" s="8" t="s">
        <v>93</v>
      </c>
      <c r="F33" s="2" t="str">
        <f>F30 - F31 - F32</f>
        <v>0</v>
      </c>
      <c r="G33" s="6" t="str">
        <f>G30 - G31 - G32</f>
        <v>0</v>
      </c>
      <c r="H33" s="2" t="str">
        <f>H30</f>
        <v>0</v>
      </c>
      <c r="I33" s="6" t="str">
        <f>I30</f>
        <v>0</v>
      </c>
      <c r="J33" s="6" t="str">
        <f>G33 - I33</f>
        <v>0</v>
      </c>
      <c r="K33" s="4" t="str">
        <f>IF(G33=0,0,J33 / G33)</f>
        <v>0</v>
      </c>
      <c r="L33" s="6" t="str">
        <f>L30 - L31 - L32</f>
        <v>0</v>
      </c>
      <c r="M33" s="2" t="str">
        <f>M30 - M31 - M32</f>
        <v>0</v>
      </c>
      <c r="N33" s="6" t="str">
        <f>N30 - N31 - N32</f>
        <v>0</v>
      </c>
    </row>
    <row r="34" spans="1:18">
      <c r="D34" s="8"/>
    </row>
    <row r="35" spans="1:18">
      <c r="D35"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5" s="2" t="str">
        <f>M33</f>
        <v>0</v>
      </c>
    </row>
    <row r="36" spans="1:18">
      <c r="D36" s="8" t="s">
        <v>7</v>
      </c>
      <c r="F36" s="2" t="str">
        <f>(F35 + F37) * E28</f>
        <v>0</v>
      </c>
    </row>
    <row r="37" spans="1:18">
      <c r="D37" s="8" t="s">
        <v>94</v>
      </c>
      <c r="F37" s="2" t="str">
        <f>H33</f>
        <v>0</v>
      </c>
    </row>
    <row r="38" spans="1:18">
      <c r="D38"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8" s="2" t="str">
        <f>SUM(F35:F37)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R32"/>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331</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332</v>
      </c>
      <c r="D5" s="3" t="s">
        <v>333</v>
      </c>
      <c r="E5" s="5">
        <v>1</v>
      </c>
      <c r="F5" s="2">
        <v>3000</v>
      </c>
      <c r="G5" s="6">
        <v>300000</v>
      </c>
      <c r="H5" s="2">
        <v>2318.43</v>
      </c>
      <c r="I5" s="6">
        <v>262933</v>
      </c>
      <c r="J5" s="6" t="str">
        <f>G5 - I5</f>
        <v>0</v>
      </c>
      <c r="K5" s="4" t="str">
        <f>IF(G5=0,0,J5 / G5)</f>
        <v>0</v>
      </c>
      <c r="L5" s="6" t="str">
        <f>J5 * O5</f>
        <v>0</v>
      </c>
      <c r="M5" s="2" t="str">
        <f>L5 / R2</f>
        <v>0</v>
      </c>
      <c r="N5" s="6" t="str">
        <f>J5 * P5</f>
        <v>0</v>
      </c>
      <c r="O5" s="4">
        <v>0</v>
      </c>
      <c r="P5" s="4">
        <v>1</v>
      </c>
      <c r="Q5" s="2">
        <v>100</v>
      </c>
      <c r="R5" s="54">
        <v>113.41</v>
      </c>
    </row>
    <row r="6" spans="1:18">
      <c r="B6" s="53" t="s">
        <v>58</v>
      </c>
      <c r="C6" t="s">
        <v>334</v>
      </c>
      <c r="D6" s="3" t="s">
        <v>335</v>
      </c>
      <c r="E6" s="5">
        <v>1</v>
      </c>
      <c r="F6" s="2">
        <v>900</v>
      </c>
      <c r="G6" s="6">
        <v>117000</v>
      </c>
      <c r="H6" s="2">
        <v>531.25</v>
      </c>
      <c r="I6" s="6">
        <v>60249</v>
      </c>
      <c r="J6" s="6" t="str">
        <f>G6 - I6</f>
        <v>0</v>
      </c>
      <c r="K6" s="4" t="str">
        <f>IF(G6=0,0,J6 / G6)</f>
        <v>0</v>
      </c>
      <c r="L6" s="6" t="str">
        <f>J6 * O6</f>
        <v>0</v>
      </c>
      <c r="M6" s="2" t="str">
        <f>L6 / R2</f>
        <v>0</v>
      </c>
      <c r="N6" s="6" t="str">
        <f>J6 * P6</f>
        <v>0</v>
      </c>
      <c r="O6" s="4">
        <v>0</v>
      </c>
      <c r="P6" s="4">
        <v>1</v>
      </c>
      <c r="Q6" s="2">
        <v>130</v>
      </c>
      <c r="R6" s="54">
        <v>113.41</v>
      </c>
    </row>
    <row r="7" spans="1:18">
      <c r="B7" s="53" t="s">
        <v>58</v>
      </c>
      <c r="C7" t="s">
        <v>135</v>
      </c>
      <c r="D7" s="3" t="s">
        <v>336</v>
      </c>
      <c r="E7" s="5">
        <v>1</v>
      </c>
      <c r="F7" s="2">
        <v>1500</v>
      </c>
      <c r="G7" s="6">
        <v>195000</v>
      </c>
      <c r="H7" s="2">
        <v>1099.48</v>
      </c>
      <c r="I7" s="6">
        <v>124692</v>
      </c>
      <c r="J7" s="6" t="str">
        <f>G7 - I7</f>
        <v>0</v>
      </c>
      <c r="K7" s="4" t="str">
        <f>IF(G7=0,0,J7 / G7)</f>
        <v>0</v>
      </c>
      <c r="L7" s="6" t="str">
        <f>J7 * O7</f>
        <v>0</v>
      </c>
      <c r="M7" s="2" t="str">
        <f>L7 / R2</f>
        <v>0</v>
      </c>
      <c r="N7" s="6" t="str">
        <f>J7 * P7</f>
        <v>0</v>
      </c>
      <c r="O7" s="4">
        <v>0</v>
      </c>
      <c r="P7" s="4">
        <v>1</v>
      </c>
      <c r="Q7" s="2">
        <v>130</v>
      </c>
      <c r="R7" s="54">
        <v>113.41</v>
      </c>
    </row>
    <row r="8" spans="1:18">
      <c r="B8" s="53" t="s">
        <v>58</v>
      </c>
      <c r="C8" t="s">
        <v>69</v>
      </c>
      <c r="D8" s="3" t="s">
        <v>337</v>
      </c>
      <c r="E8" s="5">
        <v>1</v>
      </c>
      <c r="F8" s="2">
        <v>350</v>
      </c>
      <c r="G8" s="6">
        <v>45500</v>
      </c>
      <c r="H8" s="2">
        <v>262</v>
      </c>
      <c r="I8" s="6">
        <v>29713</v>
      </c>
      <c r="J8" s="6" t="str">
        <f>G8 - I8</f>
        <v>0</v>
      </c>
      <c r="K8" s="4" t="str">
        <f>IF(G8=0,0,J8 / G8)</f>
        <v>0</v>
      </c>
      <c r="L8" s="6" t="str">
        <f>J8 * O8</f>
        <v>0</v>
      </c>
      <c r="M8" s="2" t="str">
        <f>L8 / R2</f>
        <v>0</v>
      </c>
      <c r="N8" s="6" t="str">
        <f>J8 * P8</f>
        <v>0</v>
      </c>
      <c r="O8" s="4">
        <v>0</v>
      </c>
      <c r="P8" s="4">
        <v>1</v>
      </c>
      <c r="Q8" s="2">
        <v>130</v>
      </c>
      <c r="R8" s="54">
        <v>113.41</v>
      </c>
    </row>
    <row r="9" spans="1:18">
      <c r="B9" s="53" t="s">
        <v>58</v>
      </c>
      <c r="C9" t="s">
        <v>69</v>
      </c>
      <c r="D9" s="3" t="s">
        <v>338</v>
      </c>
      <c r="E9" s="5">
        <v>1</v>
      </c>
      <c r="F9" s="2">
        <v>1250</v>
      </c>
      <c r="G9" s="6">
        <v>162500</v>
      </c>
      <c r="H9" s="2">
        <v>995</v>
      </c>
      <c r="I9" s="6">
        <v>112843</v>
      </c>
      <c r="J9" s="6" t="str">
        <f>G9 - I9</f>
        <v>0</v>
      </c>
      <c r="K9" s="4" t="str">
        <f>IF(G9=0,0,J9 / G9)</f>
        <v>0</v>
      </c>
      <c r="L9" s="6" t="str">
        <f>J9 * O9</f>
        <v>0</v>
      </c>
      <c r="M9" s="2" t="str">
        <f>L9 / R2</f>
        <v>0</v>
      </c>
      <c r="N9" s="6" t="str">
        <f>J9 * P9</f>
        <v>0</v>
      </c>
      <c r="O9" s="4">
        <v>0</v>
      </c>
      <c r="P9" s="4">
        <v>1</v>
      </c>
      <c r="Q9" s="2">
        <v>130</v>
      </c>
      <c r="R9" s="54">
        <v>113.41</v>
      </c>
    </row>
    <row r="10" spans="1:18">
      <c r="B10" s="53" t="s">
        <v>58</v>
      </c>
      <c r="C10" t="s">
        <v>339</v>
      </c>
      <c r="D10" s="3" t="s">
        <v>227</v>
      </c>
      <c r="E10" s="5">
        <v>1</v>
      </c>
      <c r="F10" s="2">
        <v>300</v>
      </c>
      <c r="G10" s="6">
        <v>39000</v>
      </c>
      <c r="H10" s="2">
        <v>234.38</v>
      </c>
      <c r="I10" s="6">
        <v>26581</v>
      </c>
      <c r="J10" s="6" t="str">
        <f>G10 - I10</f>
        <v>0</v>
      </c>
      <c r="K10" s="4" t="str">
        <f>IF(G10=0,0,J10 / G10)</f>
        <v>0</v>
      </c>
      <c r="L10" s="6" t="str">
        <f>J10 * O10</f>
        <v>0</v>
      </c>
      <c r="M10" s="2" t="str">
        <f>L10 / R2</f>
        <v>0</v>
      </c>
      <c r="N10" s="6" t="str">
        <f>J10 * P10</f>
        <v>0</v>
      </c>
      <c r="O10" s="4">
        <v>0</v>
      </c>
      <c r="P10" s="4">
        <v>1</v>
      </c>
      <c r="Q10" s="2">
        <v>130</v>
      </c>
      <c r="R10" s="54">
        <v>113.41</v>
      </c>
    </row>
    <row r="11" spans="1:18">
      <c r="B11" s="53" t="s">
        <v>58</v>
      </c>
      <c r="C11" t="s">
        <v>340</v>
      </c>
      <c r="D11" s="3" t="s">
        <v>341</v>
      </c>
      <c r="E11" s="5">
        <v>1</v>
      </c>
      <c r="F11" s="2">
        <v>100</v>
      </c>
      <c r="G11" s="6">
        <v>13000</v>
      </c>
      <c r="H11" s="2">
        <v>73.56999999999999</v>
      </c>
      <c r="I11" s="6">
        <v>8344</v>
      </c>
      <c r="J11" s="6" t="str">
        <f>G11 - I11</f>
        <v>0</v>
      </c>
      <c r="K11" s="4" t="str">
        <f>IF(G11=0,0,J11 / G11)</f>
        <v>0</v>
      </c>
      <c r="L11" s="6" t="str">
        <f>J11 * O11</f>
        <v>0</v>
      </c>
      <c r="M11" s="2" t="str">
        <f>L11 / R2</f>
        <v>0</v>
      </c>
      <c r="N11" s="6" t="str">
        <f>J11 * P11</f>
        <v>0</v>
      </c>
      <c r="O11" s="4">
        <v>0</v>
      </c>
      <c r="P11" s="4">
        <v>1</v>
      </c>
      <c r="Q11" s="2">
        <v>130</v>
      </c>
      <c r="R11" s="54">
        <v>113.41</v>
      </c>
    </row>
    <row r="12" spans="1:18">
      <c r="B12" s="53" t="s">
        <v>58</v>
      </c>
      <c r="C12" t="s">
        <v>340</v>
      </c>
      <c r="D12" s="3" t="s">
        <v>342</v>
      </c>
      <c r="E12" s="5">
        <v>1</v>
      </c>
      <c r="F12" s="2">
        <v>200</v>
      </c>
      <c r="G12" s="6">
        <v>26000</v>
      </c>
      <c r="H12" s="2">
        <v>150.18</v>
      </c>
      <c r="I12" s="6">
        <v>17032</v>
      </c>
      <c r="J12" s="6" t="str">
        <f>G12 - I12</f>
        <v>0</v>
      </c>
      <c r="K12" s="4" t="str">
        <f>IF(G12=0,0,J12 / G12)</f>
        <v>0</v>
      </c>
      <c r="L12" s="6" t="str">
        <f>J12 * O12</f>
        <v>0</v>
      </c>
      <c r="M12" s="2" t="str">
        <f>L12 / R2</f>
        <v>0</v>
      </c>
      <c r="N12" s="6" t="str">
        <f>J12 * P12</f>
        <v>0</v>
      </c>
      <c r="O12" s="4">
        <v>0</v>
      </c>
      <c r="P12" s="4">
        <v>1</v>
      </c>
      <c r="Q12" s="2">
        <v>130</v>
      </c>
      <c r="R12" s="54">
        <v>113.41</v>
      </c>
    </row>
    <row r="13" spans="1:18">
      <c r="B13" s="53" t="s">
        <v>58</v>
      </c>
      <c r="C13" t="s">
        <v>343</v>
      </c>
      <c r="D13" s="3" t="s">
        <v>344</v>
      </c>
      <c r="E13" s="5">
        <v>1</v>
      </c>
      <c r="F13" s="2">
        <v>0</v>
      </c>
      <c r="G13" s="6">
        <v>0</v>
      </c>
      <c r="H13" s="2">
        <v>280</v>
      </c>
      <c r="I13" s="6">
        <v>31755</v>
      </c>
      <c r="J13" s="6" t="str">
        <f>G13 - I13</f>
        <v>0</v>
      </c>
      <c r="K13" s="4" t="str">
        <f>IF(G13=0,0,J13 / G13)</f>
        <v>0</v>
      </c>
      <c r="L13" s="6" t="str">
        <f>J13 * O13</f>
        <v>0</v>
      </c>
      <c r="M13" s="2" t="str">
        <f>L13 / R2</f>
        <v>0</v>
      </c>
      <c r="N13" s="6" t="str">
        <f>J13 * P13</f>
        <v>0</v>
      </c>
      <c r="O13" s="4">
        <v>0</v>
      </c>
      <c r="P13" s="4">
        <v>1</v>
      </c>
      <c r="Q13" s="2">
        <v>130</v>
      </c>
      <c r="R13" s="54">
        <v>113.41</v>
      </c>
    </row>
    <row r="14" spans="1:18">
      <c r="B14" s="53" t="s">
        <v>58</v>
      </c>
      <c r="C14" t="s">
        <v>343</v>
      </c>
      <c r="D14" s="3" t="s">
        <v>345</v>
      </c>
      <c r="E14" s="5">
        <v>1</v>
      </c>
      <c r="F14" s="2">
        <v>114</v>
      </c>
      <c r="G14" s="6">
        <v>14820</v>
      </c>
      <c r="H14" s="2">
        <v>80</v>
      </c>
      <c r="I14" s="6">
        <v>9073</v>
      </c>
      <c r="J14" s="6" t="str">
        <f>G14 - I14</f>
        <v>0</v>
      </c>
      <c r="K14" s="4" t="str">
        <f>IF(G14=0,0,J14 / G14)</f>
        <v>0</v>
      </c>
      <c r="L14" s="6" t="str">
        <f>J14 * O14</f>
        <v>0</v>
      </c>
      <c r="M14" s="2" t="str">
        <f>L14 / R2</f>
        <v>0</v>
      </c>
      <c r="N14" s="6" t="str">
        <f>J14 * P14</f>
        <v>0</v>
      </c>
      <c r="O14" s="4">
        <v>0</v>
      </c>
      <c r="P14" s="4">
        <v>1</v>
      </c>
      <c r="Q14" s="2">
        <v>130</v>
      </c>
      <c r="R14" s="54">
        <v>113.41</v>
      </c>
    </row>
    <row r="15" spans="1:18">
      <c r="B15" s="53" t="s">
        <v>58</v>
      </c>
      <c r="C15" t="s">
        <v>343</v>
      </c>
      <c r="D15" s="3" t="s">
        <v>346</v>
      </c>
      <c r="E15" s="5">
        <v>4</v>
      </c>
      <c r="F15" s="2">
        <v>100</v>
      </c>
      <c r="G15" s="6">
        <v>13000</v>
      </c>
      <c r="H15" s="2">
        <v>80</v>
      </c>
      <c r="I15" s="6">
        <v>9072</v>
      </c>
      <c r="J15" s="6" t="str">
        <f>G15 - I15</f>
        <v>0</v>
      </c>
      <c r="K15" s="4" t="str">
        <f>IF(G15=0,0,J15 / G15)</f>
        <v>0</v>
      </c>
      <c r="L15" s="6" t="str">
        <f>J15 * O15</f>
        <v>0</v>
      </c>
      <c r="M15" s="2" t="str">
        <f>L15 / R2</f>
        <v>0</v>
      </c>
      <c r="N15" s="6" t="str">
        <f>J15 * P15</f>
        <v>0</v>
      </c>
      <c r="O15" s="4">
        <v>0</v>
      </c>
      <c r="P15" s="4">
        <v>1</v>
      </c>
      <c r="Q15" s="2">
        <v>130</v>
      </c>
      <c r="R15" s="54">
        <v>113.41</v>
      </c>
    </row>
    <row r="16" spans="1:18">
      <c r="B16" s="53" t="s">
        <v>58</v>
      </c>
      <c r="C16" t="s">
        <v>343</v>
      </c>
      <c r="D16" s="3" t="s">
        <v>78</v>
      </c>
      <c r="E16" s="5">
        <v>1</v>
      </c>
      <c r="F16" s="2">
        <v>130</v>
      </c>
      <c r="G16" s="6">
        <v>16900</v>
      </c>
      <c r="H16" s="2">
        <v>64.58</v>
      </c>
      <c r="I16" s="6">
        <v>7324</v>
      </c>
      <c r="J16" s="6" t="str">
        <f>G16 - I16</f>
        <v>0</v>
      </c>
      <c r="K16" s="4" t="str">
        <f>IF(G16=0,0,J16 / G16)</f>
        <v>0</v>
      </c>
      <c r="L16" s="6" t="str">
        <f>J16 * O16</f>
        <v>0</v>
      </c>
      <c r="M16" s="2" t="str">
        <f>L16 / R2</f>
        <v>0</v>
      </c>
      <c r="N16" s="6" t="str">
        <f>J16 * P16</f>
        <v>0</v>
      </c>
      <c r="O16" s="4">
        <v>0</v>
      </c>
      <c r="P16" s="4">
        <v>1</v>
      </c>
      <c r="Q16" s="2">
        <v>130</v>
      </c>
      <c r="R16" s="54">
        <v>113.41</v>
      </c>
    </row>
    <row r="17" spans="1:18">
      <c r="B17" s="53" t="s">
        <v>58</v>
      </c>
      <c r="C17" t="s">
        <v>347</v>
      </c>
      <c r="D17" s="3" t="s">
        <v>348</v>
      </c>
      <c r="E17" s="5">
        <v>10</v>
      </c>
      <c r="F17" s="2">
        <v>1785</v>
      </c>
      <c r="G17" s="6">
        <v>178500</v>
      </c>
      <c r="H17" s="2">
        <v>920</v>
      </c>
      <c r="I17" s="6">
        <v>104340</v>
      </c>
      <c r="J17" s="6" t="str">
        <f>G17 - I17</f>
        <v>0</v>
      </c>
      <c r="K17" s="4" t="str">
        <f>IF(G17=0,0,J17 / G17)</f>
        <v>0</v>
      </c>
      <c r="L17" s="6" t="str">
        <f>J17 * O17</f>
        <v>0</v>
      </c>
      <c r="M17" s="2" t="str">
        <f>L17 / R2</f>
        <v>0</v>
      </c>
      <c r="N17" s="6" t="str">
        <f>J17 * P17</f>
        <v>0</v>
      </c>
      <c r="O17" s="4">
        <v>0</v>
      </c>
      <c r="P17" s="4">
        <v>1</v>
      </c>
      <c r="Q17" s="2">
        <v>100</v>
      </c>
      <c r="R17" s="54">
        <v>113.41</v>
      </c>
    </row>
    <row r="18" spans="1:18">
      <c r="B18" s="53" t="s">
        <v>58</v>
      </c>
      <c r="C18" t="s">
        <v>349</v>
      </c>
      <c r="D18" s="3" t="s">
        <v>350</v>
      </c>
      <c r="E18" s="5">
        <v>1</v>
      </c>
      <c r="F18" s="2">
        <v>223</v>
      </c>
      <c r="G18" s="6">
        <v>28990</v>
      </c>
      <c r="H18" s="2">
        <v>190</v>
      </c>
      <c r="I18" s="6">
        <v>21548</v>
      </c>
      <c r="J18" s="6" t="str">
        <f>G18 - I18</f>
        <v>0</v>
      </c>
      <c r="K18" s="4" t="str">
        <f>IF(G18=0,0,J18 / G18)</f>
        <v>0</v>
      </c>
      <c r="L18" s="6" t="str">
        <f>J18 * O18</f>
        <v>0</v>
      </c>
      <c r="M18" s="2" t="str">
        <f>L18 / R2</f>
        <v>0</v>
      </c>
      <c r="N18" s="6" t="str">
        <f>J18 * P18</f>
        <v>0</v>
      </c>
      <c r="O18" s="4">
        <v>0</v>
      </c>
      <c r="P18" s="4">
        <v>1</v>
      </c>
      <c r="Q18" s="2">
        <v>130</v>
      </c>
      <c r="R18" s="54">
        <v>113.41</v>
      </c>
    </row>
    <row r="19" spans="1:18">
      <c r="B19" s="53" t="s">
        <v>58</v>
      </c>
      <c r="C19" t="s">
        <v>305</v>
      </c>
      <c r="D19" s="3" t="s">
        <v>306</v>
      </c>
      <c r="E19" s="5">
        <v>1</v>
      </c>
      <c r="F19" s="2">
        <v>769.23</v>
      </c>
      <c r="G19" s="6">
        <v>100000</v>
      </c>
      <c r="H19" s="2">
        <v>761.84</v>
      </c>
      <c r="I19" s="6">
        <v>86400</v>
      </c>
      <c r="J19" s="6" t="str">
        <f>G19 - I19</f>
        <v>0</v>
      </c>
      <c r="K19" s="4" t="str">
        <f>IF(G19=0,0,J19 / G19)</f>
        <v>0</v>
      </c>
      <c r="L19" s="6" t="str">
        <f>J19 * O19</f>
        <v>0</v>
      </c>
      <c r="M19" s="2" t="str">
        <f>L19 / R2</f>
        <v>0</v>
      </c>
      <c r="N19" s="6" t="str">
        <f>J19 * P19</f>
        <v>0</v>
      </c>
      <c r="O19" s="4">
        <v>0</v>
      </c>
      <c r="P19" s="4">
        <v>1</v>
      </c>
      <c r="Q19" s="2">
        <v>130</v>
      </c>
      <c r="R19" s="54">
        <v>113.41</v>
      </c>
    </row>
    <row r="20" spans="1:18">
      <c r="B20" s="55"/>
      <c r="C20" s="55"/>
      <c r="D20" s="56"/>
      <c r="E20" s="57"/>
      <c r="F20" s="58"/>
      <c r="G20" s="59"/>
      <c r="H20" s="58"/>
      <c r="I20" s="59"/>
      <c r="J20" s="59"/>
      <c r="K20" s="60"/>
      <c r="L20" s="59"/>
      <c r="M20" s="58"/>
      <c r="N20" s="59"/>
      <c r="O20" s="60"/>
      <c r="P20" s="60"/>
      <c r="Q20" s="58"/>
      <c r="R20" s="58"/>
    </row>
    <row r="21" spans="1:18">
      <c r="D21" s="8" t="s">
        <v>87</v>
      </c>
      <c r="F21" s="2" t="str">
        <f>SUM(F5:F20)</f>
        <v>0</v>
      </c>
      <c r="G21" s="6" t="str">
        <f>SUM(G5:G20)</f>
        <v>0</v>
      </c>
      <c r="H21" s="2" t="str">
        <f>SUM(H5:H20)</f>
        <v>0</v>
      </c>
      <c r="I21" s="6" t="str">
        <f>SUM(I5:I20)</f>
        <v>0</v>
      </c>
      <c r="J21" s="6" t="str">
        <f>SUM(J5:J20)</f>
        <v>0</v>
      </c>
      <c r="K21" s="4" t="str">
        <f>IF(G21=0,0,J21 / G21)</f>
        <v>0</v>
      </c>
      <c r="L21" s="6" t="str">
        <f>SUM(L5:L20)</f>
        <v>0</v>
      </c>
      <c r="M21" s="2" t="str">
        <f>SUM(M5:M20)</f>
        <v>0</v>
      </c>
      <c r="N21" s="6" t="str">
        <f>SUM(N5:N20)</f>
        <v>0</v>
      </c>
    </row>
    <row r="22" spans="1:18">
      <c r="D22" s="8" t="s">
        <v>88</v>
      </c>
      <c r="E22" s="9">
        <v>0.04166</v>
      </c>
      <c r="F22" s="2" t="str">
        <f>E22 * (F21 - 0)</f>
        <v>0</v>
      </c>
      <c r="G22" s="6" t="str">
        <f>E22 * (G21 - 0)</f>
        <v>0</v>
      </c>
    </row>
    <row r="23" spans="1:18">
      <c r="D23" s="8" t="s">
        <v>89</v>
      </c>
      <c r="E23" s="7">
        <v>0.1</v>
      </c>
      <c r="F23" s="2" t="str">
        <f>F21*E23</f>
        <v>0</v>
      </c>
      <c r="G23" s="6" t="str">
        <f>G21*E23</f>
        <v>0</v>
      </c>
      <c r="N23" s="6" t="str">
        <f>G23</f>
        <v>0</v>
      </c>
    </row>
    <row r="24" spans="1:18">
      <c r="D24" s="8" t="s">
        <v>87</v>
      </c>
      <c r="F24" s="2" t="str">
        <f>F21 + F22 + F23</f>
        <v>0</v>
      </c>
      <c r="G24" s="6" t="str">
        <f>G21 + G22 + G23</f>
        <v>0</v>
      </c>
      <c r="H24" s="2" t="str">
        <f>H21</f>
        <v>0</v>
      </c>
      <c r="I24" s="6" t="str">
        <f>I21</f>
        <v>0</v>
      </c>
      <c r="J24" s="6" t="str">
        <f>G24 - I24</f>
        <v>0</v>
      </c>
      <c r="K24" s="4" t="str">
        <f>IF(G24=0,0,J24 / G24)</f>
        <v>0</v>
      </c>
      <c r="L24" s="6" t="str">
        <f>L21</f>
        <v>0</v>
      </c>
      <c r="M24" s="2" t="str">
        <f>M21</f>
        <v>0</v>
      </c>
      <c r="N24" s="6" t="str">
        <f>N21 + N23</f>
        <v>0</v>
      </c>
    </row>
    <row r="25" spans="1:18">
      <c r="D25" s="8" t="s">
        <v>145</v>
      </c>
      <c r="E25" s="7">
        <v>0</v>
      </c>
      <c r="F25" s="2" t="str">
        <f>F24*E25</f>
        <v>0</v>
      </c>
      <c r="G25" s="6" t="str">
        <f>G24*E25</f>
        <v>0</v>
      </c>
      <c r="L25" s="6" t="str">
        <f>G25*O25</f>
        <v>0</v>
      </c>
      <c r="M25" s="2" t="str">
        <f>F25*O25</f>
        <v>0</v>
      </c>
      <c r="N25" s="6" t="str">
        <f>G25*P25</f>
        <v>0</v>
      </c>
      <c r="O25" s="4">
        <v>0</v>
      </c>
      <c r="P25" s="4">
        <v>1</v>
      </c>
    </row>
    <row r="26" spans="1:18">
      <c r="D26" s="8" t="s">
        <v>91</v>
      </c>
      <c r="E26" s="5">
        <v>0</v>
      </c>
      <c r="F26" s="2" t="str">
        <f>IF(R26=0,0,G26/R26)</f>
        <v>0</v>
      </c>
      <c r="G26" s="6" t="str">
        <f>E26</f>
        <v>0</v>
      </c>
      <c r="L26" s="6" t="str">
        <f>G26*O26</f>
        <v>0</v>
      </c>
      <c r="M26" s="2" t="str">
        <f>F26*O26</f>
        <v>0</v>
      </c>
      <c r="N26" s="6" t="str">
        <f>G26*P26</f>
        <v>0</v>
      </c>
      <c r="O26" s="4">
        <v>0</v>
      </c>
      <c r="P26" s="4">
        <v>1</v>
      </c>
      <c r="Q26" s="2" t="s">
        <v>92</v>
      </c>
      <c r="R26" s="2">
        <v>100</v>
      </c>
    </row>
    <row r="27" spans="1:18">
      <c r="D27" s="8" t="s">
        <v>93</v>
      </c>
      <c r="F27" s="2" t="str">
        <f>F24 - F25 - F26</f>
        <v>0</v>
      </c>
      <c r="G27" s="6" t="str">
        <f>G24 - G25 - G26</f>
        <v>0</v>
      </c>
      <c r="H27" s="2" t="str">
        <f>H24</f>
        <v>0</v>
      </c>
      <c r="I27" s="6" t="str">
        <f>I24</f>
        <v>0</v>
      </c>
      <c r="J27" s="6" t="str">
        <f>G27 - I27</f>
        <v>0</v>
      </c>
      <c r="K27" s="4" t="str">
        <f>IF(G27=0,0,J27 / G27)</f>
        <v>0</v>
      </c>
      <c r="L27" s="6" t="str">
        <f>L24 - L25 - L26</f>
        <v>0</v>
      </c>
      <c r="M27" s="2" t="str">
        <f>M24 - M25 - M26</f>
        <v>0</v>
      </c>
      <c r="N27" s="6" t="str">
        <f>N24 - N25 - N26</f>
        <v>0</v>
      </c>
    </row>
    <row r="28" spans="1:18">
      <c r="D28" s="8"/>
    </row>
    <row r="29" spans="1:18">
      <c r="D29"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9" s="2" t="str">
        <f>M27</f>
        <v>0</v>
      </c>
    </row>
    <row r="30" spans="1:18">
      <c r="D30" s="8" t="s">
        <v>7</v>
      </c>
      <c r="F30" s="2" t="str">
        <f>(F29 + F31) * E22</f>
        <v>0</v>
      </c>
    </row>
    <row r="31" spans="1:18">
      <c r="D31" s="8" t="s">
        <v>94</v>
      </c>
      <c r="F31" s="2" t="str">
        <f>H27</f>
        <v>0</v>
      </c>
    </row>
    <row r="32" spans="1:18">
      <c r="D32"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2" s="2" t="str">
        <f>SUM(F29:F31)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R43"/>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351</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131</v>
      </c>
      <c r="D5" s="3" t="s">
        <v>60</v>
      </c>
      <c r="E5" s="5">
        <v>1</v>
      </c>
      <c r="F5" s="2">
        <v>1300</v>
      </c>
      <c r="G5" s="6">
        <v>169000</v>
      </c>
      <c r="H5" s="2">
        <v>1154.45</v>
      </c>
      <c r="I5" s="6">
        <v>130926</v>
      </c>
      <c r="J5" s="6" t="str">
        <f>G5 - I5</f>
        <v>0</v>
      </c>
      <c r="K5" s="4" t="str">
        <f>IF(G5=0,0,J5 / G5)</f>
        <v>0</v>
      </c>
      <c r="L5" s="6" t="str">
        <f>J5 * O5</f>
        <v>0</v>
      </c>
      <c r="M5" s="2" t="str">
        <f>L5 / R2</f>
        <v>0</v>
      </c>
      <c r="N5" s="6" t="str">
        <f>J5 * P5</f>
        <v>0</v>
      </c>
      <c r="O5" s="4">
        <v>0.2</v>
      </c>
      <c r="P5" s="4">
        <v>0.8</v>
      </c>
      <c r="Q5" s="2">
        <v>130</v>
      </c>
      <c r="R5" s="54">
        <v>113.41</v>
      </c>
    </row>
    <row r="6" spans="1:18">
      <c r="B6" s="53" t="s">
        <v>58</v>
      </c>
      <c r="C6" t="s">
        <v>83</v>
      </c>
      <c r="D6" s="3" t="s">
        <v>352</v>
      </c>
      <c r="E6" s="5">
        <v>1</v>
      </c>
      <c r="F6" s="2">
        <v>726.92</v>
      </c>
      <c r="G6" s="6">
        <v>94500</v>
      </c>
      <c r="H6" s="2">
        <v>597.3</v>
      </c>
      <c r="I6" s="6">
        <v>67740</v>
      </c>
      <c r="J6" s="6" t="str">
        <f>G6 - I6</f>
        <v>0</v>
      </c>
      <c r="K6" s="4" t="str">
        <f>IF(G6=0,0,J6 / G6)</f>
        <v>0</v>
      </c>
      <c r="L6" s="6" t="str">
        <f>J6 * O6</f>
        <v>0</v>
      </c>
      <c r="M6" s="2" t="str">
        <f>L6 / R2</f>
        <v>0</v>
      </c>
      <c r="N6" s="6" t="str">
        <f>J6 * P6</f>
        <v>0</v>
      </c>
      <c r="O6" s="4">
        <v>0.2</v>
      </c>
      <c r="P6" s="4">
        <v>0.8</v>
      </c>
      <c r="Q6" s="2">
        <v>130</v>
      </c>
      <c r="R6" s="54">
        <v>113.41</v>
      </c>
    </row>
    <row r="7" spans="1:18">
      <c r="B7" s="53" t="s">
        <v>58</v>
      </c>
      <c r="C7" t="s">
        <v>98</v>
      </c>
      <c r="D7" s="3" t="s">
        <v>353</v>
      </c>
      <c r="E7" s="5">
        <v>1</v>
      </c>
      <c r="F7" s="2">
        <v>1200</v>
      </c>
      <c r="G7" s="6">
        <v>156000</v>
      </c>
      <c r="H7" s="2">
        <v>890.05</v>
      </c>
      <c r="I7" s="6">
        <v>100941</v>
      </c>
      <c r="J7" s="6" t="str">
        <f>G7 - I7</f>
        <v>0</v>
      </c>
      <c r="K7" s="4" t="str">
        <f>IF(G7=0,0,J7 / G7)</f>
        <v>0</v>
      </c>
      <c r="L7" s="6" t="str">
        <f>J7 * O7</f>
        <v>0</v>
      </c>
      <c r="M7" s="2" t="str">
        <f>L7 / R2</f>
        <v>0</v>
      </c>
      <c r="N7" s="6" t="str">
        <f>J7 * P7</f>
        <v>0</v>
      </c>
      <c r="O7" s="4">
        <v>0.2</v>
      </c>
      <c r="P7" s="4">
        <v>0.8</v>
      </c>
      <c r="Q7" s="2">
        <v>130</v>
      </c>
      <c r="R7" s="54">
        <v>113.41</v>
      </c>
    </row>
    <row r="8" spans="1:18">
      <c r="B8" s="53" t="s">
        <v>58</v>
      </c>
      <c r="C8" t="s">
        <v>98</v>
      </c>
      <c r="D8" s="3" t="s">
        <v>354</v>
      </c>
      <c r="E8" s="5">
        <v>4</v>
      </c>
      <c r="F8" s="2">
        <v>400</v>
      </c>
      <c r="G8" s="6">
        <v>52000</v>
      </c>
      <c r="H8" s="2">
        <v>293.2</v>
      </c>
      <c r="I8" s="6">
        <v>33252</v>
      </c>
      <c r="J8" s="6" t="str">
        <f>G8 - I8</f>
        <v>0</v>
      </c>
      <c r="K8" s="4" t="str">
        <f>IF(G8=0,0,J8 / G8)</f>
        <v>0</v>
      </c>
      <c r="L8" s="6" t="str">
        <f>J8 * O8</f>
        <v>0</v>
      </c>
      <c r="M8" s="2" t="str">
        <f>L8 / R2</f>
        <v>0</v>
      </c>
      <c r="N8" s="6" t="str">
        <f>J8 * P8</f>
        <v>0</v>
      </c>
      <c r="O8" s="4">
        <v>0.2</v>
      </c>
      <c r="P8" s="4">
        <v>0.8</v>
      </c>
      <c r="Q8" s="2">
        <v>130</v>
      </c>
      <c r="R8" s="54">
        <v>113.41</v>
      </c>
    </row>
    <row r="9" spans="1:18">
      <c r="B9" s="53" t="s">
        <v>58</v>
      </c>
      <c r="C9" t="s">
        <v>355</v>
      </c>
      <c r="D9" s="3" t="s">
        <v>356</v>
      </c>
      <c r="E9" s="5">
        <v>1</v>
      </c>
      <c r="F9" s="2">
        <v>1700</v>
      </c>
      <c r="G9" s="6">
        <v>221000</v>
      </c>
      <c r="H9" s="2">
        <v>1170</v>
      </c>
      <c r="I9" s="6">
        <v>132690</v>
      </c>
      <c r="J9" s="6" t="str">
        <f>G9 - I9</f>
        <v>0</v>
      </c>
      <c r="K9" s="4" t="str">
        <f>IF(G9=0,0,J9 / G9)</f>
        <v>0</v>
      </c>
      <c r="L9" s="6" t="str">
        <f>J9 * O9</f>
        <v>0</v>
      </c>
      <c r="M9" s="2" t="str">
        <f>L9 / R2</f>
        <v>0</v>
      </c>
      <c r="N9" s="6" t="str">
        <f>J9 * P9</f>
        <v>0</v>
      </c>
      <c r="O9" s="4">
        <v>0.2</v>
      </c>
      <c r="P9" s="4">
        <v>0.8</v>
      </c>
      <c r="Q9" s="2">
        <v>130</v>
      </c>
      <c r="R9" s="54">
        <v>113.41</v>
      </c>
    </row>
    <row r="10" spans="1:18">
      <c r="B10" s="53" t="s">
        <v>58</v>
      </c>
      <c r="C10" t="s">
        <v>355</v>
      </c>
      <c r="D10" s="3" t="s">
        <v>357</v>
      </c>
      <c r="E10" s="5">
        <v>1</v>
      </c>
      <c r="F10" s="2">
        <v>420</v>
      </c>
      <c r="G10" s="6">
        <v>54600</v>
      </c>
      <c r="H10" s="2">
        <v>300</v>
      </c>
      <c r="I10" s="6">
        <v>34023</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358</v>
      </c>
      <c r="D11" s="3" t="s">
        <v>359</v>
      </c>
      <c r="E11" s="5">
        <v>1</v>
      </c>
      <c r="F11" s="2">
        <v>2100</v>
      </c>
      <c r="G11" s="6">
        <v>273000</v>
      </c>
      <c r="H11" s="2">
        <v>1465.97</v>
      </c>
      <c r="I11" s="6">
        <v>166256</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71</v>
      </c>
      <c r="D12" s="3" t="s">
        <v>360</v>
      </c>
      <c r="E12" s="5">
        <v>1</v>
      </c>
      <c r="F12" s="2">
        <v>650</v>
      </c>
      <c r="G12" s="6">
        <v>84500</v>
      </c>
      <c r="H12" s="2">
        <v>480</v>
      </c>
      <c r="I12" s="6">
        <v>54437</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71</v>
      </c>
      <c r="D13" s="3" t="s">
        <v>361</v>
      </c>
      <c r="E13" s="5">
        <v>1</v>
      </c>
      <c r="F13" s="2">
        <v>500</v>
      </c>
      <c r="G13" s="6">
        <v>65000</v>
      </c>
      <c r="H13" s="2">
        <v>300</v>
      </c>
      <c r="I13" s="6">
        <v>34023</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73</v>
      </c>
      <c r="D14" s="3" t="s">
        <v>74</v>
      </c>
      <c r="E14" s="5">
        <v>2</v>
      </c>
      <c r="F14" s="2">
        <v>300</v>
      </c>
      <c r="G14" s="6">
        <v>39000</v>
      </c>
      <c r="H14" s="2">
        <v>167.54</v>
      </c>
      <c r="I14" s="6">
        <v>19000</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77</v>
      </c>
      <c r="D15" s="3" t="s">
        <v>102</v>
      </c>
      <c r="E15" s="5">
        <v>1</v>
      </c>
      <c r="F15" s="2">
        <v>300</v>
      </c>
      <c r="G15" s="6">
        <v>39000</v>
      </c>
      <c r="H15" s="2">
        <v>200</v>
      </c>
      <c r="I15" s="6">
        <v>22682</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77</v>
      </c>
      <c r="D16" s="3" t="s">
        <v>362</v>
      </c>
      <c r="E16" s="5">
        <v>1</v>
      </c>
      <c r="F16" s="2">
        <v>150</v>
      </c>
      <c r="G16" s="6">
        <v>19500</v>
      </c>
      <c r="H16" s="2">
        <v>60</v>
      </c>
      <c r="I16" s="6">
        <v>6805</v>
      </c>
      <c r="J16" s="6" t="str">
        <f>G16 - I16</f>
        <v>0</v>
      </c>
      <c r="K16" s="4" t="str">
        <f>IF(G16=0,0,J16 / G16)</f>
        <v>0</v>
      </c>
      <c r="L16" s="6" t="str">
        <f>J16 * O16</f>
        <v>0</v>
      </c>
      <c r="M16" s="2" t="str">
        <f>L16 / R2</f>
        <v>0</v>
      </c>
      <c r="N16" s="6" t="str">
        <f>J16 * P16</f>
        <v>0</v>
      </c>
      <c r="O16" s="4">
        <v>0.2</v>
      </c>
      <c r="P16" s="4">
        <v>0.8</v>
      </c>
      <c r="Q16" s="2">
        <v>130</v>
      </c>
      <c r="R16" s="54">
        <v>113.41</v>
      </c>
    </row>
    <row r="17" spans="1:18">
      <c r="B17" s="53" t="s">
        <v>58</v>
      </c>
      <c r="C17" t="s">
        <v>77</v>
      </c>
      <c r="D17" s="3" t="s">
        <v>363</v>
      </c>
      <c r="E17" s="5">
        <v>1</v>
      </c>
      <c r="F17" s="2">
        <v>60</v>
      </c>
      <c r="G17" s="6">
        <v>7800</v>
      </c>
      <c r="H17" s="2">
        <v>50</v>
      </c>
      <c r="I17" s="6">
        <v>5671</v>
      </c>
      <c r="J17" s="6" t="str">
        <f>G17 - I17</f>
        <v>0</v>
      </c>
      <c r="K17" s="4" t="str">
        <f>IF(G17=0,0,J17 / G17)</f>
        <v>0</v>
      </c>
      <c r="L17" s="6" t="str">
        <f>J17 * O17</f>
        <v>0</v>
      </c>
      <c r="M17" s="2" t="str">
        <f>L17 / R2</f>
        <v>0</v>
      </c>
      <c r="N17" s="6" t="str">
        <f>J17 * P17</f>
        <v>0</v>
      </c>
      <c r="O17" s="4">
        <v>0.2</v>
      </c>
      <c r="P17" s="4">
        <v>0.8</v>
      </c>
      <c r="Q17" s="2">
        <v>130</v>
      </c>
      <c r="R17" s="54">
        <v>113.41</v>
      </c>
    </row>
    <row r="18" spans="1:18">
      <c r="B18" s="53" t="s">
        <v>58</v>
      </c>
      <c r="C18" t="s">
        <v>77</v>
      </c>
      <c r="D18" s="3" t="s">
        <v>364</v>
      </c>
      <c r="E18" s="5">
        <v>5</v>
      </c>
      <c r="F18" s="2">
        <v>60</v>
      </c>
      <c r="G18" s="6">
        <v>7800</v>
      </c>
      <c r="H18" s="2">
        <v>45</v>
      </c>
      <c r="I18" s="6">
        <v>5105</v>
      </c>
      <c r="J18" s="6" t="str">
        <f>G18 - I18</f>
        <v>0</v>
      </c>
      <c r="K18" s="4" t="str">
        <f>IF(G18=0,0,J18 / G18)</f>
        <v>0</v>
      </c>
      <c r="L18" s="6" t="str">
        <f>J18 * O18</f>
        <v>0</v>
      </c>
      <c r="M18" s="2" t="str">
        <f>L18 / R2</f>
        <v>0</v>
      </c>
      <c r="N18" s="6" t="str">
        <f>J18 * P18</f>
        <v>0</v>
      </c>
      <c r="O18" s="4">
        <v>0.2</v>
      </c>
      <c r="P18" s="4">
        <v>0.8</v>
      </c>
      <c r="Q18" s="2">
        <v>130</v>
      </c>
      <c r="R18" s="54">
        <v>113.41</v>
      </c>
    </row>
    <row r="19" spans="1:18">
      <c r="B19" s="61" t="s">
        <v>304</v>
      </c>
      <c r="C19" s="47" t="s">
        <v>77</v>
      </c>
      <c r="D19" s="48" t="s">
        <v>365</v>
      </c>
      <c r="E19" s="49">
        <v>1</v>
      </c>
      <c r="F19" s="50">
        <v>1650</v>
      </c>
      <c r="G19" s="51">
        <v>214500</v>
      </c>
      <c r="H19" s="50">
        <v>0</v>
      </c>
      <c r="I19" s="51">
        <v>162052</v>
      </c>
      <c r="J19" s="51" t="str">
        <f>G19 - I19</f>
        <v>0</v>
      </c>
      <c r="K19" s="52" t="str">
        <f>IF(G19=0,0,J19 / G19)</f>
        <v>0</v>
      </c>
      <c r="L19" s="51">
        <v>0</v>
      </c>
      <c r="M19" s="50">
        <v>0</v>
      </c>
      <c r="N19" s="51" t="str">
        <f>J19 * P19</f>
        <v>0</v>
      </c>
      <c r="O19" s="52">
        <v>0.2</v>
      </c>
      <c r="P19" s="52">
        <v>0.8</v>
      </c>
      <c r="Q19" s="50">
        <v>130</v>
      </c>
      <c r="R19" s="62">
        <v>113.41</v>
      </c>
    </row>
    <row r="20" spans="1:18">
      <c r="B20" s="61" t="s">
        <v>304</v>
      </c>
      <c r="C20" s="47" t="s">
        <v>366</v>
      </c>
      <c r="D20" s="48" t="s">
        <v>367</v>
      </c>
      <c r="E20" s="49">
        <v>1</v>
      </c>
      <c r="F20" s="50">
        <v>250</v>
      </c>
      <c r="G20" s="51">
        <v>32500</v>
      </c>
      <c r="H20" s="50">
        <v>0</v>
      </c>
      <c r="I20" s="51">
        <v>28353</v>
      </c>
      <c r="J20" s="51" t="str">
        <f>G20 - I20</f>
        <v>0</v>
      </c>
      <c r="K20" s="52" t="str">
        <f>IF(G20=0,0,J20 / G20)</f>
        <v>0</v>
      </c>
      <c r="L20" s="51">
        <v>0</v>
      </c>
      <c r="M20" s="50">
        <v>0</v>
      </c>
      <c r="N20" s="51" t="str">
        <f>J20 * P20</f>
        <v>0</v>
      </c>
      <c r="O20" s="52">
        <v>0.2</v>
      </c>
      <c r="P20" s="52">
        <v>0.8</v>
      </c>
      <c r="Q20" s="50">
        <v>130</v>
      </c>
      <c r="R20" s="62">
        <v>113.41</v>
      </c>
    </row>
    <row r="21" spans="1:18">
      <c r="B21" s="61" t="s">
        <v>304</v>
      </c>
      <c r="C21" s="47" t="s">
        <v>368</v>
      </c>
      <c r="D21" s="48" t="s">
        <v>369</v>
      </c>
      <c r="E21" s="49">
        <v>1</v>
      </c>
      <c r="F21" s="50">
        <v>290</v>
      </c>
      <c r="G21" s="51">
        <v>37700</v>
      </c>
      <c r="H21" s="50">
        <v>0</v>
      </c>
      <c r="I21" s="51">
        <v>27022</v>
      </c>
      <c r="J21" s="51" t="str">
        <f>G21 - I21</f>
        <v>0</v>
      </c>
      <c r="K21" s="52" t="str">
        <f>IF(G21=0,0,J21 / G21)</f>
        <v>0</v>
      </c>
      <c r="L21" s="51">
        <v>0</v>
      </c>
      <c r="M21" s="50">
        <v>0</v>
      </c>
      <c r="N21" s="51" t="str">
        <f>J21 * P21</f>
        <v>0</v>
      </c>
      <c r="O21" s="52">
        <v>0.2</v>
      </c>
      <c r="P21" s="52">
        <v>0.8</v>
      </c>
      <c r="Q21" s="50">
        <v>130</v>
      </c>
      <c r="R21" s="62">
        <v>113.41</v>
      </c>
    </row>
    <row r="22" spans="1:18">
      <c r="B22" s="61" t="s">
        <v>304</v>
      </c>
      <c r="C22" s="47" t="s">
        <v>368</v>
      </c>
      <c r="D22" s="48" t="s">
        <v>370</v>
      </c>
      <c r="E22" s="49">
        <v>1</v>
      </c>
      <c r="F22" s="50">
        <v>1300</v>
      </c>
      <c r="G22" s="51">
        <v>169000</v>
      </c>
      <c r="H22" s="50">
        <v>0</v>
      </c>
      <c r="I22" s="51">
        <v>118315</v>
      </c>
      <c r="J22" s="51" t="str">
        <f>G22 - I22</f>
        <v>0</v>
      </c>
      <c r="K22" s="52" t="str">
        <f>IF(G22=0,0,J22 / G22)</f>
        <v>0</v>
      </c>
      <c r="L22" s="51">
        <v>0</v>
      </c>
      <c r="M22" s="50">
        <v>0</v>
      </c>
      <c r="N22" s="51" t="str">
        <f>J22 * P22</f>
        <v>0</v>
      </c>
      <c r="O22" s="52">
        <v>0.2</v>
      </c>
      <c r="P22" s="52">
        <v>0.8</v>
      </c>
      <c r="Q22" s="50">
        <v>130</v>
      </c>
      <c r="R22" s="62">
        <v>113.41</v>
      </c>
    </row>
    <row r="23" spans="1:18">
      <c r="B23" s="61" t="s">
        <v>304</v>
      </c>
      <c r="C23" s="47" t="s">
        <v>368</v>
      </c>
      <c r="D23" s="48" t="s">
        <v>371</v>
      </c>
      <c r="E23" s="49">
        <v>1</v>
      </c>
      <c r="F23" s="50">
        <v>440</v>
      </c>
      <c r="G23" s="51">
        <v>57200</v>
      </c>
      <c r="H23" s="50">
        <v>0</v>
      </c>
      <c r="I23" s="51">
        <v>41629</v>
      </c>
      <c r="J23" s="51" t="str">
        <f>G23 - I23</f>
        <v>0</v>
      </c>
      <c r="K23" s="52" t="str">
        <f>IF(G23=0,0,J23 / G23)</f>
        <v>0</v>
      </c>
      <c r="L23" s="51">
        <v>0</v>
      </c>
      <c r="M23" s="50">
        <v>0</v>
      </c>
      <c r="N23" s="51" t="str">
        <f>J23 * P23</f>
        <v>0</v>
      </c>
      <c r="O23" s="52">
        <v>0.2</v>
      </c>
      <c r="P23" s="52">
        <v>0.8</v>
      </c>
      <c r="Q23" s="50">
        <v>130</v>
      </c>
      <c r="R23" s="62">
        <v>113.41</v>
      </c>
    </row>
    <row r="24" spans="1:18">
      <c r="B24" s="61" t="s">
        <v>304</v>
      </c>
      <c r="C24" s="47" t="s">
        <v>368</v>
      </c>
      <c r="D24" s="48" t="s">
        <v>372</v>
      </c>
      <c r="E24" s="49">
        <v>1</v>
      </c>
      <c r="F24" s="50">
        <v>440</v>
      </c>
      <c r="G24" s="51">
        <v>57200</v>
      </c>
      <c r="H24" s="50">
        <v>0</v>
      </c>
      <c r="I24" s="51">
        <v>41629</v>
      </c>
      <c r="J24" s="51" t="str">
        <f>G24 - I24</f>
        <v>0</v>
      </c>
      <c r="K24" s="52" t="str">
        <f>IF(G24=0,0,J24 / G24)</f>
        <v>0</v>
      </c>
      <c r="L24" s="51">
        <v>0</v>
      </c>
      <c r="M24" s="50">
        <v>0</v>
      </c>
      <c r="N24" s="51" t="str">
        <f>J24 * P24</f>
        <v>0</v>
      </c>
      <c r="O24" s="52">
        <v>0.2</v>
      </c>
      <c r="P24" s="52">
        <v>0.8</v>
      </c>
      <c r="Q24" s="50">
        <v>130</v>
      </c>
      <c r="R24" s="62">
        <v>113.41</v>
      </c>
    </row>
    <row r="25" spans="1:18">
      <c r="B25" s="61" t="s">
        <v>304</v>
      </c>
      <c r="C25" s="47" t="s">
        <v>368</v>
      </c>
      <c r="D25" s="48" t="s">
        <v>373</v>
      </c>
      <c r="E25" s="49">
        <v>1</v>
      </c>
      <c r="F25" s="50">
        <v>230</v>
      </c>
      <c r="G25" s="51">
        <v>29900</v>
      </c>
      <c r="H25" s="50">
        <v>0</v>
      </c>
      <c r="I25" s="51">
        <v>21179</v>
      </c>
      <c r="J25" s="51" t="str">
        <f>G25 - I25</f>
        <v>0</v>
      </c>
      <c r="K25" s="52" t="str">
        <f>IF(G25=0,0,J25 / G25)</f>
        <v>0</v>
      </c>
      <c r="L25" s="51">
        <v>0</v>
      </c>
      <c r="M25" s="50">
        <v>0</v>
      </c>
      <c r="N25" s="51" t="str">
        <f>J25 * P25</f>
        <v>0</v>
      </c>
      <c r="O25" s="52">
        <v>0.2</v>
      </c>
      <c r="P25" s="52">
        <v>0.8</v>
      </c>
      <c r="Q25" s="50">
        <v>130</v>
      </c>
      <c r="R25" s="62">
        <v>113.41</v>
      </c>
    </row>
    <row r="26" spans="1:18">
      <c r="B26" s="61" t="s">
        <v>304</v>
      </c>
      <c r="C26" s="47" t="s">
        <v>368</v>
      </c>
      <c r="D26" s="48" t="s">
        <v>374</v>
      </c>
      <c r="E26" s="49">
        <v>1</v>
      </c>
      <c r="F26" s="50">
        <v>440</v>
      </c>
      <c r="G26" s="51">
        <v>57200</v>
      </c>
      <c r="H26" s="50">
        <v>0</v>
      </c>
      <c r="I26" s="51">
        <v>40899</v>
      </c>
      <c r="J26" s="51" t="str">
        <f>G26 - I26</f>
        <v>0</v>
      </c>
      <c r="K26" s="52" t="str">
        <f>IF(G26=0,0,J26 / G26)</f>
        <v>0</v>
      </c>
      <c r="L26" s="51">
        <v>0</v>
      </c>
      <c r="M26" s="50">
        <v>0</v>
      </c>
      <c r="N26" s="51" t="str">
        <f>J26 * P26</f>
        <v>0</v>
      </c>
      <c r="O26" s="52">
        <v>0.2</v>
      </c>
      <c r="P26" s="52">
        <v>0.8</v>
      </c>
      <c r="Q26" s="50">
        <v>130</v>
      </c>
      <c r="R26" s="62">
        <v>113.41</v>
      </c>
    </row>
    <row r="27" spans="1:18">
      <c r="B27" s="61" t="s">
        <v>304</v>
      </c>
      <c r="C27" s="47" t="s">
        <v>368</v>
      </c>
      <c r="D27" s="48" t="s">
        <v>375</v>
      </c>
      <c r="E27" s="49">
        <v>1</v>
      </c>
      <c r="F27" s="50">
        <v>870</v>
      </c>
      <c r="G27" s="51">
        <v>113100</v>
      </c>
      <c r="H27" s="50">
        <v>0</v>
      </c>
      <c r="I27" s="51">
        <v>81943</v>
      </c>
      <c r="J27" s="51" t="str">
        <f>G27 - I27</f>
        <v>0</v>
      </c>
      <c r="K27" s="52" t="str">
        <f>IF(G27=0,0,J27 / G27)</f>
        <v>0</v>
      </c>
      <c r="L27" s="51">
        <v>0</v>
      </c>
      <c r="M27" s="50">
        <v>0</v>
      </c>
      <c r="N27" s="51" t="str">
        <f>J27 * P27</f>
        <v>0</v>
      </c>
      <c r="O27" s="52">
        <v>0.2</v>
      </c>
      <c r="P27" s="52">
        <v>0.8</v>
      </c>
      <c r="Q27" s="50">
        <v>130</v>
      </c>
      <c r="R27" s="62">
        <v>113.41</v>
      </c>
    </row>
    <row r="28" spans="1:18">
      <c r="B28" s="61" t="s">
        <v>304</v>
      </c>
      <c r="C28" s="47" t="s">
        <v>368</v>
      </c>
      <c r="D28" s="48" t="s">
        <v>376</v>
      </c>
      <c r="E28" s="49">
        <v>1</v>
      </c>
      <c r="F28" s="50">
        <v>300</v>
      </c>
      <c r="G28" s="51">
        <v>39000</v>
      </c>
      <c r="H28" s="50">
        <v>0</v>
      </c>
      <c r="I28" s="51">
        <v>29213</v>
      </c>
      <c r="J28" s="51" t="str">
        <f>G28 - I28</f>
        <v>0</v>
      </c>
      <c r="K28" s="52" t="str">
        <f>IF(G28=0,0,J28 / G28)</f>
        <v>0</v>
      </c>
      <c r="L28" s="51">
        <v>0</v>
      </c>
      <c r="M28" s="50">
        <v>0</v>
      </c>
      <c r="N28" s="51" t="str">
        <f>J28 * P28</f>
        <v>0</v>
      </c>
      <c r="O28" s="52">
        <v>0.2</v>
      </c>
      <c r="P28" s="52">
        <v>0.8</v>
      </c>
      <c r="Q28" s="50">
        <v>130</v>
      </c>
      <c r="R28" s="62">
        <v>113.41</v>
      </c>
    </row>
    <row r="29" spans="1:18">
      <c r="B29" s="61" t="s">
        <v>304</v>
      </c>
      <c r="C29" s="47" t="s">
        <v>377</v>
      </c>
      <c r="D29" s="48" t="s">
        <v>378</v>
      </c>
      <c r="E29" s="49">
        <v>28</v>
      </c>
      <c r="F29" s="50">
        <v>504</v>
      </c>
      <c r="G29" s="51">
        <v>65520</v>
      </c>
      <c r="H29" s="50">
        <v>0</v>
      </c>
      <c r="I29" s="51">
        <v>41272</v>
      </c>
      <c r="J29" s="51" t="str">
        <f>G29 - I29</f>
        <v>0</v>
      </c>
      <c r="K29" s="52" t="str">
        <f>IF(G29=0,0,J29 / G29)</f>
        <v>0</v>
      </c>
      <c r="L29" s="51">
        <v>0</v>
      </c>
      <c r="M29" s="50">
        <v>0</v>
      </c>
      <c r="N29" s="51" t="str">
        <f>J29 * P29</f>
        <v>0</v>
      </c>
      <c r="O29" s="52">
        <v>0.2</v>
      </c>
      <c r="P29" s="52">
        <v>0.8</v>
      </c>
      <c r="Q29" s="50">
        <v>130</v>
      </c>
      <c r="R29" s="62">
        <v>113.41</v>
      </c>
    </row>
    <row r="30" spans="1:18">
      <c r="B30" s="53" t="s">
        <v>58</v>
      </c>
      <c r="C30" t="s">
        <v>77</v>
      </c>
      <c r="D30" s="3" t="s">
        <v>379</v>
      </c>
      <c r="E30" s="5">
        <v>1</v>
      </c>
      <c r="F30" s="2">
        <v>1700</v>
      </c>
      <c r="G30" s="6">
        <v>221000</v>
      </c>
      <c r="H30" s="2">
        <v>1113</v>
      </c>
      <c r="I30" s="6">
        <v>126225</v>
      </c>
      <c r="J30" s="6" t="str">
        <f>G30 - I30</f>
        <v>0</v>
      </c>
      <c r="K30" s="4" t="str">
        <f>IF(G30=0,0,J30 / G30)</f>
        <v>0</v>
      </c>
      <c r="L30" s="6" t="str">
        <f>J30 * O30</f>
        <v>0</v>
      </c>
      <c r="M30" s="2" t="str">
        <f>L30 / R2</f>
        <v>0</v>
      </c>
      <c r="N30" s="6" t="str">
        <f>J30 * P30</f>
        <v>0</v>
      </c>
      <c r="O30" s="4">
        <v>0.2</v>
      </c>
      <c r="P30" s="4">
        <v>0.8</v>
      </c>
      <c r="Q30" s="2">
        <v>130</v>
      </c>
      <c r="R30" s="54">
        <v>113.41</v>
      </c>
    </row>
    <row r="31" spans="1:18">
      <c r="B31" s="55"/>
      <c r="C31" s="55"/>
      <c r="D31" s="56"/>
      <c r="E31" s="57"/>
      <c r="F31" s="58"/>
      <c r="G31" s="59"/>
      <c r="H31" s="58"/>
      <c r="I31" s="59"/>
      <c r="J31" s="59"/>
      <c r="K31" s="60"/>
      <c r="L31" s="59"/>
      <c r="M31" s="58"/>
      <c r="N31" s="59"/>
      <c r="O31" s="60"/>
      <c r="P31" s="60"/>
      <c r="Q31" s="58"/>
      <c r="R31" s="58"/>
    </row>
    <row r="32" spans="1:18">
      <c r="D32" s="8" t="s">
        <v>87</v>
      </c>
      <c r="F32" s="2" t="str">
        <f>SUM(F5:F31)</f>
        <v>0</v>
      </c>
      <c r="G32" s="6" t="str">
        <f>SUM(G5:G31)</f>
        <v>0</v>
      </c>
      <c r="H32" s="2" t="str">
        <f>SUM(H5:H31)</f>
        <v>0</v>
      </c>
      <c r="I32" s="6" t="str">
        <f>SUM(I5:I31)</f>
        <v>0</v>
      </c>
      <c r="J32" s="6" t="str">
        <f>SUM(J5:J31)</f>
        <v>0</v>
      </c>
      <c r="K32" s="4" t="str">
        <f>IF(G32=0,0,J32 / G32)</f>
        <v>0</v>
      </c>
      <c r="L32" s="6" t="str">
        <f>SUM(L5:L31)</f>
        <v>0</v>
      </c>
      <c r="M32" s="2" t="str">
        <f>SUM(M5:M31)</f>
        <v>0</v>
      </c>
      <c r="N32" s="6" t="str">
        <f>SUM(N5:N31)</f>
        <v>0</v>
      </c>
    </row>
    <row r="33" spans="1:18">
      <c r="D33" s="8" t="s">
        <v>88</v>
      </c>
      <c r="E33" s="9">
        <v>0.04712</v>
      </c>
      <c r="F33" s="2" t="str">
        <f>E33 * (F32 - 6714)</f>
        <v>0</v>
      </c>
      <c r="G33" s="6" t="str">
        <f>E33 * (G32 - 872820)</f>
        <v>0</v>
      </c>
    </row>
    <row r="34" spans="1:18">
      <c r="D34" s="8" t="s">
        <v>89</v>
      </c>
      <c r="E34" s="7">
        <v>0.1</v>
      </c>
      <c r="F34" s="2" t="str">
        <f>F32*E34</f>
        <v>0</v>
      </c>
      <c r="G34" s="6" t="str">
        <f>G32*E34</f>
        <v>0</v>
      </c>
      <c r="N34" s="6" t="str">
        <f>G34</f>
        <v>0</v>
      </c>
    </row>
    <row r="35" spans="1:18">
      <c r="D35" s="8" t="s">
        <v>87</v>
      </c>
      <c r="F35" s="2" t="str">
        <f>F32 + F33 + F34</f>
        <v>0</v>
      </c>
      <c r="G35" s="6" t="str">
        <f>G32 + G33 + G34</f>
        <v>0</v>
      </c>
      <c r="H35" s="2" t="str">
        <f>H32</f>
        <v>0</v>
      </c>
      <c r="I35" s="6" t="str">
        <f>I32</f>
        <v>0</v>
      </c>
      <c r="J35" s="6" t="str">
        <f>G35 - I35</f>
        <v>0</v>
      </c>
      <c r="K35" s="4" t="str">
        <f>IF(G35=0,0,J35 / G35)</f>
        <v>0</v>
      </c>
      <c r="L35" s="6" t="str">
        <f>L32</f>
        <v>0</v>
      </c>
      <c r="M35" s="2" t="str">
        <f>M32</f>
        <v>0</v>
      </c>
      <c r="N35" s="6" t="str">
        <f>N32 + N34</f>
        <v>0</v>
      </c>
    </row>
    <row r="36" spans="1:18">
      <c r="D36" s="8" t="s">
        <v>105</v>
      </c>
      <c r="E36" s="7">
        <v>0.05</v>
      </c>
      <c r="F36" s="2" t="str">
        <f>F35*E36</f>
        <v>0</v>
      </c>
      <c r="G36" s="6" t="str">
        <f>G35*E36</f>
        <v>0</v>
      </c>
      <c r="L36" s="6" t="str">
        <f>G36*O36</f>
        <v>0</v>
      </c>
      <c r="M36" s="2" t="str">
        <f>F36*O36</f>
        <v>0</v>
      </c>
      <c r="N36" s="6" t="str">
        <f>G36*P36</f>
        <v>0</v>
      </c>
      <c r="O36" s="4">
        <v>0.2</v>
      </c>
      <c r="P36" s="4">
        <v>0.8</v>
      </c>
    </row>
    <row r="37" spans="1:18">
      <c r="D37" s="8" t="s">
        <v>91</v>
      </c>
      <c r="E37" s="5">
        <v>0</v>
      </c>
      <c r="F37" s="2" t="str">
        <f>IF(R37=0,0,G37/R37)</f>
        <v>0</v>
      </c>
      <c r="G37" s="6" t="str">
        <f>E37</f>
        <v>0</v>
      </c>
      <c r="L37" s="6" t="str">
        <f>G37*O37</f>
        <v>0</v>
      </c>
      <c r="M37" s="2" t="str">
        <f>F37*O37</f>
        <v>0</v>
      </c>
      <c r="N37" s="6" t="str">
        <f>G37*P37</f>
        <v>0</v>
      </c>
      <c r="O37" s="4">
        <v>0.2</v>
      </c>
      <c r="P37" s="4">
        <v>0.8</v>
      </c>
      <c r="Q37" s="2" t="s">
        <v>92</v>
      </c>
      <c r="R37" s="2">
        <v>100</v>
      </c>
    </row>
    <row r="38" spans="1:18">
      <c r="D38" s="8" t="s">
        <v>93</v>
      </c>
      <c r="F38" s="2" t="str">
        <f>F35 - F36 - F37</f>
        <v>0</v>
      </c>
      <c r="G38" s="6" t="str">
        <f>G35 - G36 - G37</f>
        <v>0</v>
      </c>
      <c r="H38" s="2" t="str">
        <f>H35</f>
        <v>0</v>
      </c>
      <c r="I38" s="6" t="str">
        <f>I35</f>
        <v>0</v>
      </c>
      <c r="J38" s="6" t="str">
        <f>G38 - I38</f>
        <v>0</v>
      </c>
      <c r="K38" s="4" t="str">
        <f>IF(G38=0,0,J38 / G38)</f>
        <v>0</v>
      </c>
      <c r="L38" s="6" t="str">
        <f>L35 - L36 - L37</f>
        <v>0</v>
      </c>
      <c r="M38" s="2" t="str">
        <f>M35 - M36 - M37</f>
        <v>0</v>
      </c>
      <c r="N38" s="6" t="str">
        <f>N35 - N36 - N37</f>
        <v>0</v>
      </c>
    </row>
    <row r="39" spans="1:18">
      <c r="D39" s="8"/>
    </row>
    <row r="40" spans="1:18">
      <c r="D40"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40" s="2" t="str">
        <f>M38</f>
        <v>0</v>
      </c>
    </row>
    <row r="41" spans="1:18">
      <c r="D41" s="8" t="s">
        <v>7</v>
      </c>
      <c r="F41" s="2" t="str">
        <f>(F40 + F42) * E33</f>
        <v>0</v>
      </c>
    </row>
    <row r="42" spans="1:18">
      <c r="D42" s="8" t="s">
        <v>94</v>
      </c>
      <c r="F42" s="2" t="str">
        <f>H38</f>
        <v>0</v>
      </c>
    </row>
    <row r="43" spans="1:18">
      <c r="D43"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43" s="2" t="str">
        <f>SUM(F40:F42)</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R36"/>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380</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381</v>
      </c>
      <c r="D5" s="3" t="s">
        <v>382</v>
      </c>
      <c r="E5" s="5">
        <v>1</v>
      </c>
      <c r="F5" s="2">
        <v>3300</v>
      </c>
      <c r="G5" s="6">
        <v>429000</v>
      </c>
      <c r="H5" s="2">
        <v>3842</v>
      </c>
      <c r="I5" s="6">
        <v>435721</v>
      </c>
      <c r="J5" s="6" t="str">
        <f>G5 - I5</f>
        <v>0</v>
      </c>
      <c r="K5" s="4" t="str">
        <f>IF(G5=0,0,J5 / G5)</f>
        <v>0</v>
      </c>
      <c r="L5" s="6" t="str">
        <f>J5 * O5</f>
        <v>0</v>
      </c>
      <c r="M5" s="2" t="str">
        <f>L5 / R2</f>
        <v>0</v>
      </c>
      <c r="N5" s="6" t="str">
        <f>J5 * P5</f>
        <v>0</v>
      </c>
      <c r="O5" s="4">
        <v>0.2</v>
      </c>
      <c r="P5" s="4">
        <v>0.8</v>
      </c>
      <c r="Q5" s="2">
        <v>130</v>
      </c>
      <c r="R5" s="54">
        <v>113.41</v>
      </c>
    </row>
    <row r="6" spans="1:18">
      <c r="B6" s="53" t="s">
        <v>58</v>
      </c>
      <c r="C6" t="s">
        <v>77</v>
      </c>
      <c r="D6" s="3" t="s">
        <v>210</v>
      </c>
      <c r="E6" s="5">
        <v>1</v>
      </c>
      <c r="F6" s="2">
        <v>450</v>
      </c>
      <c r="G6" s="6">
        <v>58500</v>
      </c>
      <c r="H6" s="2">
        <v>360</v>
      </c>
      <c r="I6" s="6">
        <v>40828</v>
      </c>
      <c r="J6" s="6" t="str">
        <f>G6 - I6</f>
        <v>0</v>
      </c>
      <c r="K6" s="4" t="str">
        <f>IF(G6=0,0,J6 / G6)</f>
        <v>0</v>
      </c>
      <c r="L6" s="6" t="str">
        <f>J6 * O6</f>
        <v>0</v>
      </c>
      <c r="M6" s="2" t="str">
        <f>L6 / R2</f>
        <v>0</v>
      </c>
      <c r="N6" s="6" t="str">
        <f>J6 * P6</f>
        <v>0</v>
      </c>
      <c r="O6" s="4">
        <v>0.2</v>
      </c>
      <c r="P6" s="4">
        <v>0.8</v>
      </c>
      <c r="Q6" s="2">
        <v>130</v>
      </c>
      <c r="R6" s="54">
        <v>113.41</v>
      </c>
    </row>
    <row r="7" spans="1:18">
      <c r="B7" s="53" t="s">
        <v>58</v>
      </c>
      <c r="C7" t="s">
        <v>77</v>
      </c>
      <c r="D7" s="3" t="s">
        <v>383</v>
      </c>
      <c r="E7" s="5">
        <v>1</v>
      </c>
      <c r="F7" s="2">
        <v>576</v>
      </c>
      <c r="G7" s="6">
        <v>74880</v>
      </c>
      <c r="H7" s="2">
        <v>480</v>
      </c>
      <c r="I7" s="6">
        <v>54437</v>
      </c>
      <c r="J7" s="6" t="str">
        <f>G7 - I7</f>
        <v>0</v>
      </c>
      <c r="K7" s="4" t="str">
        <f>IF(G7=0,0,J7 / G7)</f>
        <v>0</v>
      </c>
      <c r="L7" s="6" t="str">
        <f>J7 * O7</f>
        <v>0</v>
      </c>
      <c r="M7" s="2" t="str">
        <f>L7 / R2</f>
        <v>0</v>
      </c>
      <c r="N7" s="6" t="str">
        <f>J7 * P7</f>
        <v>0</v>
      </c>
      <c r="O7" s="4">
        <v>0.2</v>
      </c>
      <c r="P7" s="4">
        <v>0.8</v>
      </c>
      <c r="Q7" s="2">
        <v>130</v>
      </c>
      <c r="R7" s="54">
        <v>113.41</v>
      </c>
    </row>
    <row r="8" spans="1:18">
      <c r="B8" s="53" t="s">
        <v>58</v>
      </c>
      <c r="C8" t="s">
        <v>384</v>
      </c>
      <c r="D8" s="3" t="s">
        <v>385</v>
      </c>
      <c r="E8" s="5">
        <v>20</v>
      </c>
      <c r="F8" s="2">
        <v>340</v>
      </c>
      <c r="G8" s="6">
        <v>44200</v>
      </c>
      <c r="H8" s="2">
        <v>60</v>
      </c>
      <c r="I8" s="6">
        <v>6800</v>
      </c>
      <c r="J8" s="6" t="str">
        <f>G8 - I8</f>
        <v>0</v>
      </c>
      <c r="K8" s="4" t="str">
        <f>IF(G8=0,0,J8 / G8)</f>
        <v>0</v>
      </c>
      <c r="L8" s="6" t="str">
        <f>J8 * O8</f>
        <v>0</v>
      </c>
      <c r="M8" s="2" t="str">
        <f>L8 / R2</f>
        <v>0</v>
      </c>
      <c r="N8" s="6" t="str">
        <f>J8 * P8</f>
        <v>0</v>
      </c>
      <c r="O8" s="4">
        <v>0.2</v>
      </c>
      <c r="P8" s="4">
        <v>0.8</v>
      </c>
      <c r="Q8" s="2">
        <v>130</v>
      </c>
      <c r="R8" s="54">
        <v>113.41</v>
      </c>
    </row>
    <row r="9" spans="1:18">
      <c r="B9" s="53" t="s">
        <v>58</v>
      </c>
      <c r="C9" t="s">
        <v>384</v>
      </c>
      <c r="D9" s="3" t="s">
        <v>127</v>
      </c>
      <c r="E9" s="5">
        <v>1</v>
      </c>
      <c r="F9" s="2">
        <v>71</v>
      </c>
      <c r="G9" s="6">
        <v>9230</v>
      </c>
      <c r="H9" s="2">
        <v>60</v>
      </c>
      <c r="I9" s="6">
        <v>6805</v>
      </c>
      <c r="J9" s="6" t="str">
        <f>G9 - I9</f>
        <v>0</v>
      </c>
      <c r="K9" s="4" t="str">
        <f>IF(G9=0,0,J9 / G9)</f>
        <v>0</v>
      </c>
      <c r="L9" s="6" t="str">
        <f>J9 * O9</f>
        <v>0</v>
      </c>
      <c r="M9" s="2" t="str">
        <f>L9 / R2</f>
        <v>0</v>
      </c>
      <c r="N9" s="6" t="str">
        <f>J9 * P9</f>
        <v>0</v>
      </c>
      <c r="O9" s="4">
        <v>0.2</v>
      </c>
      <c r="P9" s="4">
        <v>0.8</v>
      </c>
      <c r="Q9" s="2">
        <v>130</v>
      </c>
      <c r="R9" s="54">
        <v>113.41</v>
      </c>
    </row>
    <row r="10" spans="1:18">
      <c r="B10" s="53" t="s">
        <v>58</v>
      </c>
      <c r="C10" t="s">
        <v>135</v>
      </c>
      <c r="D10" s="3" t="s">
        <v>386</v>
      </c>
      <c r="E10" s="5">
        <v>1</v>
      </c>
      <c r="F10" s="2">
        <v>1650</v>
      </c>
      <c r="G10" s="6">
        <v>214500</v>
      </c>
      <c r="H10" s="2">
        <v>1300</v>
      </c>
      <c r="I10" s="6">
        <v>147433</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69</v>
      </c>
      <c r="D11" s="3" t="s">
        <v>387</v>
      </c>
      <c r="E11" s="5">
        <v>1</v>
      </c>
      <c r="F11" s="2">
        <v>150</v>
      </c>
      <c r="G11" s="6">
        <v>19500</v>
      </c>
      <c r="H11" s="2">
        <v>105</v>
      </c>
      <c r="I11" s="6">
        <v>11908</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179</v>
      </c>
      <c r="D12" s="3" t="s">
        <v>388</v>
      </c>
      <c r="E12" s="5">
        <v>1</v>
      </c>
      <c r="F12" s="2">
        <v>2300</v>
      </c>
      <c r="G12" s="6">
        <v>299000</v>
      </c>
      <c r="H12" s="2">
        <v>1668.3</v>
      </c>
      <c r="I12" s="6">
        <v>189202</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71</v>
      </c>
      <c r="D13" s="3" t="s">
        <v>389</v>
      </c>
      <c r="E13" s="5">
        <v>1</v>
      </c>
      <c r="F13" s="2">
        <v>610</v>
      </c>
      <c r="G13" s="6">
        <v>79300</v>
      </c>
      <c r="H13" s="2">
        <v>400</v>
      </c>
      <c r="I13" s="6">
        <v>45364</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71</v>
      </c>
      <c r="D14" s="3" t="s">
        <v>390</v>
      </c>
      <c r="E14" s="5">
        <v>1</v>
      </c>
      <c r="F14" s="2">
        <v>80</v>
      </c>
      <c r="G14" s="6">
        <v>10400</v>
      </c>
      <c r="H14" s="2">
        <v>40</v>
      </c>
      <c r="I14" s="6">
        <v>4536</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73</v>
      </c>
      <c r="D15" s="3" t="s">
        <v>391</v>
      </c>
      <c r="E15" s="5">
        <v>1</v>
      </c>
      <c r="F15" s="2">
        <v>270</v>
      </c>
      <c r="G15" s="6">
        <v>35100</v>
      </c>
      <c r="H15" s="2">
        <v>167.54</v>
      </c>
      <c r="I15" s="6">
        <v>19001</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73</v>
      </c>
      <c r="D16" s="3" t="s">
        <v>390</v>
      </c>
      <c r="E16" s="5">
        <v>1</v>
      </c>
      <c r="F16" s="2">
        <v>150</v>
      </c>
      <c r="G16" s="6">
        <v>19500</v>
      </c>
      <c r="H16" s="2">
        <v>83.77</v>
      </c>
      <c r="I16" s="6">
        <v>9500</v>
      </c>
      <c r="J16" s="6" t="str">
        <f>G16 - I16</f>
        <v>0</v>
      </c>
      <c r="K16" s="4" t="str">
        <f>IF(G16=0,0,J16 / G16)</f>
        <v>0</v>
      </c>
      <c r="L16" s="6" t="str">
        <f>J16 * O16</f>
        <v>0</v>
      </c>
      <c r="M16" s="2" t="str">
        <f>L16 / R2</f>
        <v>0</v>
      </c>
      <c r="N16" s="6" t="str">
        <f>J16 * P16</f>
        <v>0</v>
      </c>
      <c r="O16" s="4">
        <v>0.2</v>
      </c>
      <c r="P16" s="4">
        <v>0.8</v>
      </c>
      <c r="Q16" s="2">
        <v>130</v>
      </c>
      <c r="R16" s="54">
        <v>113.41</v>
      </c>
    </row>
    <row r="17" spans="1:18">
      <c r="B17" s="53" t="s">
        <v>58</v>
      </c>
      <c r="C17" t="s">
        <v>77</v>
      </c>
      <c r="D17" s="3" t="s">
        <v>392</v>
      </c>
      <c r="E17" s="5">
        <v>1</v>
      </c>
      <c r="F17" s="2">
        <v>0</v>
      </c>
      <c r="G17" s="6">
        <v>0</v>
      </c>
      <c r="H17" s="2">
        <v>300</v>
      </c>
      <c r="I17" s="6">
        <v>34023</v>
      </c>
      <c r="J17" s="6" t="str">
        <f>G17 - I17</f>
        <v>0</v>
      </c>
      <c r="K17" s="4" t="str">
        <f>IF(G17=0,0,J17 / G17)</f>
        <v>0</v>
      </c>
      <c r="L17" s="6" t="str">
        <f>J17 * O17</f>
        <v>0</v>
      </c>
      <c r="M17" s="2" t="str">
        <f>L17 / R2</f>
        <v>0</v>
      </c>
      <c r="N17" s="6" t="str">
        <f>J17 * P17</f>
        <v>0</v>
      </c>
      <c r="O17" s="4">
        <v>0.2</v>
      </c>
      <c r="P17" s="4">
        <v>0.8</v>
      </c>
      <c r="Q17" s="2">
        <v>130</v>
      </c>
      <c r="R17" s="54">
        <v>113.41</v>
      </c>
    </row>
    <row r="18" spans="1:18">
      <c r="B18" s="53" t="s">
        <v>58</v>
      </c>
      <c r="C18" t="s">
        <v>77</v>
      </c>
      <c r="D18" s="3" t="s">
        <v>117</v>
      </c>
      <c r="E18" s="5">
        <v>1</v>
      </c>
      <c r="F18" s="2">
        <v>80</v>
      </c>
      <c r="G18" s="6">
        <v>10400</v>
      </c>
      <c r="H18" s="2">
        <v>50</v>
      </c>
      <c r="I18" s="6">
        <v>5671</v>
      </c>
      <c r="J18" s="6" t="str">
        <f>G18 - I18</f>
        <v>0</v>
      </c>
      <c r="K18" s="4" t="str">
        <f>IF(G18=0,0,J18 / G18)</f>
        <v>0</v>
      </c>
      <c r="L18" s="6" t="str">
        <f>J18 * O18</f>
        <v>0</v>
      </c>
      <c r="M18" s="2" t="str">
        <f>L18 / R2</f>
        <v>0</v>
      </c>
      <c r="N18" s="6" t="str">
        <f>J18 * P18</f>
        <v>0</v>
      </c>
      <c r="O18" s="4">
        <v>0.2</v>
      </c>
      <c r="P18" s="4">
        <v>0.8</v>
      </c>
      <c r="Q18" s="2">
        <v>130</v>
      </c>
      <c r="R18" s="54">
        <v>113.41</v>
      </c>
    </row>
    <row r="19" spans="1:18">
      <c r="B19" s="53" t="s">
        <v>58</v>
      </c>
      <c r="C19" t="s">
        <v>77</v>
      </c>
      <c r="D19" s="3" t="s">
        <v>393</v>
      </c>
      <c r="E19" s="5">
        <v>6</v>
      </c>
      <c r="F19" s="2">
        <v>162</v>
      </c>
      <c r="G19" s="6">
        <v>21060</v>
      </c>
      <c r="H19" s="2">
        <v>120</v>
      </c>
      <c r="I19" s="6">
        <v>13608</v>
      </c>
      <c r="J19" s="6" t="str">
        <f>G19 - I19</f>
        <v>0</v>
      </c>
      <c r="K19" s="4" t="str">
        <f>IF(G19=0,0,J19 / G19)</f>
        <v>0</v>
      </c>
      <c r="L19" s="6" t="str">
        <f>J19 * O19</f>
        <v>0</v>
      </c>
      <c r="M19" s="2" t="str">
        <f>L19 / R2</f>
        <v>0</v>
      </c>
      <c r="N19" s="6" t="str">
        <f>J19 * P19</f>
        <v>0</v>
      </c>
      <c r="O19" s="4">
        <v>0.2</v>
      </c>
      <c r="P19" s="4">
        <v>0.8</v>
      </c>
      <c r="Q19" s="2">
        <v>130</v>
      </c>
      <c r="R19" s="54">
        <v>113.41</v>
      </c>
    </row>
    <row r="20" spans="1:18">
      <c r="B20" s="53" t="s">
        <v>58</v>
      </c>
      <c r="C20" t="s">
        <v>77</v>
      </c>
      <c r="D20" s="3" t="s">
        <v>78</v>
      </c>
      <c r="E20" s="5">
        <v>1</v>
      </c>
      <c r="F20" s="2">
        <v>150</v>
      </c>
      <c r="G20" s="6">
        <v>19500</v>
      </c>
      <c r="H20" s="2">
        <v>30</v>
      </c>
      <c r="I20" s="6">
        <v>3402</v>
      </c>
      <c r="J20" s="6" t="str">
        <f>G20 - I20</f>
        <v>0</v>
      </c>
      <c r="K20" s="4" t="str">
        <f>IF(G20=0,0,J20 / G20)</f>
        <v>0</v>
      </c>
      <c r="L20" s="6" t="str">
        <f>J20 * O20</f>
        <v>0</v>
      </c>
      <c r="M20" s="2" t="str">
        <f>L20 / R2</f>
        <v>0</v>
      </c>
      <c r="N20" s="6" t="str">
        <f>J20 * P20</f>
        <v>0</v>
      </c>
      <c r="O20" s="4">
        <v>0.2</v>
      </c>
      <c r="P20" s="4">
        <v>0.8</v>
      </c>
      <c r="Q20" s="2">
        <v>130</v>
      </c>
      <c r="R20" s="54">
        <v>113.41</v>
      </c>
    </row>
    <row r="21" spans="1:18">
      <c r="B21" s="53" t="s">
        <v>80</v>
      </c>
      <c r="C21" t="s">
        <v>394</v>
      </c>
      <c r="D21" s="3" t="s">
        <v>395</v>
      </c>
      <c r="E21" s="5">
        <v>21</v>
      </c>
      <c r="F21" s="2">
        <v>2625</v>
      </c>
      <c r="G21" s="6">
        <v>341250</v>
      </c>
      <c r="H21" s="2">
        <v>0</v>
      </c>
      <c r="I21" s="6">
        <v>0</v>
      </c>
      <c r="J21" s="6" t="str">
        <f>G21 - 242928</f>
        <v>0</v>
      </c>
      <c r="K21" s="4" t="str">
        <f>IF(G21=0,0,J21 / G21)</f>
        <v>0</v>
      </c>
      <c r="L21" s="6" t="str">
        <f>J21 * O21</f>
        <v>0</v>
      </c>
      <c r="M21" s="2" t="str">
        <f>L21 / R2</f>
        <v>0</v>
      </c>
      <c r="N21" s="6" t="str">
        <f>J21 * P21</f>
        <v>0</v>
      </c>
      <c r="O21" s="4">
        <v>0.2</v>
      </c>
      <c r="P21" s="4">
        <v>0.8</v>
      </c>
      <c r="Q21" s="2">
        <v>130</v>
      </c>
      <c r="R21" s="54">
        <v>113.41</v>
      </c>
    </row>
    <row r="22" spans="1:18">
      <c r="B22" s="53" t="s">
        <v>58</v>
      </c>
      <c r="C22" t="s">
        <v>396</v>
      </c>
      <c r="D22" s="3" t="s">
        <v>397</v>
      </c>
      <c r="E22" s="5">
        <v>1</v>
      </c>
      <c r="F22" s="2">
        <v>920</v>
      </c>
      <c r="G22" s="6">
        <v>119600</v>
      </c>
      <c r="H22" s="2">
        <v>720</v>
      </c>
      <c r="I22" s="6">
        <v>81655</v>
      </c>
      <c r="J22" s="6" t="str">
        <f>G22 - I22</f>
        <v>0</v>
      </c>
      <c r="K22" s="4" t="str">
        <f>IF(G22=0,0,J22 / G22)</f>
        <v>0</v>
      </c>
      <c r="L22" s="6" t="str">
        <f>J22 * O22</f>
        <v>0</v>
      </c>
      <c r="M22" s="2" t="str">
        <f>L22 / R2</f>
        <v>0</v>
      </c>
      <c r="N22" s="6" t="str">
        <f>J22 * P22</f>
        <v>0</v>
      </c>
      <c r="O22" s="4">
        <v>0.2</v>
      </c>
      <c r="P22" s="4">
        <v>0.8</v>
      </c>
      <c r="Q22" s="2">
        <v>130</v>
      </c>
      <c r="R22" s="54">
        <v>113.41</v>
      </c>
    </row>
    <row r="23" spans="1:18">
      <c r="B23" s="53" t="s">
        <v>58</v>
      </c>
      <c r="C23" t="s">
        <v>163</v>
      </c>
      <c r="D23" s="3" t="s">
        <v>398</v>
      </c>
      <c r="E23" s="5">
        <v>1</v>
      </c>
      <c r="F23" s="2">
        <v>450</v>
      </c>
      <c r="G23" s="6">
        <v>58500</v>
      </c>
      <c r="H23" s="2">
        <v>329.84</v>
      </c>
      <c r="I23" s="6">
        <v>37407</v>
      </c>
      <c r="J23" s="6" t="str">
        <f>G23 - I23</f>
        <v>0</v>
      </c>
      <c r="K23" s="4" t="str">
        <f>IF(G23=0,0,J23 / G23)</f>
        <v>0</v>
      </c>
      <c r="L23" s="6" t="str">
        <f>J23 * O23</f>
        <v>0</v>
      </c>
      <c r="M23" s="2" t="str">
        <f>L23 / R2</f>
        <v>0</v>
      </c>
      <c r="N23" s="6" t="str">
        <f>J23 * P23</f>
        <v>0</v>
      </c>
      <c r="O23" s="4">
        <v>0.2</v>
      </c>
      <c r="P23" s="4">
        <v>0.8</v>
      </c>
      <c r="Q23" s="2">
        <v>130</v>
      </c>
      <c r="R23" s="54">
        <v>113.41</v>
      </c>
    </row>
    <row r="24" spans="1:18">
      <c r="B24" s="55"/>
      <c r="C24" s="55"/>
      <c r="D24" s="56"/>
      <c r="E24" s="57"/>
      <c r="F24" s="58"/>
      <c r="G24" s="59"/>
      <c r="H24" s="58"/>
      <c r="I24" s="59"/>
      <c r="J24" s="59"/>
      <c r="K24" s="60"/>
      <c r="L24" s="59"/>
      <c r="M24" s="58"/>
      <c r="N24" s="59"/>
      <c r="O24" s="60"/>
      <c r="P24" s="60"/>
      <c r="Q24" s="58"/>
      <c r="R24" s="58"/>
    </row>
    <row r="25" spans="1:18">
      <c r="D25" s="8" t="s">
        <v>87</v>
      </c>
      <c r="F25" s="2" t="str">
        <f>SUM(F5:F24)</f>
        <v>0</v>
      </c>
      <c r="G25" s="6" t="str">
        <f>SUM(G5:G24)</f>
        <v>0</v>
      </c>
      <c r="H25" s="2" t="str">
        <f>SUM(H5:H24)</f>
        <v>0</v>
      </c>
      <c r="I25" s="6" t="str">
        <f>SUM(I5:I24)</f>
        <v>0</v>
      </c>
      <c r="J25" s="6" t="str">
        <f>SUM(J5:J24)</f>
        <v>0</v>
      </c>
      <c r="K25" s="4" t="str">
        <f>IF(G25=0,0,J25 / G25)</f>
        <v>0</v>
      </c>
      <c r="L25" s="6" t="str">
        <f>SUM(L5:L24)</f>
        <v>0</v>
      </c>
      <c r="M25" s="2" t="str">
        <f>SUM(M5:M24)</f>
        <v>0</v>
      </c>
      <c r="N25" s="6" t="str">
        <f>SUM(N5:N24)</f>
        <v>0</v>
      </c>
    </row>
    <row r="26" spans="1:18">
      <c r="D26" s="8" t="s">
        <v>88</v>
      </c>
      <c r="E26" s="9">
        <v>0.04712</v>
      </c>
      <c r="F26" s="2" t="str">
        <f>E26 * (F25 - 0)</f>
        <v>0</v>
      </c>
      <c r="G26" s="6" t="str">
        <f>E26 * (G25 - 0)</f>
        <v>0</v>
      </c>
    </row>
    <row r="27" spans="1:18">
      <c r="D27" s="8" t="s">
        <v>89</v>
      </c>
      <c r="E27" s="7">
        <v>0.1</v>
      </c>
      <c r="F27" s="2" t="str">
        <f>F25*E27</f>
        <v>0</v>
      </c>
      <c r="G27" s="6" t="str">
        <f>G25*E27</f>
        <v>0</v>
      </c>
      <c r="N27" s="6" t="str">
        <f>G27</f>
        <v>0</v>
      </c>
    </row>
    <row r="28" spans="1:18">
      <c r="D28" s="8" t="s">
        <v>87</v>
      </c>
      <c r="F28" s="2" t="str">
        <f>F25 + F26 + F27</f>
        <v>0</v>
      </c>
      <c r="G28" s="6" t="str">
        <f>G25 + G26 + G27</f>
        <v>0</v>
      </c>
      <c r="H28" s="2" t="str">
        <f>H25</f>
        <v>0</v>
      </c>
      <c r="I28" s="6" t="str">
        <f>I25</f>
        <v>0</v>
      </c>
      <c r="J28" s="6" t="str">
        <f>G28 - I28</f>
        <v>0</v>
      </c>
      <c r="K28" s="4" t="str">
        <f>IF(G28=0,0,J28 / G28)</f>
        <v>0</v>
      </c>
      <c r="L28" s="6" t="str">
        <f>L25</f>
        <v>0</v>
      </c>
      <c r="M28" s="2" t="str">
        <f>M25</f>
        <v>0</v>
      </c>
      <c r="N28" s="6" t="str">
        <f>N25 + N27</f>
        <v>0</v>
      </c>
    </row>
    <row r="29" spans="1:18">
      <c r="D29" s="8" t="s">
        <v>145</v>
      </c>
      <c r="E29" s="7">
        <v>0</v>
      </c>
      <c r="F29" s="2" t="str">
        <f>F28*E29</f>
        <v>0</v>
      </c>
      <c r="G29" s="6" t="str">
        <f>G28*E29</f>
        <v>0</v>
      </c>
      <c r="L29" s="6" t="str">
        <f>G29*O29</f>
        <v>0</v>
      </c>
      <c r="M29" s="2" t="str">
        <f>F29*O29</f>
        <v>0</v>
      </c>
      <c r="N29" s="6" t="str">
        <f>G29*P29</f>
        <v>0</v>
      </c>
      <c r="O29" s="4">
        <v>0.2</v>
      </c>
      <c r="P29" s="4">
        <v>0.8</v>
      </c>
    </row>
    <row r="30" spans="1:18">
      <c r="D30" s="8" t="s">
        <v>91</v>
      </c>
      <c r="E30" s="5">
        <v>0</v>
      </c>
      <c r="F30" s="2" t="str">
        <f>IF(R30=0,0,G30/R30)</f>
        <v>0</v>
      </c>
      <c r="G30" s="6" t="str">
        <f>E30</f>
        <v>0</v>
      </c>
      <c r="L30" s="6" t="str">
        <f>G30*O30</f>
        <v>0</v>
      </c>
      <c r="M30" s="2" t="str">
        <f>F30*O30</f>
        <v>0</v>
      </c>
      <c r="N30" s="6" t="str">
        <f>G30*P30</f>
        <v>0</v>
      </c>
      <c r="O30" s="4">
        <v>0.2</v>
      </c>
      <c r="P30" s="4">
        <v>0.8</v>
      </c>
      <c r="Q30" s="2" t="s">
        <v>92</v>
      </c>
      <c r="R30" s="2">
        <v>100</v>
      </c>
    </row>
    <row r="31" spans="1:18">
      <c r="D31" s="8" t="s">
        <v>93</v>
      </c>
      <c r="F31" s="2" t="str">
        <f>F28 - F29 - F30</f>
        <v>0</v>
      </c>
      <c r="G31" s="6" t="str">
        <f>G28 - G29 - G30</f>
        <v>0</v>
      </c>
      <c r="H31" s="2" t="str">
        <f>H28</f>
        <v>0</v>
      </c>
      <c r="I31" s="6" t="str">
        <f>I28</f>
        <v>0</v>
      </c>
      <c r="J31" s="6" t="str">
        <f>G31 - I31</f>
        <v>0</v>
      </c>
      <c r="K31" s="4" t="str">
        <f>IF(G31=0,0,J31 / G31)</f>
        <v>0</v>
      </c>
      <c r="L31" s="6" t="str">
        <f>L28 - L29 - L30</f>
        <v>0</v>
      </c>
      <c r="M31" s="2" t="str">
        <f>M28 - M29 - M30</f>
        <v>0</v>
      </c>
      <c r="N31" s="6" t="str">
        <f>N28 - N29 - N30</f>
        <v>0</v>
      </c>
    </row>
    <row r="32" spans="1:18">
      <c r="D32" s="8"/>
    </row>
    <row r="33" spans="1:18">
      <c r="D33"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3" s="2" t="str">
        <f>M31</f>
        <v>0</v>
      </c>
    </row>
    <row r="34" spans="1:18">
      <c r="D34" s="8" t="s">
        <v>7</v>
      </c>
      <c r="F34" s="2" t="str">
        <f>(F33 + F35) * E26</f>
        <v>0</v>
      </c>
    </row>
    <row r="35" spans="1:18">
      <c r="D35" s="8" t="s">
        <v>94</v>
      </c>
      <c r="F35" s="2" t="str">
        <f>H31</f>
        <v>0</v>
      </c>
    </row>
    <row r="36" spans="1:18">
      <c r="D36"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6" s="2" t="str">
        <f>SUM(F33:F35)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7.xml><?xml version="1.0" encoding="utf-8"?>
<worksheet xmlns="http://schemas.openxmlformats.org/spreadsheetml/2006/main" xmlns:r="http://schemas.openxmlformats.org/officeDocument/2006/relationships" xml:space="preserve">
  <sheetPr>
    <outlinePr summaryBelow="1" summaryRight="1"/>
  </sheetPr>
  <dimension ref="A1:R36"/>
  <sheetViews>
    <sheetView tabSelected="1"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399</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97</v>
      </c>
      <c r="D5" s="3" t="s">
        <v>60</v>
      </c>
      <c r="E5" s="5">
        <v>1</v>
      </c>
      <c r="F5" s="2">
        <v>900</v>
      </c>
      <c r="G5" s="6">
        <v>117000</v>
      </c>
      <c r="H5" s="2">
        <v>805.63</v>
      </c>
      <c r="I5" s="6">
        <v>91366</v>
      </c>
      <c r="J5" s="6" t="str">
        <f>G5 - I5</f>
        <v>0</v>
      </c>
      <c r="K5" s="4" t="str">
        <f>IF(G5=0,0,J5 / G5)</f>
        <v>0</v>
      </c>
      <c r="L5" s="6" t="str">
        <f>J5 * O5</f>
        <v>0</v>
      </c>
      <c r="M5" s="2" t="str">
        <f>L5 / R2</f>
        <v>0</v>
      </c>
      <c r="N5" s="6" t="str">
        <f>J5 * P5</f>
        <v>0</v>
      </c>
      <c r="O5" s="4">
        <v>0.2</v>
      </c>
      <c r="P5" s="4">
        <v>0.8</v>
      </c>
      <c r="Q5" s="2">
        <v>130</v>
      </c>
      <c r="R5" s="54">
        <v>113.41</v>
      </c>
    </row>
    <row r="6" spans="1:18">
      <c r="B6" s="53" t="s">
        <v>58</v>
      </c>
      <c r="C6" t="s">
        <v>61</v>
      </c>
      <c r="D6" s="3" t="s">
        <v>153</v>
      </c>
      <c r="E6" s="5">
        <v>1</v>
      </c>
      <c r="F6" s="2">
        <v>1200</v>
      </c>
      <c r="G6" s="6">
        <v>156000</v>
      </c>
      <c r="H6" s="2">
        <v>837.7</v>
      </c>
      <c r="I6" s="6">
        <v>95004</v>
      </c>
      <c r="J6" s="6" t="str">
        <f>G6 - I6</f>
        <v>0</v>
      </c>
      <c r="K6" s="4" t="str">
        <f>IF(G6=0,0,J6 / G6)</f>
        <v>0</v>
      </c>
      <c r="L6" s="6" t="str">
        <f>J6 * O6</f>
        <v>0</v>
      </c>
      <c r="M6" s="2" t="str">
        <f>L6 / R2</f>
        <v>0</v>
      </c>
      <c r="N6" s="6" t="str">
        <f>J6 * P6</f>
        <v>0</v>
      </c>
      <c r="O6" s="4">
        <v>0.2</v>
      </c>
      <c r="P6" s="4">
        <v>0.8</v>
      </c>
      <c r="Q6" s="2">
        <v>130</v>
      </c>
      <c r="R6" s="54">
        <v>113.41</v>
      </c>
    </row>
    <row r="7" spans="1:18">
      <c r="B7" s="53" t="s">
        <v>58</v>
      </c>
      <c r="C7" t="s">
        <v>61</v>
      </c>
      <c r="D7" s="3" t="s">
        <v>63</v>
      </c>
      <c r="E7" s="5">
        <v>1</v>
      </c>
      <c r="F7" s="2">
        <v>150</v>
      </c>
      <c r="G7" s="6">
        <v>19500</v>
      </c>
      <c r="H7" s="2">
        <v>83.77</v>
      </c>
      <c r="I7" s="6">
        <v>9500</v>
      </c>
      <c r="J7" s="6" t="str">
        <f>G7 - I7</f>
        <v>0</v>
      </c>
      <c r="K7" s="4" t="str">
        <f>IF(G7=0,0,J7 / G7)</f>
        <v>0</v>
      </c>
      <c r="L7" s="6" t="str">
        <f>J7 * O7</f>
        <v>0</v>
      </c>
      <c r="M7" s="2" t="str">
        <f>L7 / R2</f>
        <v>0</v>
      </c>
      <c r="N7" s="6" t="str">
        <f>J7 * P7</f>
        <v>0</v>
      </c>
      <c r="O7" s="4">
        <v>0.2</v>
      </c>
      <c r="P7" s="4">
        <v>0.8</v>
      </c>
      <c r="Q7" s="2">
        <v>130</v>
      </c>
      <c r="R7" s="54">
        <v>113.41</v>
      </c>
    </row>
    <row r="8" spans="1:18">
      <c r="B8" s="53" t="s">
        <v>58</v>
      </c>
      <c r="C8" t="s">
        <v>61</v>
      </c>
      <c r="D8" s="3" t="s">
        <v>64</v>
      </c>
      <c r="E8" s="5">
        <v>1</v>
      </c>
      <c r="F8" s="2">
        <v>0</v>
      </c>
      <c r="G8" s="6">
        <v>0</v>
      </c>
      <c r="H8" s="2">
        <v>62.83</v>
      </c>
      <c r="I8" s="6">
        <v>7126</v>
      </c>
      <c r="J8" s="6" t="str">
        <f>G8 - I8</f>
        <v>0</v>
      </c>
      <c r="K8" s="4" t="str">
        <f>IF(G8=0,0,J8 / G8)</f>
        <v>0</v>
      </c>
      <c r="L8" s="6" t="str">
        <f>J8 * O8</f>
        <v>0</v>
      </c>
      <c r="M8" s="2" t="str">
        <f>L8 / R2</f>
        <v>0</v>
      </c>
      <c r="N8" s="6" t="str">
        <f>J8 * P8</f>
        <v>0</v>
      </c>
      <c r="O8" s="4">
        <v>0.2</v>
      </c>
      <c r="P8" s="4">
        <v>0.8</v>
      </c>
      <c r="Q8" s="2">
        <v>130</v>
      </c>
      <c r="R8" s="54">
        <v>113.41</v>
      </c>
    </row>
    <row r="9" spans="1:18">
      <c r="B9" s="53" t="s">
        <v>58</v>
      </c>
      <c r="C9" t="s">
        <v>400</v>
      </c>
      <c r="D9" s="3" t="s">
        <v>401</v>
      </c>
      <c r="E9" s="5">
        <v>1</v>
      </c>
      <c r="F9" s="2">
        <v>2660</v>
      </c>
      <c r="G9" s="6">
        <v>345800</v>
      </c>
      <c r="H9" s="2">
        <v>2125.58</v>
      </c>
      <c r="I9" s="6">
        <v>241062</v>
      </c>
      <c r="J9" s="6" t="str">
        <f>G9 - I9</f>
        <v>0</v>
      </c>
      <c r="K9" s="4" t="str">
        <f>IF(G9=0,0,J9 / G9)</f>
        <v>0</v>
      </c>
      <c r="L9" s="6" t="str">
        <f>J9 * O9</f>
        <v>0</v>
      </c>
      <c r="M9" s="2" t="str">
        <f>L9 / R2</f>
        <v>0</v>
      </c>
      <c r="N9" s="6" t="str">
        <f>J9 * P9</f>
        <v>0</v>
      </c>
      <c r="O9" s="4">
        <v>0.2</v>
      </c>
      <c r="P9" s="4">
        <v>0.8</v>
      </c>
      <c r="Q9" s="2">
        <v>130</v>
      </c>
      <c r="R9" s="54">
        <v>113.41</v>
      </c>
    </row>
    <row r="10" spans="1:18">
      <c r="B10" s="53" t="s">
        <v>58</v>
      </c>
      <c r="C10" t="s">
        <v>400</v>
      </c>
      <c r="D10" s="3" t="s">
        <v>402</v>
      </c>
      <c r="E10" s="5">
        <v>1</v>
      </c>
      <c r="F10" s="2">
        <v>280</v>
      </c>
      <c r="G10" s="6">
        <v>36400</v>
      </c>
      <c r="H10" s="2">
        <v>216.08</v>
      </c>
      <c r="I10" s="6">
        <v>24506</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71</v>
      </c>
      <c r="D11" s="3" t="s">
        <v>403</v>
      </c>
      <c r="E11" s="5">
        <v>1</v>
      </c>
      <c r="F11" s="2">
        <v>500</v>
      </c>
      <c r="G11" s="6">
        <v>65000</v>
      </c>
      <c r="H11" s="2">
        <v>360</v>
      </c>
      <c r="I11" s="6">
        <v>40828</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139</v>
      </c>
      <c r="D12" s="3" t="s">
        <v>182</v>
      </c>
      <c r="E12" s="5">
        <v>1</v>
      </c>
      <c r="F12" s="2">
        <v>270</v>
      </c>
      <c r="G12" s="6">
        <v>35100</v>
      </c>
      <c r="H12" s="2">
        <v>167.54</v>
      </c>
      <c r="I12" s="6">
        <v>19001</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77</v>
      </c>
      <c r="D13" s="3" t="s">
        <v>404</v>
      </c>
      <c r="E13" s="5">
        <v>1</v>
      </c>
      <c r="F13" s="2">
        <v>0</v>
      </c>
      <c r="G13" s="6">
        <v>0</v>
      </c>
      <c r="H13" s="2">
        <v>250</v>
      </c>
      <c r="I13" s="6">
        <v>28353</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77</v>
      </c>
      <c r="D14" s="3" t="s">
        <v>117</v>
      </c>
      <c r="E14" s="5">
        <v>1</v>
      </c>
      <c r="F14" s="2">
        <v>90</v>
      </c>
      <c r="G14" s="6">
        <v>11700</v>
      </c>
      <c r="H14" s="2">
        <v>60</v>
      </c>
      <c r="I14" s="6">
        <v>6805</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77</v>
      </c>
      <c r="D15" s="3" t="s">
        <v>78</v>
      </c>
      <c r="E15" s="5">
        <v>1</v>
      </c>
      <c r="F15" s="2">
        <v>150</v>
      </c>
      <c r="G15" s="6">
        <v>19500</v>
      </c>
      <c r="H15" s="2">
        <v>60</v>
      </c>
      <c r="I15" s="6">
        <v>6805</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405</v>
      </c>
      <c r="D16" s="3" t="s">
        <v>406</v>
      </c>
      <c r="E16" s="5">
        <v>6</v>
      </c>
      <c r="F16" s="2">
        <v>690</v>
      </c>
      <c r="G16" s="6">
        <v>89700</v>
      </c>
      <c r="H16" s="2">
        <v>570</v>
      </c>
      <c r="I16" s="6">
        <v>64644</v>
      </c>
      <c r="J16" s="6" t="str">
        <f>G16 - I16</f>
        <v>0</v>
      </c>
      <c r="K16" s="4" t="str">
        <f>IF(G16=0,0,J16 / G16)</f>
        <v>0</v>
      </c>
      <c r="L16" s="6" t="str">
        <f>J16 * O16</f>
        <v>0</v>
      </c>
      <c r="M16" s="2" t="str">
        <f>L16 / R2</f>
        <v>0</v>
      </c>
      <c r="N16" s="6" t="str">
        <f>J16 * P16</f>
        <v>0</v>
      </c>
      <c r="O16" s="4">
        <v>0.2</v>
      </c>
      <c r="P16" s="4">
        <v>0.8</v>
      </c>
      <c r="Q16" s="2">
        <v>130</v>
      </c>
      <c r="R16" s="54">
        <v>113.41</v>
      </c>
    </row>
    <row r="17" spans="1:18">
      <c r="B17" s="53" t="s">
        <v>58</v>
      </c>
      <c r="C17" t="s">
        <v>405</v>
      </c>
      <c r="D17" s="3" t="s">
        <v>192</v>
      </c>
      <c r="E17" s="5">
        <v>1</v>
      </c>
      <c r="F17" s="2">
        <v>40</v>
      </c>
      <c r="G17" s="6">
        <v>5200</v>
      </c>
      <c r="H17" s="2">
        <v>30</v>
      </c>
      <c r="I17" s="6">
        <v>3402</v>
      </c>
      <c r="J17" s="6" t="str">
        <f>G17 - I17</f>
        <v>0</v>
      </c>
      <c r="K17" s="4" t="str">
        <f>IF(G17=0,0,J17 / G17)</f>
        <v>0</v>
      </c>
      <c r="L17" s="6" t="str">
        <f>J17 * O17</f>
        <v>0</v>
      </c>
      <c r="M17" s="2" t="str">
        <f>L17 / R2</f>
        <v>0</v>
      </c>
      <c r="N17" s="6" t="str">
        <f>J17 * P17</f>
        <v>0</v>
      </c>
      <c r="O17" s="4">
        <v>0.2</v>
      </c>
      <c r="P17" s="4">
        <v>0.8</v>
      </c>
      <c r="Q17" s="2">
        <v>130</v>
      </c>
      <c r="R17" s="54">
        <v>113.41</v>
      </c>
    </row>
    <row r="18" spans="1:18">
      <c r="B18" s="53" t="s">
        <v>58</v>
      </c>
      <c r="C18" t="s">
        <v>405</v>
      </c>
      <c r="D18" s="3" t="s">
        <v>407</v>
      </c>
      <c r="E18" s="5">
        <v>1</v>
      </c>
      <c r="F18" s="2">
        <v>230</v>
      </c>
      <c r="G18" s="6">
        <v>29900</v>
      </c>
      <c r="H18" s="2">
        <v>172</v>
      </c>
      <c r="I18" s="6">
        <v>19507</v>
      </c>
      <c r="J18" s="6" t="str">
        <f>G18 - I18</f>
        <v>0</v>
      </c>
      <c r="K18" s="4" t="str">
        <f>IF(G18=0,0,J18 / G18)</f>
        <v>0</v>
      </c>
      <c r="L18" s="6" t="str">
        <f>J18 * O18</f>
        <v>0</v>
      </c>
      <c r="M18" s="2" t="str">
        <f>L18 / R2</f>
        <v>0</v>
      </c>
      <c r="N18" s="6" t="str">
        <f>J18 * P18</f>
        <v>0</v>
      </c>
      <c r="O18" s="4">
        <v>0.2</v>
      </c>
      <c r="P18" s="4">
        <v>0.8</v>
      </c>
      <c r="Q18" s="2">
        <v>130</v>
      </c>
      <c r="R18" s="54">
        <v>113.41</v>
      </c>
    </row>
    <row r="19" spans="1:18">
      <c r="B19" s="53" t="s">
        <v>58</v>
      </c>
      <c r="C19" t="s">
        <v>125</v>
      </c>
      <c r="D19" s="3" t="s">
        <v>408</v>
      </c>
      <c r="E19" s="5">
        <v>7</v>
      </c>
      <c r="F19" s="2">
        <v>105</v>
      </c>
      <c r="G19" s="6">
        <v>13650</v>
      </c>
      <c r="H19" s="2">
        <v>95.27</v>
      </c>
      <c r="I19" s="6">
        <v>10808</v>
      </c>
      <c r="J19" s="6" t="str">
        <f>G19 - I19</f>
        <v>0</v>
      </c>
      <c r="K19" s="4" t="str">
        <f>IF(G19=0,0,J19 / G19)</f>
        <v>0</v>
      </c>
      <c r="L19" s="6" t="str">
        <f>J19 * O19</f>
        <v>0</v>
      </c>
      <c r="M19" s="2" t="str">
        <f>L19 / R2</f>
        <v>0</v>
      </c>
      <c r="N19" s="6" t="str">
        <f>J19 * P19</f>
        <v>0</v>
      </c>
      <c r="O19" s="4">
        <v>0.2</v>
      </c>
      <c r="P19" s="4">
        <v>0.8</v>
      </c>
      <c r="Q19" s="2">
        <v>130</v>
      </c>
      <c r="R19" s="54">
        <v>113.41</v>
      </c>
    </row>
    <row r="20" spans="1:18">
      <c r="B20" s="53" t="s">
        <v>58</v>
      </c>
      <c r="C20" t="s">
        <v>125</v>
      </c>
      <c r="D20" s="3" t="s">
        <v>409</v>
      </c>
      <c r="E20" s="5">
        <v>1</v>
      </c>
      <c r="F20" s="2">
        <v>10</v>
      </c>
      <c r="G20" s="6">
        <v>1300</v>
      </c>
      <c r="H20" s="2">
        <v>8.380000000000001</v>
      </c>
      <c r="I20" s="6">
        <v>950</v>
      </c>
      <c r="J20" s="6" t="str">
        <f>G20 - I20</f>
        <v>0</v>
      </c>
      <c r="K20" s="4" t="str">
        <f>IF(G20=0,0,J20 / G20)</f>
        <v>0</v>
      </c>
      <c r="L20" s="6" t="str">
        <f>J20 * O20</f>
        <v>0</v>
      </c>
      <c r="M20" s="2" t="str">
        <f>L20 / R2</f>
        <v>0</v>
      </c>
      <c r="N20" s="6" t="str">
        <f>J20 * P20</f>
        <v>0</v>
      </c>
      <c r="O20" s="4">
        <v>0.2</v>
      </c>
      <c r="P20" s="4">
        <v>0.8</v>
      </c>
      <c r="Q20" s="2">
        <v>130</v>
      </c>
      <c r="R20" s="54">
        <v>113.41</v>
      </c>
    </row>
    <row r="21" spans="1:18">
      <c r="B21" s="53" t="s">
        <v>58</v>
      </c>
      <c r="C21" t="s">
        <v>125</v>
      </c>
      <c r="D21" s="3" t="s">
        <v>410</v>
      </c>
      <c r="E21" s="5">
        <v>1</v>
      </c>
      <c r="F21" s="2">
        <v>42</v>
      </c>
      <c r="G21" s="6">
        <v>5460</v>
      </c>
      <c r="H21" s="2">
        <v>41.88</v>
      </c>
      <c r="I21" s="6">
        <v>4750</v>
      </c>
      <c r="J21" s="6" t="str">
        <f>G21 - I21</f>
        <v>0</v>
      </c>
      <c r="K21" s="4" t="str">
        <f>IF(G21=0,0,J21 / G21)</f>
        <v>0</v>
      </c>
      <c r="L21" s="6" t="str">
        <f>J21 * O21</f>
        <v>0</v>
      </c>
      <c r="M21" s="2" t="str">
        <f>L21 / R2</f>
        <v>0</v>
      </c>
      <c r="N21" s="6" t="str">
        <f>J21 * P21</f>
        <v>0</v>
      </c>
      <c r="O21" s="4">
        <v>0.2</v>
      </c>
      <c r="P21" s="4">
        <v>0.8</v>
      </c>
      <c r="Q21" s="2">
        <v>130</v>
      </c>
      <c r="R21" s="54">
        <v>113.41</v>
      </c>
    </row>
    <row r="22" spans="1:18">
      <c r="B22" s="53" t="s">
        <v>58</v>
      </c>
      <c r="C22" t="s">
        <v>125</v>
      </c>
      <c r="D22" s="3" t="s">
        <v>127</v>
      </c>
      <c r="E22" s="5">
        <v>1</v>
      </c>
      <c r="F22" s="2">
        <v>17</v>
      </c>
      <c r="G22" s="6">
        <v>2210</v>
      </c>
      <c r="H22" s="2">
        <v>15.71</v>
      </c>
      <c r="I22" s="6">
        <v>1782</v>
      </c>
      <c r="J22" s="6" t="str">
        <f>G22 - I22</f>
        <v>0</v>
      </c>
      <c r="K22" s="4" t="str">
        <f>IF(G22=0,0,J22 / G22)</f>
        <v>0</v>
      </c>
      <c r="L22" s="6" t="str">
        <f>J22 * O22</f>
        <v>0</v>
      </c>
      <c r="M22" s="2" t="str">
        <f>L22 / R2</f>
        <v>0</v>
      </c>
      <c r="N22" s="6" t="str">
        <f>J22 * P22</f>
        <v>0</v>
      </c>
      <c r="O22" s="4">
        <v>0.2</v>
      </c>
      <c r="P22" s="4">
        <v>0.8</v>
      </c>
      <c r="Q22" s="2">
        <v>130</v>
      </c>
      <c r="R22" s="54">
        <v>113.41</v>
      </c>
    </row>
    <row r="23" spans="1:18">
      <c r="B23" s="53" t="s">
        <v>58</v>
      </c>
      <c r="C23" t="s">
        <v>139</v>
      </c>
      <c r="D23" s="3" t="s">
        <v>411</v>
      </c>
      <c r="E23" s="5">
        <v>1</v>
      </c>
      <c r="F23" s="2">
        <v>220</v>
      </c>
      <c r="G23" s="6">
        <v>28600</v>
      </c>
      <c r="H23" s="2">
        <v>164.92</v>
      </c>
      <c r="I23" s="6">
        <v>18704</v>
      </c>
      <c r="J23" s="6" t="str">
        <f>G23 - I23</f>
        <v>0</v>
      </c>
      <c r="K23" s="4" t="str">
        <f>IF(G23=0,0,J23 / G23)</f>
        <v>0</v>
      </c>
      <c r="L23" s="6" t="str">
        <f>J23 * O23</f>
        <v>0</v>
      </c>
      <c r="M23" s="2" t="str">
        <f>L23 / R2</f>
        <v>0</v>
      </c>
      <c r="N23" s="6" t="str">
        <f>J23 * P23</f>
        <v>0</v>
      </c>
      <c r="O23" s="4">
        <v>0.2</v>
      </c>
      <c r="P23" s="4">
        <v>0.8</v>
      </c>
      <c r="Q23" s="2">
        <v>130</v>
      </c>
      <c r="R23" s="54">
        <v>113.41</v>
      </c>
    </row>
    <row r="24" spans="1:18">
      <c r="B24" s="55"/>
      <c r="C24" s="55"/>
      <c r="D24" s="56"/>
      <c r="E24" s="57"/>
      <c r="F24" s="58"/>
      <c r="G24" s="59"/>
      <c r="H24" s="58"/>
      <c r="I24" s="59"/>
      <c r="J24" s="59"/>
      <c r="K24" s="60"/>
      <c r="L24" s="59"/>
      <c r="M24" s="58"/>
      <c r="N24" s="59"/>
      <c r="O24" s="60"/>
      <c r="P24" s="60"/>
      <c r="Q24" s="58"/>
      <c r="R24" s="58"/>
    </row>
    <row r="25" spans="1:18">
      <c r="D25" s="8" t="s">
        <v>87</v>
      </c>
      <c r="F25" s="2" t="str">
        <f>SUM(F5:F24)</f>
        <v>0</v>
      </c>
      <c r="G25" s="6" t="str">
        <f>SUM(G5:G24)</f>
        <v>0</v>
      </c>
      <c r="H25" s="2" t="str">
        <f>SUM(H5:H24)</f>
        <v>0</v>
      </c>
      <c r="I25" s="6" t="str">
        <f>SUM(I5:I24)</f>
        <v>0</v>
      </c>
      <c r="J25" s="6" t="str">
        <f>SUM(J5:J24)</f>
        <v>0</v>
      </c>
      <c r="K25" s="4" t="str">
        <f>IF(G25=0,0,J25 / G25)</f>
        <v>0</v>
      </c>
      <c r="L25" s="6" t="str">
        <f>SUM(L5:L24)</f>
        <v>0</v>
      </c>
      <c r="M25" s="2" t="str">
        <f>SUM(M5:M24)</f>
        <v>0</v>
      </c>
      <c r="N25" s="6" t="str">
        <f>SUM(N5:N24)</f>
        <v>0</v>
      </c>
    </row>
    <row r="26" spans="1:18">
      <c r="D26" s="8" t="s">
        <v>88</v>
      </c>
      <c r="E26" s="9">
        <v>0.04712</v>
      </c>
      <c r="F26" s="2" t="str">
        <f>E26 * (F25 - 0)</f>
        <v>0</v>
      </c>
      <c r="G26" s="6" t="str">
        <f>E26 * (G25 - 0)</f>
        <v>0</v>
      </c>
    </row>
    <row r="27" spans="1:18">
      <c r="D27" s="8" t="s">
        <v>89</v>
      </c>
      <c r="E27" s="7">
        <v>0.1</v>
      </c>
      <c r="F27" s="2" t="str">
        <f>F25*E27</f>
        <v>0</v>
      </c>
      <c r="G27" s="6" t="str">
        <f>G25*E27</f>
        <v>0</v>
      </c>
      <c r="N27" s="6" t="str">
        <f>G27</f>
        <v>0</v>
      </c>
    </row>
    <row r="28" spans="1:18">
      <c r="D28" s="8" t="s">
        <v>87</v>
      </c>
      <c r="F28" s="2" t="str">
        <f>F25 + F26 + F27</f>
        <v>0</v>
      </c>
      <c r="G28" s="6" t="str">
        <f>G25 + G26 + G27</f>
        <v>0</v>
      </c>
      <c r="H28" s="2" t="str">
        <f>H25</f>
        <v>0</v>
      </c>
      <c r="I28" s="6" t="str">
        <f>I25</f>
        <v>0</v>
      </c>
      <c r="J28" s="6" t="str">
        <f>G28 - I28</f>
        <v>0</v>
      </c>
      <c r="K28" s="4" t="str">
        <f>IF(G28=0,0,J28 / G28)</f>
        <v>0</v>
      </c>
      <c r="L28" s="6" t="str">
        <f>L25</f>
        <v>0</v>
      </c>
      <c r="M28" s="2" t="str">
        <f>M25</f>
        <v>0</v>
      </c>
      <c r="N28" s="6" t="str">
        <f>N25 + N27</f>
        <v>0</v>
      </c>
    </row>
    <row r="29" spans="1:18">
      <c r="D29" s="8" t="s">
        <v>145</v>
      </c>
      <c r="E29" s="7">
        <v>0</v>
      </c>
      <c r="F29" s="2" t="str">
        <f>F28*E29</f>
        <v>0</v>
      </c>
      <c r="G29" s="6" t="str">
        <f>G28*E29</f>
        <v>0</v>
      </c>
      <c r="L29" s="6" t="str">
        <f>G29*O29</f>
        <v>0</v>
      </c>
      <c r="M29" s="2" t="str">
        <f>F29*O29</f>
        <v>0</v>
      </c>
      <c r="N29" s="6" t="str">
        <f>G29*P29</f>
        <v>0</v>
      </c>
      <c r="O29" s="4">
        <v>0.2</v>
      </c>
      <c r="P29" s="4">
        <v>0.8</v>
      </c>
    </row>
    <row r="30" spans="1:18">
      <c r="D30" s="8" t="s">
        <v>91</v>
      </c>
      <c r="E30" s="5">
        <v>0</v>
      </c>
      <c r="F30" s="2" t="str">
        <f>IF(R30=0,0,G30/R30)</f>
        <v>0</v>
      </c>
      <c r="G30" s="6" t="str">
        <f>E30</f>
        <v>0</v>
      </c>
      <c r="L30" s="6" t="str">
        <f>G30*O30</f>
        <v>0</v>
      </c>
      <c r="M30" s="2" t="str">
        <f>F30*O30</f>
        <v>0</v>
      </c>
      <c r="N30" s="6" t="str">
        <f>G30*P30</f>
        <v>0</v>
      </c>
      <c r="O30" s="4">
        <v>0.2</v>
      </c>
      <c r="P30" s="4">
        <v>0.8</v>
      </c>
      <c r="Q30" s="2" t="s">
        <v>92</v>
      </c>
      <c r="R30" s="2">
        <v>100</v>
      </c>
    </row>
    <row r="31" spans="1:18">
      <c r="D31" s="8" t="s">
        <v>93</v>
      </c>
      <c r="F31" s="2" t="str">
        <f>F28 - F29 - F30</f>
        <v>0</v>
      </c>
      <c r="G31" s="6" t="str">
        <f>G28 - G29 - G30</f>
        <v>0</v>
      </c>
      <c r="H31" s="2" t="str">
        <f>H28</f>
        <v>0</v>
      </c>
      <c r="I31" s="6" t="str">
        <f>I28</f>
        <v>0</v>
      </c>
      <c r="J31" s="6" t="str">
        <f>G31 - I31</f>
        <v>0</v>
      </c>
      <c r="K31" s="4" t="str">
        <f>IF(G31=0,0,J31 / G31)</f>
        <v>0</v>
      </c>
      <c r="L31" s="6" t="str">
        <f>L28 - L29 - L30</f>
        <v>0</v>
      </c>
      <c r="M31" s="2" t="str">
        <f>M28 - M29 - M30</f>
        <v>0</v>
      </c>
      <c r="N31" s="6" t="str">
        <f>N28 - N29 - N30</f>
        <v>0</v>
      </c>
    </row>
    <row r="32" spans="1:18">
      <c r="D32" s="8"/>
    </row>
    <row r="33" spans="1:18">
      <c r="D33"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3" s="2" t="str">
        <f>M31</f>
        <v>0</v>
      </c>
    </row>
    <row r="34" spans="1:18">
      <c r="D34" s="8" t="s">
        <v>7</v>
      </c>
      <c r="F34" s="2" t="str">
        <f>(F33 + F35) * E26</f>
        <v>0</v>
      </c>
    </row>
    <row r="35" spans="1:18">
      <c r="D35" s="8" t="s">
        <v>94</v>
      </c>
      <c r="F35" s="2" t="str">
        <f>H31</f>
        <v>0</v>
      </c>
    </row>
    <row r="36" spans="1:18">
      <c r="D36"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6" s="2" t="str">
        <f>SUM(F33:F35)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R32"/>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39</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59</v>
      </c>
      <c r="D5" s="3" t="s">
        <v>60</v>
      </c>
      <c r="E5" s="5">
        <v>1</v>
      </c>
      <c r="F5" s="2">
        <v>2000</v>
      </c>
      <c r="G5" s="6">
        <v>260000</v>
      </c>
      <c r="H5" s="2">
        <v>1976.56</v>
      </c>
      <c r="I5" s="6">
        <v>224162</v>
      </c>
      <c r="J5" s="6" t="str">
        <f>G5 - I5</f>
        <v>0</v>
      </c>
      <c r="K5" s="4" t="str">
        <f>IF(G5=0,0,J5 / G5)</f>
        <v>0</v>
      </c>
      <c r="L5" s="6" t="str">
        <f>J5 * O5</f>
        <v>0</v>
      </c>
      <c r="M5" s="2" t="str">
        <f>L5 / R2</f>
        <v>0</v>
      </c>
      <c r="N5" s="6" t="str">
        <f>J5 * P5</f>
        <v>0</v>
      </c>
      <c r="O5" s="4">
        <v>0.2</v>
      </c>
      <c r="P5" s="4">
        <v>0.8</v>
      </c>
      <c r="Q5" s="2">
        <v>130</v>
      </c>
      <c r="R5" s="54">
        <v>113.41</v>
      </c>
    </row>
    <row r="6" spans="1:18">
      <c r="B6" s="53" t="s">
        <v>58</v>
      </c>
      <c r="C6" t="s">
        <v>61</v>
      </c>
      <c r="D6" s="3" t="s">
        <v>62</v>
      </c>
      <c r="E6" s="5">
        <v>1</v>
      </c>
      <c r="F6" s="2">
        <v>1000</v>
      </c>
      <c r="G6" s="6">
        <v>130000</v>
      </c>
      <c r="H6" s="2">
        <v>628.27</v>
      </c>
      <c r="I6" s="6">
        <v>71252</v>
      </c>
      <c r="J6" s="6" t="str">
        <f>G6 - I6</f>
        <v>0</v>
      </c>
      <c r="K6" s="4" t="str">
        <f>IF(G6=0,0,J6 / G6)</f>
        <v>0</v>
      </c>
      <c r="L6" s="6" t="str">
        <f>J6 * O6</f>
        <v>0</v>
      </c>
      <c r="M6" s="2" t="str">
        <f>L6 / R2</f>
        <v>0</v>
      </c>
      <c r="N6" s="6" t="str">
        <f>J6 * P6</f>
        <v>0</v>
      </c>
      <c r="O6" s="4">
        <v>0.2</v>
      </c>
      <c r="P6" s="4">
        <v>0.8</v>
      </c>
      <c r="Q6" s="2">
        <v>130</v>
      </c>
      <c r="R6" s="54">
        <v>113.41</v>
      </c>
    </row>
    <row r="7" spans="1:18">
      <c r="B7" s="53" t="s">
        <v>58</v>
      </c>
      <c r="C7" t="s">
        <v>61</v>
      </c>
      <c r="D7" s="3" t="s">
        <v>63</v>
      </c>
      <c r="E7" s="5">
        <v>2</v>
      </c>
      <c r="F7" s="2">
        <v>260</v>
      </c>
      <c r="G7" s="6">
        <v>33800</v>
      </c>
      <c r="H7" s="2">
        <v>125.64</v>
      </c>
      <c r="I7" s="6">
        <v>14248</v>
      </c>
      <c r="J7" s="6" t="str">
        <f>G7 - I7</f>
        <v>0</v>
      </c>
      <c r="K7" s="4" t="str">
        <f>IF(G7=0,0,J7 / G7)</f>
        <v>0</v>
      </c>
      <c r="L7" s="6" t="str">
        <f>J7 * O7</f>
        <v>0</v>
      </c>
      <c r="M7" s="2" t="str">
        <f>L7 / R2</f>
        <v>0</v>
      </c>
      <c r="N7" s="6" t="str">
        <f>J7 * P7</f>
        <v>0</v>
      </c>
      <c r="O7" s="4">
        <v>0.2</v>
      </c>
      <c r="P7" s="4">
        <v>0.8</v>
      </c>
      <c r="Q7" s="2">
        <v>130</v>
      </c>
      <c r="R7" s="54">
        <v>113.41</v>
      </c>
    </row>
    <row r="8" spans="1:18">
      <c r="B8" s="53" t="s">
        <v>58</v>
      </c>
      <c r="C8" t="s">
        <v>61</v>
      </c>
      <c r="D8" s="3" t="s">
        <v>64</v>
      </c>
      <c r="E8" s="5">
        <v>1</v>
      </c>
      <c r="F8" s="2">
        <v>75</v>
      </c>
      <c r="G8" s="6">
        <v>9750</v>
      </c>
      <c r="H8" s="2">
        <v>62.83</v>
      </c>
      <c r="I8" s="6">
        <v>7126</v>
      </c>
      <c r="J8" s="6" t="str">
        <f>G8 - I8</f>
        <v>0</v>
      </c>
      <c r="K8" s="4" t="str">
        <f>IF(G8=0,0,J8 / G8)</f>
        <v>0</v>
      </c>
      <c r="L8" s="6" t="str">
        <f>J8 * O8</f>
        <v>0</v>
      </c>
      <c r="M8" s="2" t="str">
        <f>L8 / R2</f>
        <v>0</v>
      </c>
      <c r="N8" s="6" t="str">
        <f>J8 * P8</f>
        <v>0</v>
      </c>
      <c r="O8" s="4">
        <v>0.2</v>
      </c>
      <c r="P8" s="4">
        <v>0.8</v>
      </c>
      <c r="Q8" s="2">
        <v>130</v>
      </c>
      <c r="R8" s="54">
        <v>113.41</v>
      </c>
    </row>
    <row r="9" spans="1:18">
      <c r="B9" s="53" t="s">
        <v>58</v>
      </c>
      <c r="C9" t="s">
        <v>65</v>
      </c>
      <c r="D9" s="3" t="s">
        <v>66</v>
      </c>
      <c r="E9" s="5">
        <v>1</v>
      </c>
      <c r="F9" s="2">
        <v>100</v>
      </c>
      <c r="G9" s="6">
        <v>13000</v>
      </c>
      <c r="H9" s="2">
        <v>80</v>
      </c>
      <c r="I9" s="6">
        <v>9073</v>
      </c>
      <c r="J9" s="6" t="str">
        <f>G9 - I9</f>
        <v>0</v>
      </c>
      <c r="K9" s="4" t="str">
        <f>IF(G9=0,0,J9 / G9)</f>
        <v>0</v>
      </c>
      <c r="L9" s="6" t="str">
        <f>J9 * O9</f>
        <v>0</v>
      </c>
      <c r="M9" s="2" t="str">
        <f>L9 / R2</f>
        <v>0</v>
      </c>
      <c r="N9" s="6" t="str">
        <f>J9 * P9</f>
        <v>0</v>
      </c>
      <c r="O9" s="4">
        <v>0.2</v>
      </c>
      <c r="P9" s="4">
        <v>0.8</v>
      </c>
      <c r="Q9" s="2">
        <v>130</v>
      </c>
      <c r="R9" s="54">
        <v>113.41</v>
      </c>
    </row>
    <row r="10" spans="1:18">
      <c r="B10" s="53" t="s">
        <v>58</v>
      </c>
      <c r="C10" t="s">
        <v>67</v>
      </c>
      <c r="D10" s="3" t="s">
        <v>68</v>
      </c>
      <c r="E10" s="5">
        <v>1</v>
      </c>
      <c r="F10" s="2">
        <v>1375</v>
      </c>
      <c r="G10" s="6">
        <v>178750</v>
      </c>
      <c r="H10" s="2">
        <v>1099.48</v>
      </c>
      <c r="I10" s="6">
        <v>124692</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69</v>
      </c>
      <c r="D11" s="3" t="s">
        <v>70</v>
      </c>
      <c r="E11" s="5">
        <v>1</v>
      </c>
      <c r="F11" s="2">
        <v>350</v>
      </c>
      <c r="G11" s="6">
        <v>45500</v>
      </c>
      <c r="H11" s="2">
        <v>262</v>
      </c>
      <c r="I11" s="6">
        <v>29713</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71</v>
      </c>
      <c r="D12" s="3" t="s">
        <v>72</v>
      </c>
      <c r="E12" s="5">
        <v>1</v>
      </c>
      <c r="F12" s="2">
        <v>650</v>
      </c>
      <c r="G12" s="6">
        <v>84500</v>
      </c>
      <c r="H12" s="2">
        <v>480</v>
      </c>
      <c r="I12" s="6">
        <v>54437</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73</v>
      </c>
      <c r="D13" s="3" t="s">
        <v>74</v>
      </c>
      <c r="E13" s="5">
        <v>1</v>
      </c>
      <c r="F13" s="2">
        <v>150</v>
      </c>
      <c r="G13" s="6">
        <v>19500</v>
      </c>
      <c r="H13" s="2">
        <v>83.77</v>
      </c>
      <c r="I13" s="6">
        <v>9500</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75</v>
      </c>
      <c r="D14" s="3" t="s">
        <v>76</v>
      </c>
      <c r="E14" s="5">
        <v>1</v>
      </c>
      <c r="F14" s="2">
        <v>350</v>
      </c>
      <c r="G14" s="6">
        <v>45500</v>
      </c>
      <c r="H14" s="2">
        <v>222.51</v>
      </c>
      <c r="I14" s="6">
        <v>25235</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77</v>
      </c>
      <c r="D15" s="3" t="s">
        <v>78</v>
      </c>
      <c r="E15" s="5">
        <v>1</v>
      </c>
      <c r="F15" s="2">
        <v>150</v>
      </c>
      <c r="G15" s="6">
        <v>19500</v>
      </c>
      <c r="H15" s="2">
        <v>60</v>
      </c>
      <c r="I15" s="6">
        <v>6805</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77</v>
      </c>
      <c r="D16" s="3" t="s">
        <v>79</v>
      </c>
      <c r="E16" s="5">
        <v>4</v>
      </c>
      <c r="F16" s="2">
        <v>108</v>
      </c>
      <c r="G16" s="6">
        <v>14040</v>
      </c>
      <c r="H16" s="2">
        <v>80</v>
      </c>
      <c r="I16" s="6">
        <v>9072</v>
      </c>
      <c r="J16" s="6" t="str">
        <f>G16 - I16</f>
        <v>0</v>
      </c>
      <c r="K16" s="4" t="str">
        <f>IF(G16=0,0,J16 / G16)</f>
        <v>0</v>
      </c>
      <c r="L16" s="6" t="str">
        <f>J16 * O16</f>
        <v>0</v>
      </c>
      <c r="M16" s="2" t="str">
        <f>L16 / R2</f>
        <v>0</v>
      </c>
      <c r="N16" s="6" t="str">
        <f>J16 * P16</f>
        <v>0</v>
      </c>
      <c r="O16" s="4">
        <v>0.2</v>
      </c>
      <c r="P16" s="4">
        <v>0.8</v>
      </c>
      <c r="Q16" s="2">
        <v>130</v>
      </c>
      <c r="R16" s="54">
        <v>113.41</v>
      </c>
    </row>
    <row r="17" spans="1:18">
      <c r="B17" s="53" t="s">
        <v>80</v>
      </c>
      <c r="C17" t="s">
        <v>81</v>
      </c>
      <c r="D17" s="3" t="s">
        <v>82</v>
      </c>
      <c r="E17" s="5">
        <v>13</v>
      </c>
      <c r="F17" s="2">
        <v>1794</v>
      </c>
      <c r="G17" s="6">
        <v>233220</v>
      </c>
      <c r="H17" s="2">
        <v>0</v>
      </c>
      <c r="I17" s="6">
        <v>0</v>
      </c>
      <c r="J17" s="6" t="str">
        <f>G17 - 175448</f>
        <v>0</v>
      </c>
      <c r="K17" s="4" t="str">
        <f>IF(G17=0,0,J17 / G17)</f>
        <v>0</v>
      </c>
      <c r="L17" s="6" t="str">
        <f>J17 * O17</f>
        <v>0</v>
      </c>
      <c r="M17" s="2" t="str">
        <f>L17 / R2</f>
        <v>0</v>
      </c>
      <c r="N17" s="6" t="str">
        <f>J17 * P17</f>
        <v>0</v>
      </c>
      <c r="O17" s="4">
        <v>0.2</v>
      </c>
      <c r="P17" s="4">
        <v>0.8</v>
      </c>
      <c r="Q17" s="2">
        <v>130</v>
      </c>
      <c r="R17" s="54">
        <v>113.41</v>
      </c>
    </row>
    <row r="18" spans="1:18">
      <c r="B18" s="53" t="s">
        <v>58</v>
      </c>
      <c r="C18" t="s">
        <v>83</v>
      </c>
      <c r="D18" s="3" t="s">
        <v>84</v>
      </c>
      <c r="E18" s="5">
        <v>1</v>
      </c>
      <c r="F18" s="2">
        <v>115</v>
      </c>
      <c r="G18" s="6">
        <v>14950</v>
      </c>
      <c r="H18" s="2">
        <v>105</v>
      </c>
      <c r="I18" s="6">
        <v>11908</v>
      </c>
      <c r="J18" s="6" t="str">
        <f>G18 - I18</f>
        <v>0</v>
      </c>
      <c r="K18" s="4" t="str">
        <f>IF(G18=0,0,J18 / G18)</f>
        <v>0</v>
      </c>
      <c r="L18" s="6" t="str">
        <f>J18 * O18</f>
        <v>0</v>
      </c>
      <c r="M18" s="2" t="str">
        <f>L18 / R2</f>
        <v>0</v>
      </c>
      <c r="N18" s="6" t="str">
        <f>J18 * P18</f>
        <v>0</v>
      </c>
      <c r="O18" s="4">
        <v>0.2</v>
      </c>
      <c r="P18" s="4">
        <v>0.8</v>
      </c>
      <c r="Q18" s="2">
        <v>130</v>
      </c>
      <c r="R18" s="54">
        <v>113.41</v>
      </c>
    </row>
    <row r="19" spans="1:18">
      <c r="B19" s="53" t="s">
        <v>58</v>
      </c>
      <c r="C19" t="s">
        <v>85</v>
      </c>
      <c r="D19" s="3" t="s">
        <v>86</v>
      </c>
      <c r="E19" s="5">
        <v>1</v>
      </c>
      <c r="F19" s="2">
        <v>400</v>
      </c>
      <c r="G19" s="6">
        <v>52000</v>
      </c>
      <c r="H19" s="2">
        <v>250</v>
      </c>
      <c r="I19" s="6">
        <v>28353</v>
      </c>
      <c r="J19" s="6" t="str">
        <f>G19 - I19</f>
        <v>0</v>
      </c>
      <c r="K19" s="4" t="str">
        <f>IF(G19=0,0,J19 / G19)</f>
        <v>0</v>
      </c>
      <c r="L19" s="6" t="str">
        <f>J19 * O19</f>
        <v>0</v>
      </c>
      <c r="M19" s="2" t="str">
        <f>L19 / R2</f>
        <v>0</v>
      </c>
      <c r="N19" s="6" t="str">
        <f>J19 * P19</f>
        <v>0</v>
      </c>
      <c r="O19" s="4">
        <v>0</v>
      </c>
      <c r="P19" s="4">
        <v>1</v>
      </c>
      <c r="Q19" s="2">
        <v>130</v>
      </c>
      <c r="R19" s="54">
        <v>113.41</v>
      </c>
    </row>
    <row r="20" spans="1:18">
      <c r="B20" s="55"/>
      <c r="C20" s="55"/>
      <c r="D20" s="56"/>
      <c r="E20" s="57"/>
      <c r="F20" s="58"/>
      <c r="G20" s="59"/>
      <c r="H20" s="58"/>
      <c r="I20" s="59"/>
      <c r="J20" s="59"/>
      <c r="K20" s="60"/>
      <c r="L20" s="59"/>
      <c r="M20" s="58"/>
      <c r="N20" s="59"/>
      <c r="O20" s="60"/>
      <c r="P20" s="60"/>
      <c r="Q20" s="58"/>
      <c r="R20" s="58"/>
    </row>
    <row r="21" spans="1:18">
      <c r="D21" s="8" t="s">
        <v>87</v>
      </c>
      <c r="F21" s="2" t="str">
        <f>SUM(F5:F20)</f>
        <v>0</v>
      </c>
      <c r="G21" s="6" t="str">
        <f>SUM(G5:G20)</f>
        <v>0</v>
      </c>
      <c r="H21" s="2" t="str">
        <f>SUM(H5:H20)</f>
        <v>0</v>
      </c>
      <c r="I21" s="6" t="str">
        <f>SUM(I5:I20)</f>
        <v>0</v>
      </c>
      <c r="J21" s="6" t="str">
        <f>SUM(J5:J20)</f>
        <v>0</v>
      </c>
      <c r="K21" s="4" t="str">
        <f>IF(G21=0,0,J21 / G21)</f>
        <v>0</v>
      </c>
      <c r="L21" s="6" t="str">
        <f>SUM(L5:L20)</f>
        <v>0</v>
      </c>
      <c r="M21" s="2" t="str">
        <f>SUM(M5:M20)</f>
        <v>0</v>
      </c>
      <c r="N21" s="6" t="str">
        <f>SUM(N5:N20)</f>
        <v>0</v>
      </c>
    </row>
    <row r="22" spans="1:18">
      <c r="D22" s="8" t="s">
        <v>88</v>
      </c>
      <c r="E22" s="9">
        <v>0.04712</v>
      </c>
      <c r="F22" s="2" t="str">
        <f>E22 * (F21 - 0)</f>
        <v>0</v>
      </c>
      <c r="G22" s="6" t="str">
        <f>E22 * (G21 - 0)</f>
        <v>0</v>
      </c>
    </row>
    <row r="23" spans="1:18">
      <c r="D23" s="8" t="s">
        <v>89</v>
      </c>
      <c r="E23" s="7">
        <v>0.1</v>
      </c>
      <c r="F23" s="2" t="str">
        <f>F21*E23</f>
        <v>0</v>
      </c>
      <c r="G23" s="6" t="str">
        <f>G21*E23</f>
        <v>0</v>
      </c>
      <c r="N23" s="6" t="str">
        <f>G23</f>
        <v>0</v>
      </c>
    </row>
    <row r="24" spans="1:18">
      <c r="D24" s="8" t="s">
        <v>87</v>
      </c>
      <c r="F24" s="2" t="str">
        <f>F21 + F22 + F23</f>
        <v>0</v>
      </c>
      <c r="G24" s="6" t="str">
        <f>G21 + G22 + G23</f>
        <v>0</v>
      </c>
      <c r="H24" s="2" t="str">
        <f>H21</f>
        <v>0</v>
      </c>
      <c r="I24" s="6" t="str">
        <f>I21</f>
        <v>0</v>
      </c>
      <c r="J24" s="6" t="str">
        <f>G24 - I24</f>
        <v>0</v>
      </c>
      <c r="K24" s="4" t="str">
        <f>IF(G24=0,0,J24 / G24)</f>
        <v>0</v>
      </c>
      <c r="L24" s="6" t="str">
        <f>L21</f>
        <v>0</v>
      </c>
      <c r="M24" s="2" t="str">
        <f>M21</f>
        <v>0</v>
      </c>
      <c r="N24" s="6" t="str">
        <f>N21 + N23</f>
        <v>0</v>
      </c>
    </row>
    <row r="25" spans="1:18">
      <c r="D25" s="8" t="s">
        <v>90</v>
      </c>
      <c r="E25" s="7">
        <v>0.2</v>
      </c>
      <c r="F25" s="2" t="str">
        <f>F24*E25</f>
        <v>0</v>
      </c>
      <c r="G25" s="6" t="str">
        <f>G24*E25</f>
        <v>0</v>
      </c>
      <c r="L25" s="6" t="str">
        <f>G25*O25</f>
        <v>0</v>
      </c>
      <c r="M25" s="2" t="str">
        <f>F25*O25</f>
        <v>0</v>
      </c>
      <c r="N25" s="6" t="str">
        <f>G25*P25</f>
        <v>0</v>
      </c>
      <c r="O25" s="4">
        <v>0.2</v>
      </c>
      <c r="P25" s="4">
        <v>0.8</v>
      </c>
    </row>
    <row r="26" spans="1:18">
      <c r="D26" s="8" t="s">
        <v>91</v>
      </c>
      <c r="E26" s="5">
        <v>0</v>
      </c>
      <c r="F26" s="2" t="str">
        <f>IF(R26=0,0,G26/R26)</f>
        <v>0</v>
      </c>
      <c r="G26" s="6" t="str">
        <f>E26</f>
        <v>0</v>
      </c>
      <c r="L26" s="6" t="str">
        <f>G26*O26</f>
        <v>0</v>
      </c>
      <c r="M26" s="2" t="str">
        <f>F26*O26</f>
        <v>0</v>
      </c>
      <c r="N26" s="6" t="str">
        <f>G26*P26</f>
        <v>0</v>
      </c>
      <c r="O26" s="4">
        <v>0.2</v>
      </c>
      <c r="P26" s="4">
        <v>0.8</v>
      </c>
      <c r="Q26" s="2" t="s">
        <v>92</v>
      </c>
      <c r="R26" s="2">
        <v>100</v>
      </c>
    </row>
    <row r="27" spans="1:18">
      <c r="D27" s="8" t="s">
        <v>93</v>
      </c>
      <c r="F27" s="2" t="str">
        <f>F24 - F25 - F26</f>
        <v>0</v>
      </c>
      <c r="G27" s="6" t="str">
        <f>G24 - G25 - G26</f>
        <v>0</v>
      </c>
      <c r="H27" s="2" t="str">
        <f>H24</f>
        <v>0</v>
      </c>
      <c r="I27" s="6" t="str">
        <f>I24</f>
        <v>0</v>
      </c>
      <c r="J27" s="6" t="str">
        <f>G27 - I27</f>
        <v>0</v>
      </c>
      <c r="K27" s="4" t="str">
        <f>IF(G27=0,0,J27 / G27)</f>
        <v>0</v>
      </c>
      <c r="L27" s="6" t="str">
        <f>L24 - L25 - L26</f>
        <v>0</v>
      </c>
      <c r="M27" s="2" t="str">
        <f>M24 - M25 - M26</f>
        <v>0</v>
      </c>
      <c r="N27" s="6" t="str">
        <f>N24 - N25 - N26</f>
        <v>0</v>
      </c>
    </row>
    <row r="28" spans="1:18">
      <c r="D28" s="8"/>
    </row>
    <row r="29" spans="1:18">
      <c r="D29"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9" s="2" t="str">
        <f>M27</f>
        <v>0</v>
      </c>
    </row>
    <row r="30" spans="1:18">
      <c r="D30" s="8" t="s">
        <v>7</v>
      </c>
      <c r="F30" s="2" t="str">
        <f>(F29 + F31) * E22</f>
        <v>0</v>
      </c>
    </row>
    <row r="31" spans="1:18">
      <c r="D31" s="8" t="s">
        <v>94</v>
      </c>
      <c r="F31" s="2" t="str">
        <f>H27</f>
        <v>0</v>
      </c>
    </row>
    <row r="32" spans="1:18">
      <c r="D32"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2" s="2" t="str">
        <f>SUM(F29:F31)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R26"/>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96</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97</v>
      </c>
      <c r="D5" s="3" t="s">
        <v>60</v>
      </c>
      <c r="E5" s="5">
        <v>1</v>
      </c>
      <c r="F5" s="2">
        <v>900</v>
      </c>
      <c r="G5" s="6">
        <v>117000</v>
      </c>
      <c r="H5" s="2">
        <v>805.63</v>
      </c>
      <c r="I5" s="6">
        <v>91366</v>
      </c>
      <c r="J5" s="6" t="str">
        <f>G5 - I5</f>
        <v>0</v>
      </c>
      <c r="K5" s="4" t="str">
        <f>IF(G5=0,0,J5 / G5)</f>
        <v>0</v>
      </c>
      <c r="L5" s="6" t="str">
        <f>J5 * O5</f>
        <v>0</v>
      </c>
      <c r="M5" s="2" t="str">
        <f>L5 / R2</f>
        <v>0</v>
      </c>
      <c r="N5" s="6" t="str">
        <f>J5 * P5</f>
        <v>0</v>
      </c>
      <c r="O5" s="4">
        <v>0.2</v>
      </c>
      <c r="P5" s="4">
        <v>0.8</v>
      </c>
      <c r="Q5" s="2">
        <v>130</v>
      </c>
      <c r="R5" s="54">
        <v>113.41</v>
      </c>
    </row>
    <row r="6" spans="1:18">
      <c r="B6" s="53" t="s">
        <v>58</v>
      </c>
      <c r="C6" t="s">
        <v>98</v>
      </c>
      <c r="D6" s="3" t="s">
        <v>99</v>
      </c>
      <c r="E6" s="5">
        <v>1</v>
      </c>
      <c r="F6" s="2">
        <v>400</v>
      </c>
      <c r="G6" s="6">
        <v>52000</v>
      </c>
      <c r="H6" s="2">
        <v>157.07</v>
      </c>
      <c r="I6" s="6">
        <v>17813</v>
      </c>
      <c r="J6" s="6" t="str">
        <f>G6 - I6</f>
        <v>0</v>
      </c>
      <c r="K6" s="4" t="str">
        <f>IF(G6=0,0,J6 / G6)</f>
        <v>0</v>
      </c>
      <c r="L6" s="6" t="str">
        <f>J6 * O6</f>
        <v>0</v>
      </c>
      <c r="M6" s="2" t="str">
        <f>L6 / R2</f>
        <v>0</v>
      </c>
      <c r="N6" s="6" t="str">
        <f>J6 * P6</f>
        <v>0</v>
      </c>
      <c r="O6" s="4">
        <v>0.2</v>
      </c>
      <c r="P6" s="4">
        <v>0.8</v>
      </c>
      <c r="Q6" s="2">
        <v>130</v>
      </c>
      <c r="R6" s="54">
        <v>113.41</v>
      </c>
    </row>
    <row r="7" spans="1:18">
      <c r="B7" s="53" t="s">
        <v>58</v>
      </c>
      <c r="C7" t="s">
        <v>67</v>
      </c>
      <c r="D7" s="3" t="s">
        <v>100</v>
      </c>
      <c r="E7" s="5">
        <v>1</v>
      </c>
      <c r="F7" s="2">
        <v>1375</v>
      </c>
      <c r="G7" s="6">
        <v>178750</v>
      </c>
      <c r="H7" s="2">
        <v>1099.48</v>
      </c>
      <c r="I7" s="6">
        <v>124692</v>
      </c>
      <c r="J7" s="6" t="str">
        <f>G7 - I7</f>
        <v>0</v>
      </c>
      <c r="K7" s="4" t="str">
        <f>IF(G7=0,0,J7 / G7)</f>
        <v>0</v>
      </c>
      <c r="L7" s="6" t="str">
        <f>J7 * O7</f>
        <v>0</v>
      </c>
      <c r="M7" s="2" t="str">
        <f>L7 / R2</f>
        <v>0</v>
      </c>
      <c r="N7" s="6" t="str">
        <f>J7 * P7</f>
        <v>0</v>
      </c>
      <c r="O7" s="4">
        <v>0.2</v>
      </c>
      <c r="P7" s="4">
        <v>0.8</v>
      </c>
      <c r="Q7" s="2">
        <v>130</v>
      </c>
      <c r="R7" s="54">
        <v>113.41</v>
      </c>
    </row>
    <row r="8" spans="1:18">
      <c r="B8" s="53" t="s">
        <v>58</v>
      </c>
      <c r="C8" t="s">
        <v>71</v>
      </c>
      <c r="D8" s="3" t="s">
        <v>101</v>
      </c>
      <c r="E8" s="5">
        <v>1</v>
      </c>
      <c r="F8" s="2">
        <v>450</v>
      </c>
      <c r="G8" s="6">
        <v>58500</v>
      </c>
      <c r="H8" s="2">
        <v>240</v>
      </c>
      <c r="I8" s="6">
        <v>27218</v>
      </c>
      <c r="J8" s="6" t="str">
        <f>G8 - I8</f>
        <v>0</v>
      </c>
      <c r="K8" s="4" t="str">
        <f>IF(G8=0,0,J8 / G8)</f>
        <v>0</v>
      </c>
      <c r="L8" s="6" t="str">
        <f>J8 * O8</f>
        <v>0</v>
      </c>
      <c r="M8" s="2" t="str">
        <f>L8 / R2</f>
        <v>0</v>
      </c>
      <c r="N8" s="6" t="str">
        <f>J8 * P8</f>
        <v>0</v>
      </c>
      <c r="O8" s="4">
        <v>0.2</v>
      </c>
      <c r="P8" s="4">
        <v>0.8</v>
      </c>
      <c r="Q8" s="2">
        <v>130</v>
      </c>
      <c r="R8" s="54">
        <v>113.41</v>
      </c>
    </row>
    <row r="9" spans="1:18">
      <c r="B9" s="53" t="s">
        <v>58</v>
      </c>
      <c r="C9" t="s">
        <v>73</v>
      </c>
      <c r="D9" s="3" t="s">
        <v>74</v>
      </c>
      <c r="E9" s="5">
        <v>2</v>
      </c>
      <c r="F9" s="2">
        <v>300</v>
      </c>
      <c r="G9" s="6">
        <v>39000</v>
      </c>
      <c r="H9" s="2">
        <v>157.06</v>
      </c>
      <c r="I9" s="6">
        <v>17812</v>
      </c>
      <c r="J9" s="6" t="str">
        <f>G9 - I9</f>
        <v>0</v>
      </c>
      <c r="K9" s="4" t="str">
        <f>IF(G9=0,0,J9 / G9)</f>
        <v>0</v>
      </c>
      <c r="L9" s="6" t="str">
        <f>J9 * O9</f>
        <v>0</v>
      </c>
      <c r="M9" s="2" t="str">
        <f>L9 / R2</f>
        <v>0</v>
      </c>
      <c r="N9" s="6" t="str">
        <f>J9 * P9</f>
        <v>0</v>
      </c>
      <c r="O9" s="4">
        <v>0.2</v>
      </c>
      <c r="P9" s="4">
        <v>0.8</v>
      </c>
      <c r="Q9" s="2">
        <v>130</v>
      </c>
      <c r="R9" s="54">
        <v>113.41</v>
      </c>
    </row>
    <row r="10" spans="1:18">
      <c r="B10" s="53" t="s">
        <v>58</v>
      </c>
      <c r="C10" t="s">
        <v>77</v>
      </c>
      <c r="D10" s="3" t="s">
        <v>102</v>
      </c>
      <c r="E10" s="5">
        <v>1</v>
      </c>
      <c r="F10" s="2">
        <v>330</v>
      </c>
      <c r="G10" s="6">
        <v>42900</v>
      </c>
      <c r="H10" s="2">
        <v>260</v>
      </c>
      <c r="I10" s="6">
        <v>29487</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77</v>
      </c>
      <c r="D11" s="3" t="s">
        <v>103</v>
      </c>
      <c r="E11" s="5">
        <v>1</v>
      </c>
      <c r="F11" s="2">
        <v>100</v>
      </c>
      <c r="G11" s="6">
        <v>13000</v>
      </c>
      <c r="H11" s="2">
        <v>50</v>
      </c>
      <c r="I11" s="6">
        <v>5671</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77</v>
      </c>
      <c r="D12" s="3" t="s">
        <v>104</v>
      </c>
      <c r="E12" s="5">
        <v>4</v>
      </c>
      <c r="F12" s="2">
        <v>108</v>
      </c>
      <c r="G12" s="6">
        <v>14040</v>
      </c>
      <c r="H12" s="2">
        <v>72</v>
      </c>
      <c r="I12" s="6">
        <v>8164</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77</v>
      </c>
      <c r="D13" s="3" t="s">
        <v>78</v>
      </c>
      <c r="E13" s="5">
        <v>1</v>
      </c>
      <c r="F13" s="2">
        <v>150</v>
      </c>
      <c r="G13" s="6">
        <v>19500</v>
      </c>
      <c r="H13" s="2">
        <v>60</v>
      </c>
      <c r="I13" s="6">
        <v>6805</v>
      </c>
      <c r="J13" s="6" t="str">
        <f>G13 - I13</f>
        <v>0</v>
      </c>
      <c r="K13" s="4" t="str">
        <f>IF(G13=0,0,J13 / G13)</f>
        <v>0</v>
      </c>
      <c r="L13" s="6" t="str">
        <f>J13 * O13</f>
        <v>0</v>
      </c>
      <c r="M13" s="2" t="str">
        <f>L13 / R2</f>
        <v>0</v>
      </c>
      <c r="N13" s="6" t="str">
        <f>J13 * P13</f>
        <v>0</v>
      </c>
      <c r="O13" s="4">
        <v>0.2</v>
      </c>
      <c r="P13" s="4">
        <v>0.8</v>
      </c>
      <c r="Q13" s="2">
        <v>130</v>
      </c>
      <c r="R13" s="54">
        <v>113.41</v>
      </c>
    </row>
    <row r="14" spans="1:18">
      <c r="B14" s="55"/>
      <c r="C14" s="55"/>
      <c r="D14" s="56"/>
      <c r="E14" s="57"/>
      <c r="F14" s="58"/>
      <c r="G14" s="59"/>
      <c r="H14" s="58"/>
      <c r="I14" s="59"/>
      <c r="J14" s="59"/>
      <c r="K14" s="60"/>
      <c r="L14" s="59"/>
      <c r="M14" s="58"/>
      <c r="N14" s="59"/>
      <c r="O14" s="60"/>
      <c r="P14" s="60"/>
      <c r="Q14" s="58"/>
      <c r="R14" s="58"/>
    </row>
    <row r="15" spans="1:18">
      <c r="D15" s="8" t="s">
        <v>87</v>
      </c>
      <c r="F15" s="2" t="str">
        <f>SUM(F5:F14)</f>
        <v>0</v>
      </c>
      <c r="G15" s="6" t="str">
        <f>SUM(G5:G14)</f>
        <v>0</v>
      </c>
      <c r="H15" s="2" t="str">
        <f>SUM(H5:H14)</f>
        <v>0</v>
      </c>
      <c r="I15" s="6" t="str">
        <f>SUM(I5:I14)</f>
        <v>0</v>
      </c>
      <c r="J15" s="6" t="str">
        <f>SUM(J5:J14)</f>
        <v>0</v>
      </c>
      <c r="K15" s="4" t="str">
        <f>IF(G15=0,0,J15 / G15)</f>
        <v>0</v>
      </c>
      <c r="L15" s="6" t="str">
        <f>SUM(L5:L14)</f>
        <v>0</v>
      </c>
      <c r="M15" s="2" t="str">
        <f>SUM(M5:M14)</f>
        <v>0</v>
      </c>
      <c r="N15" s="6" t="str">
        <f>SUM(N5:N14)</f>
        <v>0</v>
      </c>
    </row>
    <row r="16" spans="1:18">
      <c r="D16" s="8" t="s">
        <v>88</v>
      </c>
      <c r="E16" s="9">
        <v>0.04712</v>
      </c>
      <c r="F16" s="2" t="str">
        <f>E16 * (F15 - 0)</f>
        <v>0</v>
      </c>
      <c r="G16" s="6" t="str">
        <f>E16 * (G15 - 0)</f>
        <v>0</v>
      </c>
    </row>
    <row r="17" spans="1:18">
      <c r="D17" s="8" t="s">
        <v>89</v>
      </c>
      <c r="E17" s="7">
        <v>0.1</v>
      </c>
      <c r="F17" s="2" t="str">
        <f>F15*E17</f>
        <v>0</v>
      </c>
      <c r="G17" s="6" t="str">
        <f>G15*E17</f>
        <v>0</v>
      </c>
      <c r="N17" s="6" t="str">
        <f>G17</f>
        <v>0</v>
      </c>
    </row>
    <row r="18" spans="1:18">
      <c r="D18" s="8" t="s">
        <v>87</v>
      </c>
      <c r="F18" s="2" t="str">
        <f>F15 + F16 + F17</f>
        <v>0</v>
      </c>
      <c r="G18" s="6" t="str">
        <f>G15 + G16 + G17</f>
        <v>0</v>
      </c>
      <c r="H18" s="2" t="str">
        <f>H15</f>
        <v>0</v>
      </c>
      <c r="I18" s="6" t="str">
        <f>I15</f>
        <v>0</v>
      </c>
      <c r="J18" s="6" t="str">
        <f>G18 - I18</f>
        <v>0</v>
      </c>
      <c r="K18" s="4" t="str">
        <f>IF(G18=0,0,J18 / G18)</f>
        <v>0</v>
      </c>
      <c r="L18" s="6" t="str">
        <f>L15</f>
        <v>0</v>
      </c>
      <c r="M18" s="2" t="str">
        <f>M15</f>
        <v>0</v>
      </c>
      <c r="N18" s="6" t="str">
        <f>N15 + N17</f>
        <v>0</v>
      </c>
    </row>
    <row r="19" spans="1:18">
      <c r="D19" s="8" t="s">
        <v>105</v>
      </c>
      <c r="E19" s="7">
        <v>0.05</v>
      </c>
      <c r="F19" s="2" t="str">
        <f>F18*E19</f>
        <v>0</v>
      </c>
      <c r="G19" s="6" t="str">
        <f>G18*E19</f>
        <v>0</v>
      </c>
      <c r="L19" s="6" t="str">
        <f>G19*O19</f>
        <v>0</v>
      </c>
      <c r="M19" s="2" t="str">
        <f>F19*O19</f>
        <v>0</v>
      </c>
      <c r="N19" s="6" t="str">
        <f>G19*P19</f>
        <v>0</v>
      </c>
      <c r="O19" s="4">
        <v>0.2</v>
      </c>
      <c r="P19" s="4">
        <v>0.8</v>
      </c>
    </row>
    <row r="20" spans="1:18">
      <c r="D20" s="8" t="s">
        <v>91</v>
      </c>
      <c r="E20" s="5">
        <v>0</v>
      </c>
      <c r="F20" s="2" t="str">
        <f>IF(R20=0,0,G20/R20)</f>
        <v>0</v>
      </c>
      <c r="G20" s="6" t="str">
        <f>E20</f>
        <v>0</v>
      </c>
      <c r="L20" s="6" t="str">
        <f>G20*O20</f>
        <v>0</v>
      </c>
      <c r="M20" s="2" t="str">
        <f>F20*O20</f>
        <v>0</v>
      </c>
      <c r="N20" s="6" t="str">
        <f>G20*P20</f>
        <v>0</v>
      </c>
      <c r="O20" s="4">
        <v>0.2</v>
      </c>
      <c r="P20" s="4">
        <v>0.8</v>
      </c>
      <c r="Q20" s="2" t="s">
        <v>92</v>
      </c>
      <c r="R20" s="2">
        <v>100</v>
      </c>
    </row>
    <row r="21" spans="1:18">
      <c r="D21" s="8" t="s">
        <v>93</v>
      </c>
      <c r="F21" s="2" t="str">
        <f>F18 - F19 - F20</f>
        <v>0</v>
      </c>
      <c r="G21" s="6" t="str">
        <f>G18 - G19 - G20</f>
        <v>0</v>
      </c>
      <c r="H21" s="2" t="str">
        <f>H18</f>
        <v>0</v>
      </c>
      <c r="I21" s="6" t="str">
        <f>I18</f>
        <v>0</v>
      </c>
      <c r="J21" s="6" t="str">
        <f>G21 - I21</f>
        <v>0</v>
      </c>
      <c r="K21" s="4" t="str">
        <f>IF(G21=0,0,J21 / G21)</f>
        <v>0</v>
      </c>
      <c r="L21" s="6" t="str">
        <f>L18 - L19 - L20</f>
        <v>0</v>
      </c>
      <c r="M21" s="2" t="str">
        <f>M18 - M19 - M20</f>
        <v>0</v>
      </c>
      <c r="N21" s="6" t="str">
        <f>N18 - N19 - N20</f>
        <v>0</v>
      </c>
    </row>
    <row r="22" spans="1:18">
      <c r="D22" s="8"/>
    </row>
    <row r="23" spans="1:18">
      <c r="D23"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3" s="2" t="str">
        <f>M21</f>
        <v>0</v>
      </c>
    </row>
    <row r="24" spans="1:18">
      <c r="D24" s="8" t="s">
        <v>7</v>
      </c>
      <c r="F24" s="2" t="str">
        <f>(F23 + F25) * E16</f>
        <v>0</v>
      </c>
    </row>
    <row r="25" spans="1:18">
      <c r="D25" s="8" t="s">
        <v>94</v>
      </c>
      <c r="F25" s="2" t="str">
        <f>H21</f>
        <v>0</v>
      </c>
    </row>
    <row r="26" spans="1:18">
      <c r="D26"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6" s="2" t="str">
        <f>SUM(F23:F25)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R38"/>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106</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107</v>
      </c>
      <c r="D5" s="3" t="s">
        <v>108</v>
      </c>
      <c r="E5" s="5">
        <v>1</v>
      </c>
      <c r="F5" s="2">
        <v>3680</v>
      </c>
      <c r="G5" s="6">
        <v>478400</v>
      </c>
      <c r="H5" s="2">
        <v>3059.16</v>
      </c>
      <c r="I5" s="6">
        <v>346939</v>
      </c>
      <c r="J5" s="6" t="str">
        <f>G5 - I5</f>
        <v>0</v>
      </c>
      <c r="K5" s="4" t="str">
        <f>IF(G5=0,0,J5 / G5)</f>
        <v>0</v>
      </c>
      <c r="L5" s="6" t="str">
        <f>J5 * O5</f>
        <v>0</v>
      </c>
      <c r="M5" s="2" t="str">
        <f>L5 / R2</f>
        <v>0</v>
      </c>
      <c r="N5" s="6" t="str">
        <f>J5 * P5</f>
        <v>0</v>
      </c>
      <c r="O5" s="4">
        <v>0.2</v>
      </c>
      <c r="P5" s="4">
        <v>0.8</v>
      </c>
      <c r="Q5" s="2">
        <v>130</v>
      </c>
      <c r="R5" s="54">
        <v>113.41</v>
      </c>
    </row>
    <row r="6" spans="1:18">
      <c r="B6" s="53" t="s">
        <v>58</v>
      </c>
      <c r="C6" t="s">
        <v>109</v>
      </c>
      <c r="D6" s="3" t="s">
        <v>110</v>
      </c>
      <c r="E6" s="5">
        <v>18</v>
      </c>
      <c r="F6" s="2">
        <v>126</v>
      </c>
      <c r="G6" s="6">
        <v>16380</v>
      </c>
      <c r="H6" s="2">
        <v>94.32000000000001</v>
      </c>
      <c r="I6" s="6">
        <v>10692</v>
      </c>
      <c r="J6" s="6" t="str">
        <f>G6 - I6</f>
        <v>0</v>
      </c>
      <c r="K6" s="4" t="str">
        <f>IF(G6=0,0,J6 / G6)</f>
        <v>0</v>
      </c>
      <c r="L6" s="6" t="str">
        <f>J6 * O6</f>
        <v>0</v>
      </c>
      <c r="M6" s="2" t="str">
        <f>L6 / R2</f>
        <v>0</v>
      </c>
      <c r="N6" s="6" t="str">
        <f>J6 * P6</f>
        <v>0</v>
      </c>
      <c r="O6" s="4">
        <v>0.2</v>
      </c>
      <c r="P6" s="4">
        <v>0.8</v>
      </c>
      <c r="Q6" s="2">
        <v>130</v>
      </c>
      <c r="R6" s="54">
        <v>113.41</v>
      </c>
    </row>
    <row r="7" spans="1:18">
      <c r="B7" s="53" t="s">
        <v>58</v>
      </c>
      <c r="C7" t="s">
        <v>109</v>
      </c>
      <c r="D7" s="3" t="s">
        <v>111</v>
      </c>
      <c r="E7" s="5">
        <v>1</v>
      </c>
      <c r="F7" s="2">
        <v>790</v>
      </c>
      <c r="G7" s="6">
        <v>102700</v>
      </c>
      <c r="H7" s="2">
        <v>628.27</v>
      </c>
      <c r="I7" s="6">
        <v>71252</v>
      </c>
      <c r="J7" s="6" t="str">
        <f>G7 - I7</f>
        <v>0</v>
      </c>
      <c r="K7" s="4" t="str">
        <f>IF(G7=0,0,J7 / G7)</f>
        <v>0</v>
      </c>
      <c r="L7" s="6" t="str">
        <f>J7 * O7</f>
        <v>0</v>
      </c>
      <c r="M7" s="2" t="str">
        <f>L7 / R2</f>
        <v>0</v>
      </c>
      <c r="N7" s="6" t="str">
        <f>J7 * P7</f>
        <v>0</v>
      </c>
      <c r="O7" s="4">
        <v>0.2</v>
      </c>
      <c r="P7" s="4">
        <v>0.8</v>
      </c>
      <c r="Q7" s="2">
        <v>130</v>
      </c>
      <c r="R7" s="54">
        <v>113.41</v>
      </c>
    </row>
    <row r="8" spans="1:18">
      <c r="B8" s="53" t="s">
        <v>58</v>
      </c>
      <c r="C8" t="s">
        <v>109</v>
      </c>
      <c r="D8" s="3" t="s">
        <v>112</v>
      </c>
      <c r="E8" s="5">
        <v>1</v>
      </c>
      <c r="F8" s="2">
        <v>40</v>
      </c>
      <c r="G8" s="6">
        <v>5200</v>
      </c>
      <c r="H8" s="2">
        <v>32</v>
      </c>
      <c r="I8" s="6">
        <v>3629</v>
      </c>
      <c r="J8" s="6" t="str">
        <f>G8 - I8</f>
        <v>0</v>
      </c>
      <c r="K8" s="4" t="str">
        <f>IF(G8=0,0,J8 / G8)</f>
        <v>0</v>
      </c>
      <c r="L8" s="6" t="str">
        <f>J8 * O8</f>
        <v>0</v>
      </c>
      <c r="M8" s="2" t="str">
        <f>L8 / R2</f>
        <v>0</v>
      </c>
      <c r="N8" s="6" t="str">
        <f>J8 * P8</f>
        <v>0</v>
      </c>
      <c r="O8" s="4">
        <v>0.2</v>
      </c>
      <c r="P8" s="4">
        <v>0.8</v>
      </c>
      <c r="Q8" s="2">
        <v>130</v>
      </c>
      <c r="R8" s="54">
        <v>113.41</v>
      </c>
    </row>
    <row r="9" spans="1:18">
      <c r="B9" s="53" t="s">
        <v>58</v>
      </c>
      <c r="C9" t="s">
        <v>109</v>
      </c>
      <c r="D9" s="3" t="s">
        <v>113</v>
      </c>
      <c r="E9" s="5">
        <v>15</v>
      </c>
      <c r="F9" s="2">
        <v>150</v>
      </c>
      <c r="G9" s="6">
        <v>19500</v>
      </c>
      <c r="H9" s="2">
        <v>120</v>
      </c>
      <c r="I9" s="6">
        <v>13605</v>
      </c>
      <c r="J9" s="6" t="str">
        <f>G9 - I9</f>
        <v>0</v>
      </c>
      <c r="K9" s="4" t="str">
        <f>IF(G9=0,0,J9 / G9)</f>
        <v>0</v>
      </c>
      <c r="L9" s="6" t="str">
        <f>J9 * O9</f>
        <v>0</v>
      </c>
      <c r="M9" s="2" t="str">
        <f>L9 / R2</f>
        <v>0</v>
      </c>
      <c r="N9" s="6" t="str">
        <f>J9 * P9</f>
        <v>0</v>
      </c>
      <c r="O9" s="4">
        <v>0.2</v>
      </c>
      <c r="P9" s="4">
        <v>0.8</v>
      </c>
      <c r="Q9" s="2">
        <v>130</v>
      </c>
      <c r="R9" s="54">
        <v>113.41</v>
      </c>
    </row>
    <row r="10" spans="1:18">
      <c r="B10" s="53" t="s">
        <v>58</v>
      </c>
      <c r="C10" t="s">
        <v>114</v>
      </c>
      <c r="D10" s="3" t="s">
        <v>99</v>
      </c>
      <c r="E10" s="5">
        <v>1</v>
      </c>
      <c r="F10" s="2">
        <v>400</v>
      </c>
      <c r="G10" s="6">
        <v>52000</v>
      </c>
      <c r="H10" s="2">
        <v>199.5</v>
      </c>
      <c r="I10" s="6">
        <v>22625</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67</v>
      </c>
      <c r="D11" s="3" t="s">
        <v>115</v>
      </c>
      <c r="E11" s="5">
        <v>1</v>
      </c>
      <c r="F11" s="2">
        <v>1500</v>
      </c>
      <c r="G11" s="6">
        <v>195000</v>
      </c>
      <c r="H11" s="2">
        <v>1200</v>
      </c>
      <c r="I11" s="6">
        <v>136092</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71</v>
      </c>
      <c r="D12" s="3" t="s">
        <v>116</v>
      </c>
      <c r="E12" s="5">
        <v>1</v>
      </c>
      <c r="F12" s="2">
        <v>640</v>
      </c>
      <c r="G12" s="6">
        <v>83200</v>
      </c>
      <c r="H12" s="2">
        <v>440</v>
      </c>
      <c r="I12" s="6">
        <v>49900</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75</v>
      </c>
      <c r="D13" s="3" t="s">
        <v>76</v>
      </c>
      <c r="E13" s="5">
        <v>1</v>
      </c>
      <c r="F13" s="2">
        <v>350</v>
      </c>
      <c r="G13" s="6">
        <v>45500</v>
      </c>
      <c r="H13" s="2">
        <v>222.51</v>
      </c>
      <c r="I13" s="6">
        <v>25235</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77</v>
      </c>
      <c r="D14" s="3" t="s">
        <v>102</v>
      </c>
      <c r="E14" s="5">
        <v>1</v>
      </c>
      <c r="F14" s="2">
        <v>330</v>
      </c>
      <c r="G14" s="6">
        <v>42900</v>
      </c>
      <c r="H14" s="2">
        <v>300</v>
      </c>
      <c r="I14" s="6">
        <v>34023</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77</v>
      </c>
      <c r="D15" s="3" t="s">
        <v>117</v>
      </c>
      <c r="E15" s="5">
        <v>1</v>
      </c>
      <c r="F15" s="2">
        <v>80</v>
      </c>
      <c r="G15" s="6">
        <v>10400</v>
      </c>
      <c r="H15" s="2">
        <v>60</v>
      </c>
      <c r="I15" s="6">
        <v>6805</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77</v>
      </c>
      <c r="D16" s="3" t="s">
        <v>118</v>
      </c>
      <c r="E16" s="5">
        <v>3</v>
      </c>
      <c r="F16" s="2">
        <v>81</v>
      </c>
      <c r="G16" s="6">
        <v>10530</v>
      </c>
      <c r="H16" s="2">
        <v>60</v>
      </c>
      <c r="I16" s="6">
        <v>6804</v>
      </c>
      <c r="J16" s="6" t="str">
        <f>G16 - I16</f>
        <v>0</v>
      </c>
      <c r="K16" s="4" t="str">
        <f>IF(G16=0,0,J16 / G16)</f>
        <v>0</v>
      </c>
      <c r="L16" s="6" t="str">
        <f>J16 * O16</f>
        <v>0</v>
      </c>
      <c r="M16" s="2" t="str">
        <f>L16 / R2</f>
        <v>0</v>
      </c>
      <c r="N16" s="6" t="str">
        <f>J16 * P16</f>
        <v>0</v>
      </c>
      <c r="O16" s="4">
        <v>0.2</v>
      </c>
      <c r="P16" s="4">
        <v>0.8</v>
      </c>
      <c r="Q16" s="2">
        <v>130</v>
      </c>
      <c r="R16" s="54">
        <v>113.41</v>
      </c>
    </row>
    <row r="17" spans="1:18">
      <c r="B17" s="53" t="s">
        <v>58</v>
      </c>
      <c r="C17" t="s">
        <v>77</v>
      </c>
      <c r="D17" s="3" t="s">
        <v>78</v>
      </c>
      <c r="E17" s="5">
        <v>1</v>
      </c>
      <c r="F17" s="2">
        <v>150</v>
      </c>
      <c r="G17" s="6">
        <v>19500</v>
      </c>
      <c r="H17" s="2">
        <v>60</v>
      </c>
      <c r="I17" s="6">
        <v>6805</v>
      </c>
      <c r="J17" s="6" t="str">
        <f>G17 - I17</f>
        <v>0</v>
      </c>
      <c r="K17" s="4" t="str">
        <f>IF(G17=0,0,J17 / G17)</f>
        <v>0</v>
      </c>
      <c r="L17" s="6" t="str">
        <f>J17 * O17</f>
        <v>0</v>
      </c>
      <c r="M17" s="2" t="str">
        <f>L17 / R2</f>
        <v>0</v>
      </c>
      <c r="N17" s="6" t="str">
        <f>J17 * P17</f>
        <v>0</v>
      </c>
      <c r="O17" s="4">
        <v>0.2</v>
      </c>
      <c r="P17" s="4">
        <v>0.8</v>
      </c>
      <c r="Q17" s="2">
        <v>130</v>
      </c>
      <c r="R17" s="54">
        <v>113.41</v>
      </c>
    </row>
    <row r="18" spans="1:18">
      <c r="B18" s="53" t="s">
        <v>80</v>
      </c>
      <c r="C18" t="s">
        <v>81</v>
      </c>
      <c r="D18" s="3" t="s">
        <v>119</v>
      </c>
      <c r="E18" s="5">
        <v>17</v>
      </c>
      <c r="F18" s="2">
        <v>2346</v>
      </c>
      <c r="G18" s="6">
        <v>304980</v>
      </c>
      <c r="H18" s="2">
        <v>0</v>
      </c>
      <c r="I18" s="6">
        <v>0</v>
      </c>
      <c r="J18" s="6" t="str">
        <f>G18 - 229432</f>
        <v>0</v>
      </c>
      <c r="K18" s="4" t="str">
        <f>IF(G18=0,0,J18 / G18)</f>
        <v>0</v>
      </c>
      <c r="L18" s="6" t="str">
        <f>J18 * O18</f>
        <v>0</v>
      </c>
      <c r="M18" s="2" t="str">
        <f>L18 / R2</f>
        <v>0</v>
      </c>
      <c r="N18" s="6" t="str">
        <f>J18 * P18</f>
        <v>0</v>
      </c>
      <c r="O18" s="4">
        <v>0.2</v>
      </c>
      <c r="P18" s="4">
        <v>0.8</v>
      </c>
      <c r="Q18" s="2">
        <v>130</v>
      </c>
      <c r="R18" s="54">
        <v>113.41</v>
      </c>
    </row>
    <row r="19" spans="1:18">
      <c r="B19" s="53" t="s">
        <v>80</v>
      </c>
      <c r="C19" t="s">
        <v>81</v>
      </c>
      <c r="D19" s="3" t="s">
        <v>120</v>
      </c>
      <c r="E19" s="5">
        <v>17</v>
      </c>
      <c r="F19" s="2">
        <v>306</v>
      </c>
      <c r="G19" s="6">
        <v>39780</v>
      </c>
      <c r="H19" s="2">
        <v>0</v>
      </c>
      <c r="I19" s="6">
        <v>0</v>
      </c>
      <c r="J19" s="6" t="str">
        <f>G19 - 28917</f>
        <v>0</v>
      </c>
      <c r="K19" s="4" t="str">
        <f>IF(G19=0,0,J19 / G19)</f>
        <v>0</v>
      </c>
      <c r="L19" s="6" t="str">
        <f>J19 * O19</f>
        <v>0</v>
      </c>
      <c r="M19" s="2" t="str">
        <f>L19 / R2</f>
        <v>0</v>
      </c>
      <c r="N19" s="6" t="str">
        <f>J19 * P19</f>
        <v>0</v>
      </c>
      <c r="O19" s="4">
        <v>0.2</v>
      </c>
      <c r="P19" s="4">
        <v>0.8</v>
      </c>
      <c r="Q19" s="2">
        <v>130</v>
      </c>
      <c r="R19" s="54">
        <v>113.41</v>
      </c>
    </row>
    <row r="20" spans="1:18">
      <c r="B20" s="53" t="s">
        <v>58</v>
      </c>
      <c r="C20" t="s">
        <v>121</v>
      </c>
      <c r="D20" s="3" t="s">
        <v>122</v>
      </c>
      <c r="E20" s="5">
        <v>1</v>
      </c>
      <c r="F20" s="2">
        <v>400</v>
      </c>
      <c r="G20" s="6">
        <v>52000</v>
      </c>
      <c r="H20" s="2">
        <v>300</v>
      </c>
      <c r="I20" s="6">
        <v>34023</v>
      </c>
      <c r="J20" s="6" t="str">
        <f>G20 - I20</f>
        <v>0</v>
      </c>
      <c r="K20" s="4" t="str">
        <f>IF(G20=0,0,J20 / G20)</f>
        <v>0</v>
      </c>
      <c r="L20" s="6" t="str">
        <f>J20 * O20</f>
        <v>0</v>
      </c>
      <c r="M20" s="2" t="str">
        <f>L20 / R2</f>
        <v>0</v>
      </c>
      <c r="N20" s="6" t="str">
        <f>J20 * P20</f>
        <v>0</v>
      </c>
      <c r="O20" s="4">
        <v>0.2</v>
      </c>
      <c r="P20" s="4">
        <v>0.8</v>
      </c>
      <c r="Q20" s="2">
        <v>130</v>
      </c>
      <c r="R20" s="54">
        <v>113.41</v>
      </c>
    </row>
    <row r="21" spans="1:18">
      <c r="B21" s="53" t="s">
        <v>80</v>
      </c>
      <c r="C21" t="s">
        <v>81</v>
      </c>
      <c r="D21" s="3" t="s">
        <v>123</v>
      </c>
      <c r="E21" s="5">
        <v>1</v>
      </c>
      <c r="F21" s="2">
        <v>153</v>
      </c>
      <c r="G21" s="6">
        <v>19890</v>
      </c>
      <c r="H21" s="2">
        <v>0</v>
      </c>
      <c r="I21" s="6">
        <v>0</v>
      </c>
      <c r="J21" s="6" t="str">
        <f>G21 - 6805</f>
        <v>0</v>
      </c>
      <c r="K21" s="4" t="str">
        <f>IF(G21=0,0,J21 / G21)</f>
        <v>0</v>
      </c>
      <c r="L21" s="6" t="str">
        <f>J21 * O21</f>
        <v>0</v>
      </c>
      <c r="M21" s="2" t="str">
        <f>L21 / R2</f>
        <v>0</v>
      </c>
      <c r="N21" s="6" t="str">
        <f>J21 * P21</f>
        <v>0</v>
      </c>
      <c r="O21" s="4">
        <v>0.2</v>
      </c>
      <c r="P21" s="4">
        <v>0.8</v>
      </c>
      <c r="Q21" s="2">
        <v>130</v>
      </c>
      <c r="R21" s="54">
        <v>113.41</v>
      </c>
    </row>
    <row r="22" spans="1:18">
      <c r="B22" s="53" t="s">
        <v>58</v>
      </c>
      <c r="C22" t="s">
        <v>77</v>
      </c>
      <c r="D22" s="3" t="s">
        <v>124</v>
      </c>
      <c r="E22" s="5">
        <v>1</v>
      </c>
      <c r="F22" s="2">
        <v>1750</v>
      </c>
      <c r="G22" s="6">
        <v>227500</v>
      </c>
      <c r="H22" s="2">
        <v>1120</v>
      </c>
      <c r="I22" s="6">
        <v>127019</v>
      </c>
      <c r="J22" s="6" t="str">
        <f>G22 - I22</f>
        <v>0</v>
      </c>
      <c r="K22" s="4" t="str">
        <f>IF(G22=0,0,J22 / G22)</f>
        <v>0</v>
      </c>
      <c r="L22" s="6" t="str">
        <f>J22 * O22</f>
        <v>0</v>
      </c>
      <c r="M22" s="2" t="str">
        <f>L22 / R2</f>
        <v>0</v>
      </c>
      <c r="N22" s="6" t="str">
        <f>J22 * P22</f>
        <v>0</v>
      </c>
      <c r="O22" s="4">
        <v>0.2</v>
      </c>
      <c r="P22" s="4">
        <v>0.8</v>
      </c>
      <c r="Q22" s="2">
        <v>130</v>
      </c>
      <c r="R22" s="54">
        <v>113.41</v>
      </c>
    </row>
    <row r="23" spans="1:18">
      <c r="B23" s="53" t="s">
        <v>58</v>
      </c>
      <c r="C23" t="s">
        <v>125</v>
      </c>
      <c r="D23" s="3" t="s">
        <v>126</v>
      </c>
      <c r="E23" s="5">
        <v>17</v>
      </c>
      <c r="F23" s="2">
        <v>255</v>
      </c>
      <c r="G23" s="6">
        <v>33150</v>
      </c>
      <c r="H23" s="2">
        <v>231.37</v>
      </c>
      <c r="I23" s="6">
        <v>26248</v>
      </c>
      <c r="J23" s="6" t="str">
        <f>G23 - I23</f>
        <v>0</v>
      </c>
      <c r="K23" s="4" t="str">
        <f>IF(G23=0,0,J23 / G23)</f>
        <v>0</v>
      </c>
      <c r="L23" s="6" t="str">
        <f>J23 * O23</f>
        <v>0</v>
      </c>
      <c r="M23" s="2" t="str">
        <f>L23 / R2</f>
        <v>0</v>
      </c>
      <c r="N23" s="6" t="str">
        <f>J23 * P23</f>
        <v>0</v>
      </c>
      <c r="O23" s="4">
        <v>0.2</v>
      </c>
      <c r="P23" s="4">
        <v>0.8</v>
      </c>
      <c r="Q23" s="2">
        <v>130</v>
      </c>
      <c r="R23" s="54">
        <v>113.41</v>
      </c>
    </row>
    <row r="24" spans="1:18">
      <c r="B24" s="53" t="s">
        <v>58</v>
      </c>
      <c r="C24" t="s">
        <v>125</v>
      </c>
      <c r="D24" s="3" t="s">
        <v>127</v>
      </c>
      <c r="E24" s="5">
        <v>1</v>
      </c>
      <c r="F24" s="2">
        <v>17</v>
      </c>
      <c r="G24" s="6">
        <v>2210</v>
      </c>
      <c r="H24" s="2">
        <v>15.71</v>
      </c>
      <c r="I24" s="6">
        <v>1782</v>
      </c>
      <c r="J24" s="6" t="str">
        <f>G24 - I24</f>
        <v>0</v>
      </c>
      <c r="K24" s="4" t="str">
        <f>IF(G24=0,0,J24 / G24)</f>
        <v>0</v>
      </c>
      <c r="L24" s="6" t="str">
        <f>J24 * O24</f>
        <v>0</v>
      </c>
      <c r="M24" s="2" t="str">
        <f>L24 / R2</f>
        <v>0</v>
      </c>
      <c r="N24" s="6" t="str">
        <f>J24 * P24</f>
        <v>0</v>
      </c>
      <c r="O24" s="4">
        <v>0.2</v>
      </c>
      <c r="P24" s="4">
        <v>0.8</v>
      </c>
      <c r="Q24" s="2">
        <v>130</v>
      </c>
      <c r="R24" s="54">
        <v>113.41</v>
      </c>
    </row>
    <row r="25" spans="1:18">
      <c r="B25" s="53" t="s">
        <v>58</v>
      </c>
      <c r="C25" t="s">
        <v>128</v>
      </c>
      <c r="D25" s="3" t="s">
        <v>129</v>
      </c>
      <c r="E25" s="5">
        <v>1</v>
      </c>
      <c r="F25" s="2">
        <v>0</v>
      </c>
      <c r="G25" s="6">
        <v>0</v>
      </c>
      <c r="H25" s="2">
        <v>120</v>
      </c>
      <c r="I25" s="6">
        <v>13609</v>
      </c>
      <c r="J25" s="6" t="str">
        <f>G25 - I25</f>
        <v>0</v>
      </c>
      <c r="K25" s="4" t="str">
        <f>IF(G25=0,0,J25 / G25)</f>
        <v>0</v>
      </c>
      <c r="L25" s="6" t="str">
        <f>J25 * O25</f>
        <v>0</v>
      </c>
      <c r="M25" s="2" t="str">
        <f>L25 / R2</f>
        <v>0</v>
      </c>
      <c r="N25" s="6" t="str">
        <f>J25 * P25</f>
        <v>0</v>
      </c>
      <c r="O25" s="4">
        <v>0.2</v>
      </c>
      <c r="P25" s="4">
        <v>0.8</v>
      </c>
      <c r="Q25" s="2">
        <v>130</v>
      </c>
      <c r="R25" s="54">
        <v>113.41</v>
      </c>
    </row>
    <row r="26" spans="1:18">
      <c r="B26" s="55"/>
      <c r="C26" s="55"/>
      <c r="D26" s="56"/>
      <c r="E26" s="57"/>
      <c r="F26" s="58"/>
      <c r="G26" s="59"/>
      <c r="H26" s="58"/>
      <c r="I26" s="59"/>
      <c r="J26" s="59"/>
      <c r="K26" s="60"/>
      <c r="L26" s="59"/>
      <c r="M26" s="58"/>
      <c r="N26" s="59"/>
      <c r="O26" s="60"/>
      <c r="P26" s="60"/>
      <c r="Q26" s="58"/>
      <c r="R26" s="58"/>
    </row>
    <row r="27" spans="1:18">
      <c r="D27" s="8" t="s">
        <v>87</v>
      </c>
      <c r="F27" s="2" t="str">
        <f>SUM(F5:F26)</f>
        <v>0</v>
      </c>
      <c r="G27" s="6" t="str">
        <f>SUM(G5:G26)</f>
        <v>0</v>
      </c>
      <c r="H27" s="2" t="str">
        <f>SUM(H5:H26)</f>
        <v>0</v>
      </c>
      <c r="I27" s="6" t="str">
        <f>SUM(I5:I26)</f>
        <v>0</v>
      </c>
      <c r="J27" s="6" t="str">
        <f>SUM(J5:J26)</f>
        <v>0</v>
      </c>
      <c r="K27" s="4" t="str">
        <f>IF(G27=0,0,J27 / G27)</f>
        <v>0</v>
      </c>
      <c r="L27" s="6" t="str">
        <f>SUM(L5:L26)</f>
        <v>0</v>
      </c>
      <c r="M27" s="2" t="str">
        <f>SUM(M5:M26)</f>
        <v>0</v>
      </c>
      <c r="N27" s="6" t="str">
        <f>SUM(N5:N26)</f>
        <v>0</v>
      </c>
    </row>
    <row r="28" spans="1:18">
      <c r="D28" s="8" t="s">
        <v>88</v>
      </c>
      <c r="E28" s="9">
        <v>0.04712</v>
      </c>
      <c r="F28" s="2" t="str">
        <f>E28 * (F27 - 0)</f>
        <v>0</v>
      </c>
      <c r="G28" s="6" t="str">
        <f>E28 * (G27 - 0)</f>
        <v>0</v>
      </c>
    </row>
    <row r="29" spans="1:18">
      <c r="D29" s="8" t="s">
        <v>89</v>
      </c>
      <c r="E29" s="7">
        <v>0.1</v>
      </c>
      <c r="F29" s="2" t="str">
        <f>F27*E29</f>
        <v>0</v>
      </c>
      <c r="G29" s="6" t="str">
        <f>G27*E29</f>
        <v>0</v>
      </c>
      <c r="N29" s="6" t="str">
        <f>G29</f>
        <v>0</v>
      </c>
    </row>
    <row r="30" spans="1:18">
      <c r="D30" s="8" t="s">
        <v>87</v>
      </c>
      <c r="F30" s="2" t="str">
        <f>F27 + F28 + F29</f>
        <v>0</v>
      </c>
      <c r="G30" s="6" t="str">
        <f>G27 + G28 + G29</f>
        <v>0</v>
      </c>
      <c r="H30" s="2" t="str">
        <f>H27</f>
        <v>0</v>
      </c>
      <c r="I30" s="6" t="str">
        <f>I27</f>
        <v>0</v>
      </c>
      <c r="J30" s="6" t="str">
        <f>G30 - I30</f>
        <v>0</v>
      </c>
      <c r="K30" s="4" t="str">
        <f>IF(G30=0,0,J30 / G30)</f>
        <v>0</v>
      </c>
      <c r="L30" s="6" t="str">
        <f>L27</f>
        <v>0</v>
      </c>
      <c r="M30" s="2" t="str">
        <f>M27</f>
        <v>0</v>
      </c>
      <c r="N30" s="6" t="str">
        <f>N27 + N29</f>
        <v>0</v>
      </c>
    </row>
    <row r="31" spans="1:18">
      <c r="D31" s="8" t="s">
        <v>105</v>
      </c>
      <c r="E31" s="7">
        <v>0.05</v>
      </c>
      <c r="F31" s="2" t="str">
        <f>F30*E31</f>
        <v>0</v>
      </c>
      <c r="G31" s="6" t="str">
        <f>G30*E31</f>
        <v>0</v>
      </c>
      <c r="L31" s="6" t="str">
        <f>G31*O31</f>
        <v>0</v>
      </c>
      <c r="M31" s="2" t="str">
        <f>F31*O31</f>
        <v>0</v>
      </c>
      <c r="N31" s="6" t="str">
        <f>G31*P31</f>
        <v>0</v>
      </c>
      <c r="O31" s="4">
        <v>0.2</v>
      </c>
      <c r="P31" s="4">
        <v>0.8</v>
      </c>
    </row>
    <row r="32" spans="1:18">
      <c r="D32" s="8" t="s">
        <v>91</v>
      </c>
      <c r="E32" s="5">
        <v>0</v>
      </c>
      <c r="F32" s="2" t="str">
        <f>IF(R32=0,0,G32/R32)</f>
        <v>0</v>
      </c>
      <c r="G32" s="6" t="str">
        <f>E32</f>
        <v>0</v>
      </c>
      <c r="L32" s="6" t="str">
        <f>G32*O32</f>
        <v>0</v>
      </c>
      <c r="M32" s="2" t="str">
        <f>F32*O32</f>
        <v>0</v>
      </c>
      <c r="N32" s="6" t="str">
        <f>G32*P32</f>
        <v>0</v>
      </c>
      <c r="O32" s="4">
        <v>0.2</v>
      </c>
      <c r="P32" s="4">
        <v>0.8</v>
      </c>
      <c r="Q32" s="2" t="s">
        <v>92</v>
      </c>
      <c r="R32" s="2">
        <v>100</v>
      </c>
    </row>
    <row r="33" spans="1:18">
      <c r="D33" s="8" t="s">
        <v>93</v>
      </c>
      <c r="F33" s="2" t="str">
        <f>F30 - F31 - F32</f>
        <v>0</v>
      </c>
      <c r="G33" s="6" t="str">
        <f>G30 - G31 - G32</f>
        <v>0</v>
      </c>
      <c r="H33" s="2" t="str">
        <f>H30</f>
        <v>0</v>
      </c>
      <c r="I33" s="6" t="str">
        <f>I30</f>
        <v>0</v>
      </c>
      <c r="J33" s="6" t="str">
        <f>G33 - I33</f>
        <v>0</v>
      </c>
      <c r="K33" s="4" t="str">
        <f>IF(G33=0,0,J33 / G33)</f>
        <v>0</v>
      </c>
      <c r="L33" s="6" t="str">
        <f>L30 - L31 - L32</f>
        <v>0</v>
      </c>
      <c r="M33" s="2" t="str">
        <f>M30 - M31 - M32</f>
        <v>0</v>
      </c>
      <c r="N33" s="6" t="str">
        <f>N30 - N31 - N32</f>
        <v>0</v>
      </c>
    </row>
    <row r="34" spans="1:18">
      <c r="D34" s="8"/>
    </row>
    <row r="35" spans="1:18">
      <c r="D35"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5" s="2" t="str">
        <f>M33</f>
        <v>0</v>
      </c>
    </row>
    <row r="36" spans="1:18">
      <c r="D36" s="8" t="s">
        <v>7</v>
      </c>
      <c r="F36" s="2" t="str">
        <f>(F35 + F37) * E28</f>
        <v>0</v>
      </c>
    </row>
    <row r="37" spans="1:18">
      <c r="D37" s="8" t="s">
        <v>94</v>
      </c>
      <c r="F37" s="2" t="str">
        <f>H33</f>
        <v>0</v>
      </c>
    </row>
    <row r="38" spans="1:18">
      <c r="D38"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8" s="2" t="str">
        <f>SUM(F35:F37)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R31"/>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130</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131</v>
      </c>
      <c r="D5" s="3" t="s">
        <v>132</v>
      </c>
      <c r="E5" s="5">
        <v>1</v>
      </c>
      <c r="F5" s="2">
        <v>1300</v>
      </c>
      <c r="G5" s="6">
        <v>169000</v>
      </c>
      <c r="H5" s="2">
        <v>1154.45</v>
      </c>
      <c r="I5" s="6">
        <v>130926</v>
      </c>
      <c r="J5" s="6" t="str">
        <f>G5 - I5</f>
        <v>0</v>
      </c>
      <c r="K5" s="4" t="str">
        <f>IF(G5=0,0,J5 / G5)</f>
        <v>0</v>
      </c>
      <c r="L5" s="6" t="str">
        <f>J5 * O5</f>
        <v>0</v>
      </c>
      <c r="M5" s="2" t="str">
        <f>L5 / R2</f>
        <v>0</v>
      </c>
      <c r="N5" s="6" t="str">
        <f>J5 * P5</f>
        <v>0</v>
      </c>
      <c r="O5" s="4">
        <v>0.2</v>
      </c>
      <c r="P5" s="4">
        <v>0.8</v>
      </c>
      <c r="Q5" s="2">
        <v>130</v>
      </c>
      <c r="R5" s="54">
        <v>113.41</v>
      </c>
    </row>
    <row r="6" spans="1:18">
      <c r="B6" s="53" t="s">
        <v>58</v>
      </c>
      <c r="C6" t="s">
        <v>133</v>
      </c>
      <c r="D6" s="3" t="s">
        <v>134</v>
      </c>
      <c r="E6" s="5">
        <v>1</v>
      </c>
      <c r="F6" s="2">
        <v>900</v>
      </c>
      <c r="G6" s="6">
        <v>117000</v>
      </c>
      <c r="H6" s="2">
        <v>500</v>
      </c>
      <c r="I6" s="6">
        <v>56705</v>
      </c>
      <c r="J6" s="6" t="str">
        <f>G6 - I6</f>
        <v>0</v>
      </c>
      <c r="K6" s="4" t="str">
        <f>IF(G6=0,0,J6 / G6)</f>
        <v>0</v>
      </c>
      <c r="L6" s="6" t="str">
        <f>J6 * O6</f>
        <v>0</v>
      </c>
      <c r="M6" s="2" t="str">
        <f>L6 / R2</f>
        <v>0</v>
      </c>
      <c r="N6" s="6" t="str">
        <f>J6 * P6</f>
        <v>0</v>
      </c>
      <c r="O6" s="4">
        <v>0.2</v>
      </c>
      <c r="P6" s="4">
        <v>0.8</v>
      </c>
      <c r="Q6" s="2">
        <v>130</v>
      </c>
      <c r="R6" s="54">
        <v>113.41</v>
      </c>
    </row>
    <row r="7" spans="1:18">
      <c r="B7" s="53" t="s">
        <v>58</v>
      </c>
      <c r="C7" t="s">
        <v>133</v>
      </c>
      <c r="D7" s="3" t="s">
        <v>63</v>
      </c>
      <c r="E7" s="5">
        <v>1</v>
      </c>
      <c r="F7" s="2">
        <v>150</v>
      </c>
      <c r="G7" s="6">
        <v>19500</v>
      </c>
      <c r="H7" s="2">
        <v>80</v>
      </c>
      <c r="I7" s="6">
        <v>9073</v>
      </c>
      <c r="J7" s="6" t="str">
        <f>G7 - I7</f>
        <v>0</v>
      </c>
      <c r="K7" s="4" t="str">
        <f>IF(G7=0,0,J7 / G7)</f>
        <v>0</v>
      </c>
      <c r="L7" s="6" t="str">
        <f>J7 * O7</f>
        <v>0</v>
      </c>
      <c r="M7" s="2" t="str">
        <f>L7 / R2</f>
        <v>0</v>
      </c>
      <c r="N7" s="6" t="str">
        <f>J7 * P7</f>
        <v>0</v>
      </c>
      <c r="O7" s="4">
        <v>0.2</v>
      </c>
      <c r="P7" s="4">
        <v>0.8</v>
      </c>
      <c r="Q7" s="2">
        <v>130</v>
      </c>
      <c r="R7" s="54">
        <v>113.41</v>
      </c>
    </row>
    <row r="8" spans="1:18">
      <c r="B8" s="53" t="s">
        <v>58</v>
      </c>
      <c r="C8" t="s">
        <v>135</v>
      </c>
      <c r="D8" s="3" t="s">
        <v>136</v>
      </c>
      <c r="E8" s="5">
        <v>1</v>
      </c>
      <c r="F8" s="2">
        <v>1375</v>
      </c>
      <c r="G8" s="6">
        <v>178750</v>
      </c>
      <c r="H8" s="2">
        <v>1099.48</v>
      </c>
      <c r="I8" s="6">
        <v>124692</v>
      </c>
      <c r="J8" s="6" t="str">
        <f>G8 - I8</f>
        <v>0</v>
      </c>
      <c r="K8" s="4" t="str">
        <f>IF(G8=0,0,J8 / G8)</f>
        <v>0</v>
      </c>
      <c r="L8" s="6" t="str">
        <f>J8 * O8</f>
        <v>0</v>
      </c>
      <c r="M8" s="2" t="str">
        <f>L8 / R2</f>
        <v>0</v>
      </c>
      <c r="N8" s="6" t="str">
        <f>J8 * P8</f>
        <v>0</v>
      </c>
      <c r="O8" s="4">
        <v>0.2</v>
      </c>
      <c r="P8" s="4">
        <v>0.8</v>
      </c>
      <c r="Q8" s="2">
        <v>130</v>
      </c>
      <c r="R8" s="54">
        <v>113.41</v>
      </c>
    </row>
    <row r="9" spans="1:18">
      <c r="B9" s="53" t="s">
        <v>58</v>
      </c>
      <c r="C9" t="s">
        <v>69</v>
      </c>
      <c r="D9" s="3" t="s">
        <v>137</v>
      </c>
      <c r="E9" s="5">
        <v>1</v>
      </c>
      <c r="F9" s="2">
        <v>350</v>
      </c>
      <c r="G9" s="6">
        <v>45500</v>
      </c>
      <c r="H9" s="2">
        <v>262</v>
      </c>
      <c r="I9" s="6">
        <v>29713</v>
      </c>
      <c r="J9" s="6" t="str">
        <f>G9 - I9</f>
        <v>0</v>
      </c>
      <c r="K9" s="4" t="str">
        <f>IF(G9=0,0,J9 / G9)</f>
        <v>0</v>
      </c>
      <c r="L9" s="6" t="str">
        <f>J9 * O9</f>
        <v>0</v>
      </c>
      <c r="M9" s="2" t="str">
        <f>L9 / R2</f>
        <v>0</v>
      </c>
      <c r="N9" s="6" t="str">
        <f>J9 * P9</f>
        <v>0</v>
      </c>
      <c r="O9" s="4">
        <v>0.2</v>
      </c>
      <c r="P9" s="4">
        <v>0.8</v>
      </c>
      <c r="Q9" s="2">
        <v>130</v>
      </c>
      <c r="R9" s="54">
        <v>113.41</v>
      </c>
    </row>
    <row r="10" spans="1:18">
      <c r="B10" s="53" t="s">
        <v>58</v>
      </c>
      <c r="C10" t="s">
        <v>71</v>
      </c>
      <c r="D10" s="3" t="s">
        <v>138</v>
      </c>
      <c r="E10" s="5">
        <v>1</v>
      </c>
      <c r="F10" s="2">
        <v>500</v>
      </c>
      <c r="G10" s="6">
        <v>65000</v>
      </c>
      <c r="H10" s="2">
        <v>400</v>
      </c>
      <c r="I10" s="6">
        <v>45364</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73</v>
      </c>
      <c r="D11" s="3" t="s">
        <v>74</v>
      </c>
      <c r="E11" s="5">
        <v>1</v>
      </c>
      <c r="F11" s="2">
        <v>150</v>
      </c>
      <c r="G11" s="6">
        <v>19500</v>
      </c>
      <c r="H11" s="2">
        <v>83.77</v>
      </c>
      <c r="I11" s="6">
        <v>9500</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139</v>
      </c>
      <c r="D12" s="3" t="s">
        <v>76</v>
      </c>
      <c r="E12" s="5">
        <v>1</v>
      </c>
      <c r="F12" s="2">
        <v>270</v>
      </c>
      <c r="G12" s="6">
        <v>35100</v>
      </c>
      <c r="H12" s="2">
        <v>167.54</v>
      </c>
      <c r="I12" s="6">
        <v>19001</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77</v>
      </c>
      <c r="D13" s="3" t="s">
        <v>140</v>
      </c>
      <c r="E13" s="5">
        <v>1</v>
      </c>
      <c r="F13" s="2">
        <v>370</v>
      </c>
      <c r="G13" s="6">
        <v>48100</v>
      </c>
      <c r="H13" s="2">
        <v>360</v>
      </c>
      <c r="I13" s="6">
        <v>40828</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77</v>
      </c>
      <c r="D14" s="3" t="s">
        <v>78</v>
      </c>
      <c r="E14" s="5">
        <v>1</v>
      </c>
      <c r="F14" s="2">
        <v>150</v>
      </c>
      <c r="G14" s="6">
        <v>19500</v>
      </c>
      <c r="H14" s="2">
        <v>30</v>
      </c>
      <c r="I14" s="6">
        <v>3402</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77</v>
      </c>
      <c r="D15" s="3" t="s">
        <v>141</v>
      </c>
      <c r="E15" s="5">
        <v>2</v>
      </c>
      <c r="F15" s="2">
        <v>56</v>
      </c>
      <c r="G15" s="6">
        <v>7280</v>
      </c>
      <c r="H15" s="2">
        <v>40</v>
      </c>
      <c r="I15" s="6">
        <v>4536</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77</v>
      </c>
      <c r="D16" s="3" t="s">
        <v>142</v>
      </c>
      <c r="E16" s="5">
        <v>2</v>
      </c>
      <c r="F16" s="2">
        <v>56</v>
      </c>
      <c r="G16" s="6">
        <v>7280</v>
      </c>
      <c r="H16" s="2">
        <v>40</v>
      </c>
      <c r="I16" s="6">
        <v>4536</v>
      </c>
      <c r="J16" s="6" t="str">
        <f>G16 - I16</f>
        <v>0</v>
      </c>
      <c r="K16" s="4" t="str">
        <f>IF(G16=0,0,J16 / G16)</f>
        <v>0</v>
      </c>
      <c r="L16" s="6" t="str">
        <f>J16 * O16</f>
        <v>0</v>
      </c>
      <c r="M16" s="2" t="str">
        <f>L16 / R2</f>
        <v>0</v>
      </c>
      <c r="N16" s="6" t="str">
        <f>J16 * P16</f>
        <v>0</v>
      </c>
      <c r="O16" s="4">
        <v>0.2</v>
      </c>
      <c r="P16" s="4">
        <v>0.8</v>
      </c>
      <c r="Q16" s="2">
        <v>130</v>
      </c>
      <c r="R16" s="54">
        <v>113.41</v>
      </c>
    </row>
    <row r="17" spans="1:18">
      <c r="B17" s="53" t="s">
        <v>80</v>
      </c>
      <c r="C17" t="s">
        <v>81</v>
      </c>
      <c r="D17" s="3" t="s">
        <v>143</v>
      </c>
      <c r="E17" s="5">
        <v>13</v>
      </c>
      <c r="F17" s="2">
        <v>1794</v>
      </c>
      <c r="G17" s="6">
        <v>233220</v>
      </c>
      <c r="H17" s="2">
        <v>0</v>
      </c>
      <c r="I17" s="6">
        <v>0</v>
      </c>
      <c r="J17" s="6" t="str">
        <f>G17 - 175448</f>
        <v>0</v>
      </c>
      <c r="K17" s="4" t="str">
        <f>IF(G17=0,0,J17 / G17)</f>
        <v>0</v>
      </c>
      <c r="L17" s="6" t="str">
        <f>J17 * O17</f>
        <v>0</v>
      </c>
      <c r="M17" s="2" t="str">
        <f>L17 / R2</f>
        <v>0</v>
      </c>
      <c r="N17" s="6" t="str">
        <f>J17 * P17</f>
        <v>0</v>
      </c>
      <c r="O17" s="4">
        <v>0.2</v>
      </c>
      <c r="P17" s="4">
        <v>0.8</v>
      </c>
      <c r="Q17" s="2">
        <v>130</v>
      </c>
      <c r="R17" s="54">
        <v>113.41</v>
      </c>
    </row>
    <row r="18" spans="1:18">
      <c r="B18" s="53" t="s">
        <v>80</v>
      </c>
      <c r="C18" t="s">
        <v>81</v>
      </c>
      <c r="D18" s="3" t="s">
        <v>144</v>
      </c>
      <c r="E18" s="5">
        <v>1</v>
      </c>
      <c r="F18" s="2">
        <v>55</v>
      </c>
      <c r="G18" s="6">
        <v>7150</v>
      </c>
      <c r="H18" s="2">
        <v>0</v>
      </c>
      <c r="I18" s="6">
        <v>0</v>
      </c>
      <c r="J18" s="6" t="str">
        <f>G18 - 4593</f>
        <v>0</v>
      </c>
      <c r="K18" s="4" t="str">
        <f>IF(G18=0,0,J18 / G18)</f>
        <v>0</v>
      </c>
      <c r="L18" s="6" t="str">
        <f>J18 * O18</f>
        <v>0</v>
      </c>
      <c r="M18" s="2" t="str">
        <f>L18 / R2</f>
        <v>0</v>
      </c>
      <c r="N18" s="6" t="str">
        <f>J18 * P18</f>
        <v>0</v>
      </c>
      <c r="O18" s="4">
        <v>0.2</v>
      </c>
      <c r="P18" s="4">
        <v>0.8</v>
      </c>
      <c r="Q18" s="2">
        <v>130</v>
      </c>
      <c r="R18" s="54">
        <v>113.41</v>
      </c>
    </row>
    <row r="19" spans="1:18">
      <c r="B19" s="55"/>
      <c r="C19" s="55"/>
      <c r="D19" s="56"/>
      <c r="E19" s="57"/>
      <c r="F19" s="58"/>
      <c r="G19" s="59"/>
      <c r="H19" s="58"/>
      <c r="I19" s="59"/>
      <c r="J19" s="59"/>
      <c r="K19" s="60"/>
      <c r="L19" s="59"/>
      <c r="M19" s="58"/>
      <c r="N19" s="59"/>
      <c r="O19" s="60"/>
      <c r="P19" s="60"/>
      <c r="Q19" s="58"/>
      <c r="R19" s="58"/>
    </row>
    <row r="20" spans="1:18">
      <c r="D20" s="8" t="s">
        <v>87</v>
      </c>
      <c r="F20" s="2" t="str">
        <f>SUM(F5:F19)</f>
        <v>0</v>
      </c>
      <c r="G20" s="6" t="str">
        <f>SUM(G5:G19)</f>
        <v>0</v>
      </c>
      <c r="H20" s="2" t="str">
        <f>SUM(H5:H19)</f>
        <v>0</v>
      </c>
      <c r="I20" s="6" t="str">
        <f>SUM(I5:I19)</f>
        <v>0</v>
      </c>
      <c r="J20" s="6" t="str">
        <f>SUM(J5:J19)</f>
        <v>0</v>
      </c>
      <c r="K20" s="4" t="str">
        <f>IF(G20=0,0,J20 / G20)</f>
        <v>0</v>
      </c>
      <c r="L20" s="6" t="str">
        <f>SUM(L5:L19)</f>
        <v>0</v>
      </c>
      <c r="M20" s="2" t="str">
        <f>SUM(M5:M19)</f>
        <v>0</v>
      </c>
      <c r="N20" s="6" t="str">
        <f>SUM(N5:N19)</f>
        <v>0</v>
      </c>
    </row>
    <row r="21" spans="1:18">
      <c r="D21" s="8" t="s">
        <v>88</v>
      </c>
      <c r="E21" s="9">
        <v>0.04712</v>
      </c>
      <c r="F21" s="2" t="str">
        <f>E21 * (F20 - 0)</f>
        <v>0</v>
      </c>
      <c r="G21" s="6" t="str">
        <f>E21 * (G20 - 0)</f>
        <v>0</v>
      </c>
    </row>
    <row r="22" spans="1:18">
      <c r="D22" s="8" t="s">
        <v>89</v>
      </c>
      <c r="E22" s="7">
        <v>0.1</v>
      </c>
      <c r="F22" s="2" t="str">
        <f>F20*E22</f>
        <v>0</v>
      </c>
      <c r="G22" s="6" t="str">
        <f>G20*E22</f>
        <v>0</v>
      </c>
      <c r="N22" s="6" t="str">
        <f>G22</f>
        <v>0</v>
      </c>
    </row>
    <row r="23" spans="1:18">
      <c r="D23" s="8" t="s">
        <v>87</v>
      </c>
      <c r="F23" s="2" t="str">
        <f>F20 + F21 + F22</f>
        <v>0</v>
      </c>
      <c r="G23" s="6" t="str">
        <f>G20 + G21 + G22</f>
        <v>0</v>
      </c>
      <c r="H23" s="2" t="str">
        <f>H20</f>
        <v>0</v>
      </c>
      <c r="I23" s="6" t="str">
        <f>I20</f>
        <v>0</v>
      </c>
      <c r="J23" s="6" t="str">
        <f>G23 - I23</f>
        <v>0</v>
      </c>
      <c r="K23" s="4" t="str">
        <f>IF(G23=0,0,J23 / G23)</f>
        <v>0</v>
      </c>
      <c r="L23" s="6" t="str">
        <f>L20</f>
        <v>0</v>
      </c>
      <c r="M23" s="2" t="str">
        <f>M20</f>
        <v>0</v>
      </c>
      <c r="N23" s="6" t="str">
        <f>N20 + N22</f>
        <v>0</v>
      </c>
    </row>
    <row r="24" spans="1:18">
      <c r="D24" s="8" t="s">
        <v>145</v>
      </c>
      <c r="E24" s="7">
        <v>0</v>
      </c>
      <c r="F24" s="2" t="str">
        <f>F23*E24</f>
        <v>0</v>
      </c>
      <c r="G24" s="6" t="str">
        <f>G23*E24</f>
        <v>0</v>
      </c>
      <c r="L24" s="6" t="str">
        <f>G24*O24</f>
        <v>0</v>
      </c>
      <c r="M24" s="2" t="str">
        <f>F24*O24</f>
        <v>0</v>
      </c>
      <c r="N24" s="6" t="str">
        <f>G24*P24</f>
        <v>0</v>
      </c>
      <c r="O24" s="4">
        <v>0.2</v>
      </c>
      <c r="P24" s="4">
        <v>0.8</v>
      </c>
    </row>
    <row r="25" spans="1:18">
      <c r="D25" s="8" t="s">
        <v>146</v>
      </c>
      <c r="E25" s="5">
        <v>50000</v>
      </c>
      <c r="F25" s="2" t="str">
        <f>IF(R25=0,0,G25/R25)</f>
        <v>0</v>
      </c>
      <c r="G25" s="6" t="str">
        <f>E25</f>
        <v>0</v>
      </c>
      <c r="L25" s="6" t="str">
        <f>G25*O25</f>
        <v>0</v>
      </c>
      <c r="M25" s="2" t="str">
        <f>F25*O25</f>
        <v>0</v>
      </c>
      <c r="N25" s="6" t="str">
        <f>G25*P25</f>
        <v>0</v>
      </c>
      <c r="O25" s="4">
        <v>0.2</v>
      </c>
      <c r="P25" s="4">
        <v>0.8</v>
      </c>
      <c r="Q25" s="2" t="s">
        <v>92</v>
      </c>
      <c r="R25" s="2">
        <v>100</v>
      </c>
    </row>
    <row r="26" spans="1:18">
      <c r="D26" s="8" t="s">
        <v>93</v>
      </c>
      <c r="F26" s="2" t="str">
        <f>F23 - F24 - F25</f>
        <v>0</v>
      </c>
      <c r="G26" s="6" t="str">
        <f>G23 - G24 - G25</f>
        <v>0</v>
      </c>
      <c r="H26" s="2" t="str">
        <f>H23</f>
        <v>0</v>
      </c>
      <c r="I26" s="6" t="str">
        <f>I23</f>
        <v>0</v>
      </c>
      <c r="J26" s="6" t="str">
        <f>G26 - I26</f>
        <v>0</v>
      </c>
      <c r="K26" s="4" t="str">
        <f>IF(G26=0,0,J26 / G26)</f>
        <v>0</v>
      </c>
      <c r="L26" s="6" t="str">
        <f>L23 - L24 - L25</f>
        <v>0</v>
      </c>
      <c r="M26" s="2" t="str">
        <f>M23 - M24 - M25</f>
        <v>0</v>
      </c>
      <c r="N26" s="6" t="str">
        <f>N23 - N24 - N25</f>
        <v>0</v>
      </c>
    </row>
    <row r="27" spans="1:18">
      <c r="D27" s="8"/>
    </row>
    <row r="28" spans="1:18">
      <c r="D28"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8" s="2" t="str">
        <f>M26</f>
        <v>0</v>
      </c>
    </row>
    <row r="29" spans="1:18">
      <c r="D29" s="8" t="s">
        <v>7</v>
      </c>
      <c r="F29" s="2" t="str">
        <f>(F28 + F30) * E21</f>
        <v>0</v>
      </c>
    </row>
    <row r="30" spans="1:18">
      <c r="D30" s="8" t="s">
        <v>94</v>
      </c>
      <c r="F30" s="2" t="str">
        <f>H26</f>
        <v>0</v>
      </c>
    </row>
    <row r="31" spans="1:18">
      <c r="D31"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1" s="2" t="str">
        <f>SUM(F28:F30)</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R36"/>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147</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131</v>
      </c>
      <c r="D5" s="3" t="s">
        <v>132</v>
      </c>
      <c r="E5" s="5">
        <v>1</v>
      </c>
      <c r="F5" s="2">
        <v>1300</v>
      </c>
      <c r="G5" s="6">
        <v>169000</v>
      </c>
      <c r="H5" s="2">
        <v>1154.45</v>
      </c>
      <c r="I5" s="6">
        <v>130926</v>
      </c>
      <c r="J5" s="6" t="str">
        <f>G5 - I5</f>
        <v>0</v>
      </c>
      <c r="K5" s="4" t="str">
        <f>IF(G5=0,0,J5 / G5)</f>
        <v>0</v>
      </c>
      <c r="L5" s="6" t="str">
        <f>J5 * O5</f>
        <v>0</v>
      </c>
      <c r="M5" s="2" t="str">
        <f>L5 / R2</f>
        <v>0</v>
      </c>
      <c r="N5" s="6" t="str">
        <f>J5 * P5</f>
        <v>0</v>
      </c>
      <c r="O5" s="4">
        <v>0.2</v>
      </c>
      <c r="P5" s="4">
        <v>0.8</v>
      </c>
      <c r="Q5" s="2">
        <v>130</v>
      </c>
      <c r="R5" s="54">
        <v>113.41</v>
      </c>
    </row>
    <row r="6" spans="1:18">
      <c r="B6" s="53" t="s">
        <v>58</v>
      </c>
      <c r="C6" t="s">
        <v>131</v>
      </c>
      <c r="D6" s="3" t="s">
        <v>148</v>
      </c>
      <c r="E6" s="5">
        <v>1</v>
      </c>
      <c r="F6" s="2">
        <v>176</v>
      </c>
      <c r="G6" s="6">
        <v>22880</v>
      </c>
      <c r="H6" s="2">
        <v>150</v>
      </c>
      <c r="I6" s="6">
        <v>17012</v>
      </c>
      <c r="J6" s="6" t="str">
        <f>G6 - I6</f>
        <v>0</v>
      </c>
      <c r="K6" s="4" t="str">
        <f>IF(G6=0,0,J6 / G6)</f>
        <v>0</v>
      </c>
      <c r="L6" s="6" t="str">
        <f>J6 * O6</f>
        <v>0</v>
      </c>
      <c r="M6" s="2" t="str">
        <f>L6 / R2</f>
        <v>0</v>
      </c>
      <c r="N6" s="6" t="str">
        <f>J6 * P6</f>
        <v>0</v>
      </c>
      <c r="O6" s="4">
        <v>0.2</v>
      </c>
      <c r="P6" s="4">
        <v>0.8</v>
      </c>
      <c r="Q6" s="2">
        <v>130</v>
      </c>
      <c r="R6" s="54">
        <v>113.41</v>
      </c>
    </row>
    <row r="7" spans="1:18">
      <c r="B7" s="53" t="s">
        <v>58</v>
      </c>
      <c r="C7" t="s">
        <v>131</v>
      </c>
      <c r="D7" s="3" t="s">
        <v>149</v>
      </c>
      <c r="E7" s="5">
        <v>4</v>
      </c>
      <c r="F7" s="2">
        <v>48</v>
      </c>
      <c r="G7" s="6">
        <v>6240</v>
      </c>
      <c r="H7" s="2">
        <v>40</v>
      </c>
      <c r="I7" s="6">
        <v>4536</v>
      </c>
      <c r="J7" s="6" t="str">
        <f>G7 - I7</f>
        <v>0</v>
      </c>
      <c r="K7" s="4" t="str">
        <f>IF(G7=0,0,J7 / G7)</f>
        <v>0</v>
      </c>
      <c r="L7" s="6" t="str">
        <f>J7 * O7</f>
        <v>0</v>
      </c>
      <c r="M7" s="2" t="str">
        <f>L7 / R2</f>
        <v>0</v>
      </c>
      <c r="N7" s="6" t="str">
        <f>J7 * P7</f>
        <v>0</v>
      </c>
      <c r="O7" s="4">
        <v>0.2</v>
      </c>
      <c r="P7" s="4">
        <v>0.8</v>
      </c>
      <c r="Q7" s="2">
        <v>130</v>
      </c>
      <c r="R7" s="54">
        <v>113.41</v>
      </c>
    </row>
    <row r="8" spans="1:18">
      <c r="B8" s="53" t="s">
        <v>58</v>
      </c>
      <c r="C8" t="s">
        <v>150</v>
      </c>
      <c r="D8" s="3" t="s">
        <v>151</v>
      </c>
      <c r="E8" s="5">
        <v>1</v>
      </c>
      <c r="F8" s="2">
        <v>180</v>
      </c>
      <c r="G8" s="6">
        <v>23400</v>
      </c>
      <c r="H8" s="2">
        <v>117</v>
      </c>
      <c r="I8" s="6">
        <v>13269</v>
      </c>
      <c r="J8" s="6" t="str">
        <f>G8 - I8</f>
        <v>0</v>
      </c>
      <c r="K8" s="4" t="str">
        <f>IF(G8=0,0,J8 / G8)</f>
        <v>0</v>
      </c>
      <c r="L8" s="6" t="str">
        <f>J8 * O8</f>
        <v>0</v>
      </c>
      <c r="M8" s="2" t="str">
        <f>L8 / R2</f>
        <v>0</v>
      </c>
      <c r="N8" s="6" t="str">
        <f>J8 * P8</f>
        <v>0</v>
      </c>
      <c r="O8" s="4">
        <v>0.2</v>
      </c>
      <c r="P8" s="4">
        <v>0.8</v>
      </c>
      <c r="Q8" s="2">
        <v>130</v>
      </c>
      <c r="R8" s="54">
        <v>113.41</v>
      </c>
    </row>
    <row r="9" spans="1:18">
      <c r="B9" s="53" t="s">
        <v>58</v>
      </c>
      <c r="C9" t="s">
        <v>73</v>
      </c>
      <c r="D9" s="3" t="s">
        <v>152</v>
      </c>
      <c r="E9" s="5">
        <v>1</v>
      </c>
      <c r="F9" s="2">
        <v>200</v>
      </c>
      <c r="G9" s="6">
        <v>26000</v>
      </c>
      <c r="H9" s="2">
        <v>125.65</v>
      </c>
      <c r="I9" s="6">
        <v>14250</v>
      </c>
      <c r="J9" s="6" t="str">
        <f>G9 - I9</f>
        <v>0</v>
      </c>
      <c r="K9" s="4" t="str">
        <f>IF(G9=0,0,J9 / G9)</f>
        <v>0</v>
      </c>
      <c r="L9" s="6" t="str">
        <f>J9 * O9</f>
        <v>0</v>
      </c>
      <c r="M9" s="2" t="str">
        <f>L9 / R2</f>
        <v>0</v>
      </c>
      <c r="N9" s="6" t="str">
        <f>J9 * P9</f>
        <v>0</v>
      </c>
      <c r="O9" s="4">
        <v>0.2</v>
      </c>
      <c r="P9" s="4">
        <v>0.8</v>
      </c>
      <c r="Q9" s="2">
        <v>130</v>
      </c>
      <c r="R9" s="54">
        <v>113.41</v>
      </c>
    </row>
    <row r="10" spans="1:18">
      <c r="B10" s="53" t="s">
        <v>58</v>
      </c>
      <c r="C10" t="s">
        <v>61</v>
      </c>
      <c r="D10" s="3" t="s">
        <v>153</v>
      </c>
      <c r="E10" s="5">
        <v>1</v>
      </c>
      <c r="F10" s="2">
        <v>1200</v>
      </c>
      <c r="G10" s="6">
        <v>156000</v>
      </c>
      <c r="H10" s="2">
        <v>837.7</v>
      </c>
      <c r="I10" s="6">
        <v>95004</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61</v>
      </c>
      <c r="D11" s="3" t="s">
        <v>63</v>
      </c>
      <c r="E11" s="5">
        <v>2</v>
      </c>
      <c r="F11" s="2">
        <v>300</v>
      </c>
      <c r="G11" s="6">
        <v>39000</v>
      </c>
      <c r="H11" s="2">
        <v>167.54</v>
      </c>
      <c r="I11" s="6">
        <v>19000</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154</v>
      </c>
      <c r="D12" s="3" t="s">
        <v>155</v>
      </c>
      <c r="E12" s="5">
        <v>1</v>
      </c>
      <c r="F12" s="2">
        <v>1700</v>
      </c>
      <c r="G12" s="6">
        <v>221000</v>
      </c>
      <c r="H12" s="2">
        <v>1204.19</v>
      </c>
      <c r="I12" s="6">
        <v>136567</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69</v>
      </c>
      <c r="D13" s="3" t="s">
        <v>156</v>
      </c>
      <c r="E13" s="5">
        <v>1</v>
      </c>
      <c r="F13" s="2">
        <v>150</v>
      </c>
      <c r="G13" s="6">
        <v>19500</v>
      </c>
      <c r="H13" s="2">
        <v>105</v>
      </c>
      <c r="I13" s="6">
        <v>11908</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69</v>
      </c>
      <c r="D14" s="3" t="s">
        <v>157</v>
      </c>
      <c r="E14" s="5">
        <v>1</v>
      </c>
      <c r="F14" s="2">
        <v>350</v>
      </c>
      <c r="G14" s="6">
        <v>45500</v>
      </c>
      <c r="H14" s="2">
        <v>262</v>
      </c>
      <c r="I14" s="6">
        <v>29713</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71</v>
      </c>
      <c r="D15" s="3" t="s">
        <v>158</v>
      </c>
      <c r="E15" s="5">
        <v>1</v>
      </c>
      <c r="F15" s="2">
        <v>550</v>
      </c>
      <c r="G15" s="6">
        <v>71500</v>
      </c>
      <c r="H15" s="2">
        <v>400</v>
      </c>
      <c r="I15" s="6">
        <v>45364</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73</v>
      </c>
      <c r="D16" s="3" t="s">
        <v>159</v>
      </c>
      <c r="E16" s="5">
        <v>1</v>
      </c>
      <c r="F16" s="2">
        <v>250</v>
      </c>
      <c r="G16" s="6">
        <v>32500</v>
      </c>
      <c r="H16" s="2">
        <v>167.54</v>
      </c>
      <c r="I16" s="6">
        <v>19001</v>
      </c>
      <c r="J16" s="6" t="str">
        <f>G16 - I16</f>
        <v>0</v>
      </c>
      <c r="K16" s="4" t="str">
        <f>IF(G16=0,0,J16 / G16)</f>
        <v>0</v>
      </c>
      <c r="L16" s="6" t="str">
        <f>J16 * O16</f>
        <v>0</v>
      </c>
      <c r="M16" s="2" t="str">
        <f>L16 / R2</f>
        <v>0</v>
      </c>
      <c r="N16" s="6" t="str">
        <f>J16 * P16</f>
        <v>0</v>
      </c>
      <c r="O16" s="4">
        <v>0.2</v>
      </c>
      <c r="P16" s="4">
        <v>0.8</v>
      </c>
      <c r="Q16" s="2">
        <v>130</v>
      </c>
      <c r="R16" s="54">
        <v>113.41</v>
      </c>
    </row>
    <row r="17" spans="1:18">
      <c r="B17" s="53" t="s">
        <v>58</v>
      </c>
      <c r="C17" t="s">
        <v>73</v>
      </c>
      <c r="D17" s="3" t="s">
        <v>74</v>
      </c>
      <c r="E17" s="5">
        <v>1</v>
      </c>
      <c r="F17" s="2">
        <v>150</v>
      </c>
      <c r="G17" s="6">
        <v>19500</v>
      </c>
      <c r="H17" s="2">
        <v>83.77</v>
      </c>
      <c r="I17" s="6">
        <v>9500</v>
      </c>
      <c r="J17" s="6" t="str">
        <f>G17 - I17</f>
        <v>0</v>
      </c>
      <c r="K17" s="4" t="str">
        <f>IF(G17=0,0,J17 / G17)</f>
        <v>0</v>
      </c>
      <c r="L17" s="6" t="str">
        <f>J17 * O17</f>
        <v>0</v>
      </c>
      <c r="M17" s="2" t="str">
        <f>L17 / R2</f>
        <v>0</v>
      </c>
      <c r="N17" s="6" t="str">
        <f>J17 * P17</f>
        <v>0</v>
      </c>
      <c r="O17" s="4">
        <v>0.2</v>
      </c>
      <c r="P17" s="4">
        <v>0.8</v>
      </c>
      <c r="Q17" s="2">
        <v>130</v>
      </c>
      <c r="R17" s="54">
        <v>113.41</v>
      </c>
    </row>
    <row r="18" spans="1:18">
      <c r="B18" s="53" t="s">
        <v>58</v>
      </c>
      <c r="C18" t="s">
        <v>83</v>
      </c>
      <c r="D18" s="3" t="s">
        <v>160</v>
      </c>
      <c r="E18" s="5">
        <v>1</v>
      </c>
      <c r="F18" s="2">
        <v>457</v>
      </c>
      <c r="G18" s="6">
        <v>59410</v>
      </c>
      <c r="H18" s="2">
        <v>330</v>
      </c>
      <c r="I18" s="6">
        <v>37425</v>
      </c>
      <c r="J18" s="6" t="str">
        <f>G18 - I18</f>
        <v>0</v>
      </c>
      <c r="K18" s="4" t="str">
        <f>IF(G18=0,0,J18 / G18)</f>
        <v>0</v>
      </c>
      <c r="L18" s="6" t="str">
        <f>J18 * O18</f>
        <v>0</v>
      </c>
      <c r="M18" s="2" t="str">
        <f>L18 / R2</f>
        <v>0</v>
      </c>
      <c r="N18" s="6" t="str">
        <f>J18 * P18</f>
        <v>0</v>
      </c>
      <c r="O18" s="4">
        <v>0.2</v>
      </c>
      <c r="P18" s="4">
        <v>0.8</v>
      </c>
      <c r="Q18" s="2">
        <v>130</v>
      </c>
      <c r="R18" s="54">
        <v>113.41</v>
      </c>
    </row>
    <row r="19" spans="1:18">
      <c r="B19" s="53" t="s">
        <v>58</v>
      </c>
      <c r="C19" t="s">
        <v>77</v>
      </c>
      <c r="D19" s="3" t="s">
        <v>161</v>
      </c>
      <c r="E19" s="5">
        <v>1</v>
      </c>
      <c r="F19" s="2">
        <v>0</v>
      </c>
      <c r="G19" s="6">
        <v>0</v>
      </c>
      <c r="H19" s="2">
        <v>295</v>
      </c>
      <c r="I19" s="6">
        <v>33456</v>
      </c>
      <c r="J19" s="6" t="str">
        <f>G19 - I19</f>
        <v>0</v>
      </c>
      <c r="K19" s="4" t="str">
        <f>IF(G19=0,0,J19 / G19)</f>
        <v>0</v>
      </c>
      <c r="L19" s="6" t="str">
        <f>J19 * O19</f>
        <v>0</v>
      </c>
      <c r="M19" s="2" t="str">
        <f>L19 / R2</f>
        <v>0</v>
      </c>
      <c r="N19" s="6" t="str">
        <f>J19 * P19</f>
        <v>0</v>
      </c>
      <c r="O19" s="4">
        <v>0.2</v>
      </c>
      <c r="P19" s="4">
        <v>0.8</v>
      </c>
      <c r="Q19" s="2">
        <v>130</v>
      </c>
      <c r="R19" s="54">
        <v>113.41</v>
      </c>
    </row>
    <row r="20" spans="1:18">
      <c r="B20" s="53" t="s">
        <v>58</v>
      </c>
      <c r="C20" t="s">
        <v>77</v>
      </c>
      <c r="D20" s="3" t="s">
        <v>78</v>
      </c>
      <c r="E20" s="5">
        <v>1</v>
      </c>
      <c r="F20" s="2">
        <v>150</v>
      </c>
      <c r="G20" s="6">
        <v>19500</v>
      </c>
      <c r="H20" s="2">
        <v>50</v>
      </c>
      <c r="I20" s="6">
        <v>5671</v>
      </c>
      <c r="J20" s="6" t="str">
        <f>G20 - I20</f>
        <v>0</v>
      </c>
      <c r="K20" s="4" t="str">
        <f>IF(G20=0,0,J20 / G20)</f>
        <v>0</v>
      </c>
      <c r="L20" s="6" t="str">
        <f>J20 * O20</f>
        <v>0</v>
      </c>
      <c r="M20" s="2" t="str">
        <f>L20 / R2</f>
        <v>0</v>
      </c>
      <c r="N20" s="6" t="str">
        <f>J20 * P20</f>
        <v>0</v>
      </c>
      <c r="O20" s="4">
        <v>0.2</v>
      </c>
      <c r="P20" s="4">
        <v>0.8</v>
      </c>
      <c r="Q20" s="2">
        <v>130</v>
      </c>
      <c r="R20" s="54">
        <v>113.41</v>
      </c>
    </row>
    <row r="21" spans="1:18">
      <c r="B21" s="53" t="s">
        <v>58</v>
      </c>
      <c r="C21" t="s">
        <v>77</v>
      </c>
      <c r="D21" s="3" t="s">
        <v>162</v>
      </c>
      <c r="E21" s="5">
        <v>4</v>
      </c>
      <c r="F21" s="2">
        <v>80</v>
      </c>
      <c r="G21" s="6">
        <v>10400</v>
      </c>
      <c r="H21" s="2">
        <v>64</v>
      </c>
      <c r="I21" s="6">
        <v>7260</v>
      </c>
      <c r="J21" s="6" t="str">
        <f>G21 - I21</f>
        <v>0</v>
      </c>
      <c r="K21" s="4" t="str">
        <f>IF(G21=0,0,J21 / G21)</f>
        <v>0</v>
      </c>
      <c r="L21" s="6" t="str">
        <f>J21 * O21</f>
        <v>0</v>
      </c>
      <c r="M21" s="2" t="str">
        <f>L21 / R2</f>
        <v>0</v>
      </c>
      <c r="N21" s="6" t="str">
        <f>J21 * P21</f>
        <v>0</v>
      </c>
      <c r="O21" s="4">
        <v>0.2</v>
      </c>
      <c r="P21" s="4">
        <v>0.8</v>
      </c>
      <c r="Q21" s="2">
        <v>130</v>
      </c>
      <c r="R21" s="54">
        <v>113.41</v>
      </c>
    </row>
    <row r="22" spans="1:18">
      <c r="B22" s="53" t="s">
        <v>80</v>
      </c>
      <c r="C22" t="s">
        <v>81</v>
      </c>
      <c r="D22" s="3" t="s">
        <v>119</v>
      </c>
      <c r="E22" s="5">
        <v>10</v>
      </c>
      <c r="F22" s="2">
        <v>1380</v>
      </c>
      <c r="G22" s="6">
        <v>179400</v>
      </c>
      <c r="H22" s="2">
        <v>0</v>
      </c>
      <c r="I22" s="6">
        <v>0</v>
      </c>
      <c r="J22" s="6" t="str">
        <f>G22 - 134960</f>
        <v>0</v>
      </c>
      <c r="K22" s="4" t="str">
        <f>IF(G22=0,0,J22 / G22)</f>
        <v>0</v>
      </c>
      <c r="L22" s="6" t="str">
        <f>J22 * O22</f>
        <v>0</v>
      </c>
      <c r="M22" s="2" t="str">
        <f>L22 / R2</f>
        <v>0</v>
      </c>
      <c r="N22" s="6" t="str">
        <f>J22 * P22</f>
        <v>0</v>
      </c>
      <c r="O22" s="4">
        <v>0.2</v>
      </c>
      <c r="P22" s="4">
        <v>0.8</v>
      </c>
      <c r="Q22" s="2">
        <v>130</v>
      </c>
      <c r="R22" s="54">
        <v>113.41</v>
      </c>
    </row>
    <row r="23" spans="1:18">
      <c r="B23" s="53" t="s">
        <v>58</v>
      </c>
      <c r="C23" t="s">
        <v>163</v>
      </c>
      <c r="D23" s="3" t="s">
        <v>164</v>
      </c>
      <c r="E23" s="5">
        <v>1</v>
      </c>
      <c r="F23" s="2">
        <v>470</v>
      </c>
      <c r="G23" s="6">
        <v>61100</v>
      </c>
      <c r="H23" s="2">
        <v>344.5</v>
      </c>
      <c r="I23" s="6">
        <v>39070</v>
      </c>
      <c r="J23" s="6" t="str">
        <f>G23 - I23</f>
        <v>0</v>
      </c>
      <c r="K23" s="4" t="str">
        <f>IF(G23=0,0,J23 / G23)</f>
        <v>0</v>
      </c>
      <c r="L23" s="6" t="str">
        <f>J23 * O23</f>
        <v>0</v>
      </c>
      <c r="M23" s="2" t="str">
        <f>L23 / R2</f>
        <v>0</v>
      </c>
      <c r="N23" s="6" t="str">
        <f>J23 * P23</f>
        <v>0</v>
      </c>
      <c r="O23" s="4">
        <v>0.2</v>
      </c>
      <c r="P23" s="4">
        <v>0.8</v>
      </c>
      <c r="Q23" s="2">
        <v>130</v>
      </c>
      <c r="R23" s="54">
        <v>113.41</v>
      </c>
    </row>
    <row r="24" spans="1:18">
      <c r="B24" s="55"/>
      <c r="C24" s="55"/>
      <c r="D24" s="56"/>
      <c r="E24" s="57"/>
      <c r="F24" s="58"/>
      <c r="G24" s="59"/>
      <c r="H24" s="58"/>
      <c r="I24" s="59"/>
      <c r="J24" s="59"/>
      <c r="K24" s="60"/>
      <c r="L24" s="59"/>
      <c r="M24" s="58"/>
      <c r="N24" s="59"/>
      <c r="O24" s="60"/>
      <c r="P24" s="60"/>
      <c r="Q24" s="58"/>
      <c r="R24" s="58"/>
    </row>
    <row r="25" spans="1:18">
      <c r="D25" s="8" t="s">
        <v>87</v>
      </c>
      <c r="F25" s="2" t="str">
        <f>SUM(F5:F24)</f>
        <v>0</v>
      </c>
      <c r="G25" s="6" t="str">
        <f>SUM(G5:G24)</f>
        <v>0</v>
      </c>
      <c r="H25" s="2" t="str">
        <f>SUM(H5:H24)</f>
        <v>0</v>
      </c>
      <c r="I25" s="6" t="str">
        <f>SUM(I5:I24)</f>
        <v>0</v>
      </c>
      <c r="J25" s="6" t="str">
        <f>SUM(J5:J24)</f>
        <v>0</v>
      </c>
      <c r="K25" s="4" t="str">
        <f>IF(G25=0,0,J25 / G25)</f>
        <v>0</v>
      </c>
      <c r="L25" s="6" t="str">
        <f>SUM(L5:L24)</f>
        <v>0</v>
      </c>
      <c r="M25" s="2" t="str">
        <f>SUM(M5:M24)</f>
        <v>0</v>
      </c>
      <c r="N25" s="6" t="str">
        <f>SUM(N5:N24)</f>
        <v>0</v>
      </c>
    </row>
    <row r="26" spans="1:18">
      <c r="D26" s="8" t="s">
        <v>88</v>
      </c>
      <c r="E26" s="9">
        <v>0.04712</v>
      </c>
      <c r="F26" s="2" t="str">
        <f>E26 * (F25 - 0)</f>
        <v>0</v>
      </c>
      <c r="G26" s="6" t="str">
        <f>E26 * (G25 - 0)</f>
        <v>0</v>
      </c>
    </row>
    <row r="27" spans="1:18">
      <c r="D27" s="8" t="s">
        <v>89</v>
      </c>
      <c r="E27" s="7">
        <v>0.1</v>
      </c>
      <c r="F27" s="2" t="str">
        <f>F25*E27</f>
        <v>0</v>
      </c>
      <c r="G27" s="6" t="str">
        <f>G25*E27</f>
        <v>0</v>
      </c>
      <c r="N27" s="6" t="str">
        <f>G27</f>
        <v>0</v>
      </c>
    </row>
    <row r="28" spans="1:18">
      <c r="D28" s="8" t="s">
        <v>87</v>
      </c>
      <c r="F28" s="2" t="str">
        <f>F25 + F26 + F27</f>
        <v>0</v>
      </c>
      <c r="G28" s="6" t="str">
        <f>G25 + G26 + G27</f>
        <v>0</v>
      </c>
      <c r="H28" s="2" t="str">
        <f>H25</f>
        <v>0</v>
      </c>
      <c r="I28" s="6" t="str">
        <f>I25</f>
        <v>0</v>
      </c>
      <c r="J28" s="6" t="str">
        <f>G28 - I28</f>
        <v>0</v>
      </c>
      <c r="K28" s="4" t="str">
        <f>IF(G28=0,0,J28 / G28)</f>
        <v>0</v>
      </c>
      <c r="L28" s="6" t="str">
        <f>L25</f>
        <v>0</v>
      </c>
      <c r="M28" s="2" t="str">
        <f>M25</f>
        <v>0</v>
      </c>
      <c r="N28" s="6" t="str">
        <f>N25 + N27</f>
        <v>0</v>
      </c>
    </row>
    <row r="29" spans="1:18">
      <c r="D29" s="8" t="s">
        <v>145</v>
      </c>
      <c r="E29" s="7">
        <v>0</v>
      </c>
      <c r="F29" s="2" t="str">
        <f>F28*E29</f>
        <v>0</v>
      </c>
      <c r="G29" s="6" t="str">
        <f>G28*E29</f>
        <v>0</v>
      </c>
      <c r="L29" s="6" t="str">
        <f>G29*O29</f>
        <v>0</v>
      </c>
      <c r="M29" s="2" t="str">
        <f>F29*O29</f>
        <v>0</v>
      </c>
      <c r="N29" s="6" t="str">
        <f>G29*P29</f>
        <v>0</v>
      </c>
      <c r="O29" s="4">
        <v>0.2</v>
      </c>
      <c r="P29" s="4">
        <v>0.8</v>
      </c>
    </row>
    <row r="30" spans="1:18">
      <c r="D30" s="8" t="s">
        <v>91</v>
      </c>
      <c r="E30" s="5">
        <v>0</v>
      </c>
      <c r="F30" s="2" t="str">
        <f>IF(R30=0,0,G30/R30)</f>
        <v>0</v>
      </c>
      <c r="G30" s="6" t="str">
        <f>E30</f>
        <v>0</v>
      </c>
      <c r="L30" s="6" t="str">
        <f>G30*O30</f>
        <v>0</v>
      </c>
      <c r="M30" s="2" t="str">
        <f>F30*O30</f>
        <v>0</v>
      </c>
      <c r="N30" s="6" t="str">
        <f>G30*P30</f>
        <v>0</v>
      </c>
      <c r="O30" s="4">
        <v>0.2</v>
      </c>
      <c r="P30" s="4">
        <v>0.8</v>
      </c>
      <c r="Q30" s="2" t="s">
        <v>92</v>
      </c>
      <c r="R30" s="2">
        <v>100</v>
      </c>
    </row>
    <row r="31" spans="1:18">
      <c r="D31" s="8" t="s">
        <v>93</v>
      </c>
      <c r="F31" s="2" t="str">
        <f>F28 - F29 - F30</f>
        <v>0</v>
      </c>
      <c r="G31" s="6" t="str">
        <f>G28 - G29 - G30</f>
        <v>0</v>
      </c>
      <c r="H31" s="2" t="str">
        <f>H28</f>
        <v>0</v>
      </c>
      <c r="I31" s="6" t="str">
        <f>I28</f>
        <v>0</v>
      </c>
      <c r="J31" s="6" t="str">
        <f>G31 - I31</f>
        <v>0</v>
      </c>
      <c r="K31" s="4" t="str">
        <f>IF(G31=0,0,J31 / G31)</f>
        <v>0</v>
      </c>
      <c r="L31" s="6" t="str">
        <f>L28 - L29 - L30</f>
        <v>0</v>
      </c>
      <c r="M31" s="2" t="str">
        <f>M28 - M29 - M30</f>
        <v>0</v>
      </c>
      <c r="N31" s="6" t="str">
        <f>N28 - N29 - N30</f>
        <v>0</v>
      </c>
    </row>
    <row r="32" spans="1:18">
      <c r="D32" s="8"/>
    </row>
    <row r="33" spans="1:18">
      <c r="D33"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3" s="2" t="str">
        <f>M31</f>
        <v>0</v>
      </c>
    </row>
    <row r="34" spans="1:18">
      <c r="D34" s="8" t="s">
        <v>7</v>
      </c>
      <c r="F34" s="2" t="str">
        <f>(F33 + F35) * E26</f>
        <v>0</v>
      </c>
    </row>
    <row r="35" spans="1:18">
      <c r="D35" s="8" t="s">
        <v>94</v>
      </c>
      <c r="F35" s="2" t="str">
        <f>H31</f>
        <v>0</v>
      </c>
    </row>
    <row r="36" spans="1:18">
      <c r="D36"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6" s="2" t="str">
        <f>SUM(F33:F35)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55"/>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165</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59</v>
      </c>
      <c r="D5" s="3" t="s">
        <v>60</v>
      </c>
      <c r="E5" s="5">
        <v>1</v>
      </c>
      <c r="F5" s="2">
        <v>2000</v>
      </c>
      <c r="G5" s="6">
        <v>260000</v>
      </c>
      <c r="H5" s="2">
        <v>1976.56</v>
      </c>
      <c r="I5" s="6">
        <v>224162</v>
      </c>
      <c r="J5" s="6" t="str">
        <f>G5 - I5</f>
        <v>0</v>
      </c>
      <c r="K5" s="4" t="str">
        <f>IF(G5=0,0,J5 / G5)</f>
        <v>0</v>
      </c>
      <c r="L5" s="6" t="str">
        <f>J5 * O5</f>
        <v>0</v>
      </c>
      <c r="M5" s="2" t="str">
        <f>L5 / R2</f>
        <v>0</v>
      </c>
      <c r="N5" s="6" t="str">
        <f>J5 * P5</f>
        <v>0</v>
      </c>
      <c r="O5" s="4">
        <v>0.2</v>
      </c>
      <c r="P5" s="4">
        <v>0.8</v>
      </c>
      <c r="Q5" s="2">
        <v>130</v>
      </c>
      <c r="R5" s="54">
        <v>113.41</v>
      </c>
    </row>
    <row r="6" spans="1:18">
      <c r="B6" s="53" t="s">
        <v>58</v>
      </c>
      <c r="C6" t="s">
        <v>166</v>
      </c>
      <c r="D6" s="3" t="s">
        <v>167</v>
      </c>
      <c r="E6" s="5">
        <v>1</v>
      </c>
      <c r="F6" s="2">
        <v>20</v>
      </c>
      <c r="G6" s="6">
        <v>2600</v>
      </c>
      <c r="H6" s="2">
        <v>15</v>
      </c>
      <c r="I6" s="6">
        <v>1701</v>
      </c>
      <c r="J6" s="6" t="str">
        <f>G6 - I6</f>
        <v>0</v>
      </c>
      <c r="K6" s="4" t="str">
        <f>IF(G6=0,0,J6 / G6)</f>
        <v>0</v>
      </c>
      <c r="L6" s="6" t="str">
        <f>J6 * O6</f>
        <v>0</v>
      </c>
      <c r="M6" s="2" t="str">
        <f>L6 / R2</f>
        <v>0</v>
      </c>
      <c r="N6" s="6" t="str">
        <f>J6 * P6</f>
        <v>0</v>
      </c>
      <c r="O6" s="4">
        <v>0.2</v>
      </c>
      <c r="P6" s="4">
        <v>0.8</v>
      </c>
      <c r="Q6" s="2">
        <v>130</v>
      </c>
      <c r="R6" s="54">
        <v>113.41</v>
      </c>
    </row>
    <row r="7" spans="1:18">
      <c r="B7" s="53" t="s">
        <v>58</v>
      </c>
      <c r="C7" t="s">
        <v>166</v>
      </c>
      <c r="D7" s="3" t="s">
        <v>168</v>
      </c>
      <c r="E7" s="5">
        <v>44</v>
      </c>
      <c r="F7" s="2">
        <v>264</v>
      </c>
      <c r="G7" s="6">
        <v>34320</v>
      </c>
      <c r="H7" s="2">
        <v>176</v>
      </c>
      <c r="I7" s="6">
        <v>19976</v>
      </c>
      <c r="J7" s="6" t="str">
        <f>G7 - I7</f>
        <v>0</v>
      </c>
      <c r="K7" s="4" t="str">
        <f>IF(G7=0,0,J7 / G7)</f>
        <v>0</v>
      </c>
      <c r="L7" s="6" t="str">
        <f>J7 * O7</f>
        <v>0</v>
      </c>
      <c r="M7" s="2" t="str">
        <f>L7 / R2</f>
        <v>0</v>
      </c>
      <c r="N7" s="6" t="str">
        <f>J7 * P7</f>
        <v>0</v>
      </c>
      <c r="O7" s="4">
        <v>0.2</v>
      </c>
      <c r="P7" s="4">
        <v>0.8</v>
      </c>
      <c r="Q7" s="2">
        <v>130</v>
      </c>
      <c r="R7" s="54">
        <v>113.41</v>
      </c>
    </row>
    <row r="8" spans="1:18">
      <c r="B8" s="53" t="s">
        <v>58</v>
      </c>
      <c r="C8" t="s">
        <v>169</v>
      </c>
      <c r="D8" s="3" t="s">
        <v>170</v>
      </c>
      <c r="E8" s="5">
        <v>1</v>
      </c>
      <c r="F8" s="2">
        <v>900</v>
      </c>
      <c r="G8" s="6">
        <v>117000</v>
      </c>
      <c r="H8" s="2">
        <v>600</v>
      </c>
      <c r="I8" s="6">
        <v>68046</v>
      </c>
      <c r="J8" s="6" t="str">
        <f>G8 - I8</f>
        <v>0</v>
      </c>
      <c r="K8" s="4" t="str">
        <f>IF(G8=0,0,J8 / G8)</f>
        <v>0</v>
      </c>
      <c r="L8" s="6" t="str">
        <f>J8 * O8</f>
        <v>0</v>
      </c>
      <c r="M8" s="2" t="str">
        <f>L8 / R2</f>
        <v>0</v>
      </c>
      <c r="N8" s="6" t="str">
        <f>J8 * P8</f>
        <v>0</v>
      </c>
      <c r="O8" s="4">
        <v>0.2</v>
      </c>
      <c r="P8" s="4">
        <v>0.8</v>
      </c>
      <c r="Q8" s="2">
        <v>130</v>
      </c>
      <c r="R8" s="54">
        <v>113.41</v>
      </c>
    </row>
    <row r="9" spans="1:18">
      <c r="B9" s="53" t="s">
        <v>58</v>
      </c>
      <c r="C9" t="s">
        <v>169</v>
      </c>
      <c r="D9" s="3" t="s">
        <v>63</v>
      </c>
      <c r="E9" s="5">
        <v>1</v>
      </c>
      <c r="F9" s="2">
        <v>150</v>
      </c>
      <c r="G9" s="6">
        <v>19500</v>
      </c>
      <c r="H9" s="2">
        <v>50</v>
      </c>
      <c r="I9" s="6">
        <v>5671</v>
      </c>
      <c r="J9" s="6" t="str">
        <f>G9 - I9</f>
        <v>0</v>
      </c>
      <c r="K9" s="4" t="str">
        <f>IF(G9=0,0,J9 / G9)</f>
        <v>0</v>
      </c>
      <c r="L9" s="6" t="str">
        <f>J9 * O9</f>
        <v>0</v>
      </c>
      <c r="M9" s="2" t="str">
        <f>L9 / R2</f>
        <v>0</v>
      </c>
      <c r="N9" s="6" t="str">
        <f>J9 * P9</f>
        <v>0</v>
      </c>
      <c r="O9" s="4">
        <v>0.2</v>
      </c>
      <c r="P9" s="4">
        <v>0.8</v>
      </c>
      <c r="Q9" s="2">
        <v>130</v>
      </c>
      <c r="R9" s="54">
        <v>113.41</v>
      </c>
    </row>
    <row r="10" spans="1:18">
      <c r="B10" s="53" t="s">
        <v>58</v>
      </c>
      <c r="C10" t="s">
        <v>169</v>
      </c>
      <c r="D10" s="3" t="s">
        <v>171</v>
      </c>
      <c r="E10" s="5">
        <v>1</v>
      </c>
      <c r="F10" s="2">
        <v>300</v>
      </c>
      <c r="G10" s="6">
        <v>39000</v>
      </c>
      <c r="H10" s="2">
        <v>150</v>
      </c>
      <c r="I10" s="6">
        <v>17012</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169</v>
      </c>
      <c r="D11" s="3" t="s">
        <v>172</v>
      </c>
      <c r="E11" s="5">
        <v>1</v>
      </c>
      <c r="F11" s="2">
        <v>60</v>
      </c>
      <c r="G11" s="6">
        <v>7800</v>
      </c>
      <c r="H11" s="2">
        <v>50</v>
      </c>
      <c r="I11" s="6">
        <v>5671</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65</v>
      </c>
      <c r="D12" s="3" t="s">
        <v>173</v>
      </c>
      <c r="E12" s="5">
        <v>1</v>
      </c>
      <c r="F12" s="2">
        <v>80</v>
      </c>
      <c r="G12" s="6">
        <v>10400</v>
      </c>
      <c r="H12" s="2">
        <v>50</v>
      </c>
      <c r="I12" s="6">
        <v>5671</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174</v>
      </c>
      <c r="D13" s="3" t="s">
        <v>175</v>
      </c>
      <c r="E13" s="5">
        <v>1</v>
      </c>
      <c r="F13" s="2">
        <v>4350</v>
      </c>
      <c r="G13" s="6">
        <v>565500</v>
      </c>
      <c r="H13" s="2">
        <v>3455.5</v>
      </c>
      <c r="I13" s="6">
        <v>391888</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69</v>
      </c>
      <c r="D14" s="3" t="s">
        <v>176</v>
      </c>
      <c r="E14" s="5">
        <v>1</v>
      </c>
      <c r="F14" s="2">
        <v>351</v>
      </c>
      <c r="G14" s="6">
        <v>45630</v>
      </c>
      <c r="H14" s="2">
        <v>300</v>
      </c>
      <c r="I14" s="6">
        <v>34023</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69</v>
      </c>
      <c r="D15" s="3" t="s">
        <v>157</v>
      </c>
      <c r="E15" s="5">
        <v>1</v>
      </c>
      <c r="F15" s="2">
        <v>350</v>
      </c>
      <c r="G15" s="6">
        <v>45500</v>
      </c>
      <c r="H15" s="2">
        <v>262</v>
      </c>
      <c r="I15" s="6">
        <v>29713</v>
      </c>
      <c r="J15" s="6" t="str">
        <f>G15 - I15</f>
        <v>0</v>
      </c>
      <c r="K15" s="4" t="str">
        <f>IF(G15=0,0,J15 / G15)</f>
        <v>0</v>
      </c>
      <c r="L15" s="6" t="str">
        <f>J15 * O15</f>
        <v>0</v>
      </c>
      <c r="M15" s="2" t="str">
        <f>L15 / R2</f>
        <v>0</v>
      </c>
      <c r="N15" s="6" t="str">
        <f>J15 * P15</f>
        <v>0</v>
      </c>
      <c r="O15" s="4">
        <v>0.2</v>
      </c>
      <c r="P15" s="4">
        <v>0.8</v>
      </c>
      <c r="Q15" s="2">
        <v>130</v>
      </c>
      <c r="R15" s="54">
        <v>113.41</v>
      </c>
    </row>
    <row r="16" spans="1:18">
      <c r="B16" s="53" t="s">
        <v>58</v>
      </c>
      <c r="C16" t="s">
        <v>69</v>
      </c>
      <c r="D16" s="3" t="s">
        <v>177</v>
      </c>
      <c r="E16" s="5">
        <v>2</v>
      </c>
      <c r="F16" s="2">
        <v>700</v>
      </c>
      <c r="G16" s="6">
        <v>91000</v>
      </c>
      <c r="H16" s="2">
        <v>524</v>
      </c>
      <c r="I16" s="6">
        <v>59426</v>
      </c>
      <c r="J16" s="6" t="str">
        <f>G16 - I16</f>
        <v>0</v>
      </c>
      <c r="K16" s="4" t="str">
        <f>IF(G16=0,0,J16 / G16)</f>
        <v>0</v>
      </c>
      <c r="L16" s="6" t="str">
        <f>J16 * O16</f>
        <v>0</v>
      </c>
      <c r="M16" s="2" t="str">
        <f>L16 / R2</f>
        <v>0</v>
      </c>
      <c r="N16" s="6" t="str">
        <f>J16 * P16</f>
        <v>0</v>
      </c>
      <c r="O16" s="4">
        <v>0.2</v>
      </c>
      <c r="P16" s="4">
        <v>0.8</v>
      </c>
      <c r="Q16" s="2">
        <v>130</v>
      </c>
      <c r="R16" s="54">
        <v>113.41</v>
      </c>
    </row>
    <row r="17" spans="1:18">
      <c r="B17" s="53" t="s">
        <v>58</v>
      </c>
      <c r="C17" t="s">
        <v>69</v>
      </c>
      <c r="D17" s="3" t="s">
        <v>178</v>
      </c>
      <c r="E17" s="5">
        <v>1</v>
      </c>
      <c r="F17" s="2">
        <v>300</v>
      </c>
      <c r="G17" s="6">
        <v>39000</v>
      </c>
      <c r="H17" s="2">
        <v>209</v>
      </c>
      <c r="I17" s="6">
        <v>23703</v>
      </c>
      <c r="J17" s="6" t="str">
        <f>G17 - I17</f>
        <v>0</v>
      </c>
      <c r="K17" s="4" t="str">
        <f>IF(G17=0,0,J17 / G17)</f>
        <v>0</v>
      </c>
      <c r="L17" s="6" t="str">
        <f>J17 * O17</f>
        <v>0</v>
      </c>
      <c r="M17" s="2" t="str">
        <f>L17 / R2</f>
        <v>0</v>
      </c>
      <c r="N17" s="6" t="str">
        <f>J17 * P17</f>
        <v>0</v>
      </c>
      <c r="O17" s="4">
        <v>0.2</v>
      </c>
      <c r="P17" s="4">
        <v>0.8</v>
      </c>
      <c r="Q17" s="2">
        <v>130</v>
      </c>
      <c r="R17" s="54">
        <v>113.41</v>
      </c>
    </row>
    <row r="18" spans="1:18">
      <c r="B18" s="53" t="s">
        <v>58</v>
      </c>
      <c r="C18" t="s">
        <v>179</v>
      </c>
      <c r="D18" s="3" t="s">
        <v>180</v>
      </c>
      <c r="E18" s="5">
        <v>1</v>
      </c>
      <c r="F18" s="2">
        <v>4000</v>
      </c>
      <c r="G18" s="6">
        <v>520000</v>
      </c>
      <c r="H18" s="2">
        <v>2874.3</v>
      </c>
      <c r="I18" s="6">
        <v>325974</v>
      </c>
      <c r="J18" s="6" t="str">
        <f>G18 - I18</f>
        <v>0</v>
      </c>
      <c r="K18" s="4" t="str">
        <f>IF(G18=0,0,J18 / G18)</f>
        <v>0</v>
      </c>
      <c r="L18" s="6" t="str">
        <f>J18 * O18</f>
        <v>0</v>
      </c>
      <c r="M18" s="2" t="str">
        <f>L18 / R2</f>
        <v>0</v>
      </c>
      <c r="N18" s="6" t="str">
        <f>J18 * P18</f>
        <v>0</v>
      </c>
      <c r="O18" s="4">
        <v>0.2</v>
      </c>
      <c r="P18" s="4">
        <v>0.8</v>
      </c>
      <c r="Q18" s="2">
        <v>130</v>
      </c>
      <c r="R18" s="54">
        <v>113.41</v>
      </c>
    </row>
    <row r="19" spans="1:18">
      <c r="B19" s="53" t="s">
        <v>58</v>
      </c>
      <c r="C19" t="s">
        <v>73</v>
      </c>
      <c r="D19" s="3" t="s">
        <v>74</v>
      </c>
      <c r="E19" s="5">
        <v>2</v>
      </c>
      <c r="F19" s="2">
        <v>300</v>
      </c>
      <c r="G19" s="6">
        <v>39000</v>
      </c>
      <c r="H19" s="2">
        <v>167.54</v>
      </c>
      <c r="I19" s="6">
        <v>19000</v>
      </c>
      <c r="J19" s="6" t="str">
        <f>G19 - I19</f>
        <v>0</v>
      </c>
      <c r="K19" s="4" t="str">
        <f>IF(G19=0,0,J19 / G19)</f>
        <v>0</v>
      </c>
      <c r="L19" s="6" t="str">
        <f>J19 * O19</f>
        <v>0</v>
      </c>
      <c r="M19" s="2" t="str">
        <f>L19 / R2</f>
        <v>0</v>
      </c>
      <c r="N19" s="6" t="str">
        <f>J19 * P19</f>
        <v>0</v>
      </c>
      <c r="O19" s="4">
        <v>0.2</v>
      </c>
      <c r="P19" s="4">
        <v>0.8</v>
      </c>
      <c r="Q19" s="2">
        <v>130</v>
      </c>
      <c r="R19" s="54">
        <v>113.41</v>
      </c>
    </row>
    <row r="20" spans="1:18">
      <c r="B20" s="53" t="s">
        <v>58</v>
      </c>
      <c r="C20" t="s">
        <v>181</v>
      </c>
      <c r="D20" s="3" t="s">
        <v>182</v>
      </c>
      <c r="E20" s="5">
        <v>1</v>
      </c>
      <c r="F20" s="2">
        <v>700</v>
      </c>
      <c r="G20" s="6">
        <v>91000</v>
      </c>
      <c r="H20" s="2">
        <v>599.15</v>
      </c>
      <c r="I20" s="6">
        <v>67950</v>
      </c>
      <c r="J20" s="6" t="str">
        <f>G20 - I20</f>
        <v>0</v>
      </c>
      <c r="K20" s="4" t="str">
        <f>IF(G20=0,0,J20 / G20)</f>
        <v>0</v>
      </c>
      <c r="L20" s="6" t="str">
        <f>J20 * O20</f>
        <v>0</v>
      </c>
      <c r="M20" s="2" t="str">
        <f>L20 / R2</f>
        <v>0</v>
      </c>
      <c r="N20" s="6" t="str">
        <f>J20 * P20</f>
        <v>0</v>
      </c>
      <c r="O20" s="4">
        <v>0.2</v>
      </c>
      <c r="P20" s="4">
        <v>0.8</v>
      </c>
      <c r="Q20" s="2">
        <v>130</v>
      </c>
      <c r="R20" s="54">
        <v>113.41</v>
      </c>
    </row>
    <row r="21" spans="1:18">
      <c r="B21" s="53" t="s">
        <v>58</v>
      </c>
      <c r="C21" t="s">
        <v>139</v>
      </c>
      <c r="D21" s="3" t="s">
        <v>183</v>
      </c>
      <c r="E21" s="5">
        <v>1</v>
      </c>
      <c r="F21" s="2">
        <v>0</v>
      </c>
      <c r="G21" s="6">
        <v>0</v>
      </c>
      <c r="H21" s="2">
        <v>167.54</v>
      </c>
      <c r="I21" s="6">
        <v>19001</v>
      </c>
      <c r="J21" s="6" t="str">
        <f>G21 - I21</f>
        <v>0</v>
      </c>
      <c r="K21" s="4" t="str">
        <f>IF(G21=0,0,J21 / G21)</f>
        <v>0</v>
      </c>
      <c r="L21" s="6" t="str">
        <f>J21 * O21</f>
        <v>0</v>
      </c>
      <c r="M21" s="2" t="str">
        <f>L21 / R2</f>
        <v>0</v>
      </c>
      <c r="N21" s="6" t="str">
        <f>J21 * P21</f>
        <v>0</v>
      </c>
      <c r="O21" s="4">
        <v>0.2</v>
      </c>
      <c r="P21" s="4">
        <v>0.8</v>
      </c>
      <c r="Q21" s="2">
        <v>130</v>
      </c>
      <c r="R21" s="54">
        <v>113.41</v>
      </c>
    </row>
    <row r="22" spans="1:18">
      <c r="B22" s="53" t="s">
        <v>58</v>
      </c>
      <c r="C22" t="s">
        <v>71</v>
      </c>
      <c r="D22" s="3" t="s">
        <v>184</v>
      </c>
      <c r="E22" s="5">
        <v>1</v>
      </c>
      <c r="F22" s="2">
        <v>550</v>
      </c>
      <c r="G22" s="6">
        <v>71500</v>
      </c>
      <c r="H22" s="2">
        <v>440</v>
      </c>
      <c r="I22" s="6">
        <v>49900</v>
      </c>
      <c r="J22" s="6" t="str">
        <f>G22 - I22</f>
        <v>0</v>
      </c>
      <c r="K22" s="4" t="str">
        <f>IF(G22=0,0,J22 / G22)</f>
        <v>0</v>
      </c>
      <c r="L22" s="6" t="str">
        <f>J22 * O22</f>
        <v>0</v>
      </c>
      <c r="M22" s="2" t="str">
        <f>L22 / R2</f>
        <v>0</v>
      </c>
      <c r="N22" s="6" t="str">
        <f>J22 * P22</f>
        <v>0</v>
      </c>
      <c r="O22" s="4">
        <v>0.2</v>
      </c>
      <c r="P22" s="4">
        <v>0.8</v>
      </c>
      <c r="Q22" s="2">
        <v>130</v>
      </c>
      <c r="R22" s="54">
        <v>113.41</v>
      </c>
    </row>
    <row r="23" spans="1:18">
      <c r="B23" s="53" t="s">
        <v>58</v>
      </c>
      <c r="C23" t="s">
        <v>71</v>
      </c>
      <c r="D23" s="3" t="s">
        <v>185</v>
      </c>
      <c r="E23" s="5">
        <v>2</v>
      </c>
      <c r="F23" s="2">
        <v>300</v>
      </c>
      <c r="G23" s="6">
        <v>39000</v>
      </c>
      <c r="H23" s="2">
        <v>720</v>
      </c>
      <c r="I23" s="6">
        <v>81656</v>
      </c>
      <c r="J23" s="6" t="str">
        <f>G23 - I23</f>
        <v>0</v>
      </c>
      <c r="K23" s="4" t="str">
        <f>IF(G23=0,0,J23 / G23)</f>
        <v>0</v>
      </c>
      <c r="L23" s="6" t="str">
        <f>J23 * O23</f>
        <v>0</v>
      </c>
      <c r="M23" s="2" t="str">
        <f>L23 / R2</f>
        <v>0</v>
      </c>
      <c r="N23" s="6" t="str">
        <f>J23 * P23</f>
        <v>0</v>
      </c>
      <c r="O23" s="4">
        <v>0.2</v>
      </c>
      <c r="P23" s="4">
        <v>0.8</v>
      </c>
      <c r="Q23" s="2">
        <v>130</v>
      </c>
      <c r="R23" s="54">
        <v>113.41</v>
      </c>
    </row>
    <row r="24" spans="1:18">
      <c r="B24" s="53" t="s">
        <v>58</v>
      </c>
      <c r="C24" t="s">
        <v>77</v>
      </c>
      <c r="D24" s="3" t="s">
        <v>186</v>
      </c>
      <c r="E24" s="5">
        <v>1</v>
      </c>
      <c r="F24" s="2">
        <v>0</v>
      </c>
      <c r="G24" s="6">
        <v>0</v>
      </c>
      <c r="H24" s="2">
        <v>260</v>
      </c>
      <c r="I24" s="6">
        <v>29487</v>
      </c>
      <c r="J24" s="6" t="str">
        <f>G24 - I24</f>
        <v>0</v>
      </c>
      <c r="K24" s="4" t="str">
        <f>IF(G24=0,0,J24 / G24)</f>
        <v>0</v>
      </c>
      <c r="L24" s="6" t="str">
        <f>J24 * O24</f>
        <v>0</v>
      </c>
      <c r="M24" s="2" t="str">
        <f>L24 / R2</f>
        <v>0</v>
      </c>
      <c r="N24" s="6" t="str">
        <f>J24 * P24</f>
        <v>0</v>
      </c>
      <c r="O24" s="4">
        <v>0.2</v>
      </c>
      <c r="P24" s="4">
        <v>0.8</v>
      </c>
      <c r="Q24" s="2">
        <v>130</v>
      </c>
      <c r="R24" s="54">
        <v>113.41</v>
      </c>
    </row>
    <row r="25" spans="1:18">
      <c r="B25" s="53" t="s">
        <v>58</v>
      </c>
      <c r="C25" t="s">
        <v>77</v>
      </c>
      <c r="D25" s="3" t="s">
        <v>187</v>
      </c>
      <c r="E25" s="5">
        <v>1</v>
      </c>
      <c r="F25" s="2">
        <v>50</v>
      </c>
      <c r="G25" s="6">
        <v>6500</v>
      </c>
      <c r="H25" s="2">
        <v>50</v>
      </c>
      <c r="I25" s="6">
        <v>5671</v>
      </c>
      <c r="J25" s="6" t="str">
        <f>G25 - I25</f>
        <v>0</v>
      </c>
      <c r="K25" s="4" t="str">
        <f>IF(G25=0,0,J25 / G25)</f>
        <v>0</v>
      </c>
      <c r="L25" s="6" t="str">
        <f>J25 * O25</f>
        <v>0</v>
      </c>
      <c r="M25" s="2" t="str">
        <f>L25 / R2</f>
        <v>0</v>
      </c>
      <c r="N25" s="6" t="str">
        <f>J25 * P25</f>
        <v>0</v>
      </c>
      <c r="O25" s="4">
        <v>0.2</v>
      </c>
      <c r="P25" s="4">
        <v>0.8</v>
      </c>
      <c r="Q25" s="2">
        <v>130</v>
      </c>
      <c r="R25" s="54">
        <v>113.41</v>
      </c>
    </row>
    <row r="26" spans="1:18">
      <c r="B26" s="53" t="s">
        <v>58</v>
      </c>
      <c r="C26" t="s">
        <v>77</v>
      </c>
      <c r="D26" s="3" t="s">
        <v>188</v>
      </c>
      <c r="E26" s="5">
        <v>4</v>
      </c>
      <c r="F26" s="2">
        <v>80</v>
      </c>
      <c r="G26" s="6">
        <v>10400</v>
      </c>
      <c r="H26" s="2">
        <v>64</v>
      </c>
      <c r="I26" s="6">
        <v>7260</v>
      </c>
      <c r="J26" s="6" t="str">
        <f>G26 - I26</f>
        <v>0</v>
      </c>
      <c r="K26" s="4" t="str">
        <f>IF(G26=0,0,J26 / G26)</f>
        <v>0</v>
      </c>
      <c r="L26" s="6" t="str">
        <f>J26 * O26</f>
        <v>0</v>
      </c>
      <c r="M26" s="2" t="str">
        <f>L26 / R2</f>
        <v>0</v>
      </c>
      <c r="N26" s="6" t="str">
        <f>J26 * P26</f>
        <v>0</v>
      </c>
      <c r="O26" s="4">
        <v>0.2</v>
      </c>
      <c r="P26" s="4">
        <v>0.8</v>
      </c>
      <c r="Q26" s="2">
        <v>130</v>
      </c>
      <c r="R26" s="54">
        <v>113.41</v>
      </c>
    </row>
    <row r="27" spans="1:18">
      <c r="B27" s="53" t="s">
        <v>58</v>
      </c>
      <c r="C27" t="s">
        <v>77</v>
      </c>
      <c r="D27" s="3" t="s">
        <v>189</v>
      </c>
      <c r="E27" s="5">
        <v>1</v>
      </c>
      <c r="F27" s="2">
        <v>550</v>
      </c>
      <c r="G27" s="6">
        <v>71500</v>
      </c>
      <c r="H27" s="2">
        <v>300</v>
      </c>
      <c r="I27" s="6">
        <v>34023</v>
      </c>
      <c r="J27" s="6" t="str">
        <f>G27 - I27</f>
        <v>0</v>
      </c>
      <c r="K27" s="4" t="str">
        <f>IF(G27=0,0,J27 / G27)</f>
        <v>0</v>
      </c>
      <c r="L27" s="6" t="str">
        <f>J27 * O27</f>
        <v>0</v>
      </c>
      <c r="M27" s="2" t="str">
        <f>L27 / R2</f>
        <v>0</v>
      </c>
      <c r="N27" s="6" t="str">
        <f>J27 * P27</f>
        <v>0</v>
      </c>
      <c r="O27" s="4">
        <v>0.2</v>
      </c>
      <c r="P27" s="4">
        <v>0.8</v>
      </c>
      <c r="Q27" s="2">
        <v>130</v>
      </c>
      <c r="R27" s="54">
        <v>113.41</v>
      </c>
    </row>
    <row r="28" spans="1:18">
      <c r="B28" s="53" t="s">
        <v>80</v>
      </c>
      <c r="C28" t="s">
        <v>190</v>
      </c>
      <c r="D28" s="3" t="s">
        <v>191</v>
      </c>
      <c r="E28" s="5">
        <v>41</v>
      </c>
      <c r="F28" s="2">
        <v>8610</v>
      </c>
      <c r="G28" s="6">
        <v>1119300</v>
      </c>
      <c r="H28" s="2">
        <v>0</v>
      </c>
      <c r="I28" s="6">
        <v>0</v>
      </c>
      <c r="J28" s="6" t="str">
        <f>G28 - 836974</f>
        <v>0</v>
      </c>
      <c r="K28" s="4" t="str">
        <f>IF(G28=0,0,J28 / G28)</f>
        <v>0</v>
      </c>
      <c r="L28" s="6" t="str">
        <f>J28 * O28</f>
        <v>0</v>
      </c>
      <c r="M28" s="2" t="str">
        <f>L28 / R2</f>
        <v>0</v>
      </c>
      <c r="N28" s="6" t="str">
        <f>J28 * P28</f>
        <v>0</v>
      </c>
      <c r="O28" s="4">
        <v>0.2</v>
      </c>
      <c r="P28" s="4">
        <v>0.8</v>
      </c>
      <c r="Q28" s="2">
        <v>130</v>
      </c>
      <c r="R28" s="54">
        <v>113.41</v>
      </c>
    </row>
    <row r="29" spans="1:18">
      <c r="B29" s="53" t="s">
        <v>80</v>
      </c>
      <c r="C29" t="s">
        <v>190</v>
      </c>
      <c r="D29" s="3" t="s">
        <v>192</v>
      </c>
      <c r="E29" s="5">
        <v>5</v>
      </c>
      <c r="F29" s="2">
        <v>300</v>
      </c>
      <c r="G29" s="6">
        <v>39000</v>
      </c>
      <c r="H29" s="2">
        <v>0</v>
      </c>
      <c r="I29" s="6">
        <v>0</v>
      </c>
      <c r="J29" s="6" t="str">
        <f>G29 - 27900</f>
        <v>0</v>
      </c>
      <c r="K29" s="4" t="str">
        <f>IF(G29=0,0,J29 / G29)</f>
        <v>0</v>
      </c>
      <c r="L29" s="6" t="str">
        <f>J29 * O29</f>
        <v>0</v>
      </c>
      <c r="M29" s="2" t="str">
        <f>L29 / R2</f>
        <v>0</v>
      </c>
      <c r="N29" s="6" t="str">
        <f>J29 * P29</f>
        <v>0</v>
      </c>
      <c r="O29" s="4">
        <v>0.2</v>
      </c>
      <c r="P29" s="4">
        <v>0.8</v>
      </c>
      <c r="Q29" s="2">
        <v>130</v>
      </c>
      <c r="R29" s="54">
        <v>113.41</v>
      </c>
    </row>
    <row r="30" spans="1:18">
      <c r="B30" s="53" t="s">
        <v>80</v>
      </c>
      <c r="C30" t="s">
        <v>190</v>
      </c>
      <c r="D30" s="3" t="s">
        <v>193</v>
      </c>
      <c r="E30" s="5">
        <v>1</v>
      </c>
      <c r="F30" s="2">
        <v>846</v>
      </c>
      <c r="G30" s="6">
        <v>109980</v>
      </c>
      <c r="H30" s="2">
        <v>0</v>
      </c>
      <c r="I30" s="6">
        <v>0</v>
      </c>
      <c r="J30" s="6" t="str">
        <f>G30 - 81655</f>
        <v>0</v>
      </c>
      <c r="K30" s="4" t="str">
        <f>IF(G30=0,0,J30 / G30)</f>
        <v>0</v>
      </c>
      <c r="L30" s="6" t="str">
        <f>J30 * O30</f>
        <v>0</v>
      </c>
      <c r="M30" s="2" t="str">
        <f>L30 / R2</f>
        <v>0</v>
      </c>
      <c r="N30" s="6" t="str">
        <f>J30 * P30</f>
        <v>0</v>
      </c>
      <c r="O30" s="4">
        <v>0.2</v>
      </c>
      <c r="P30" s="4">
        <v>0.8</v>
      </c>
      <c r="Q30" s="2">
        <v>130</v>
      </c>
      <c r="R30" s="54">
        <v>113.41</v>
      </c>
    </row>
    <row r="31" spans="1:18">
      <c r="B31" s="53" t="s">
        <v>58</v>
      </c>
      <c r="C31" t="s">
        <v>77</v>
      </c>
      <c r="D31" s="3" t="s">
        <v>194</v>
      </c>
      <c r="E31" s="5">
        <v>1</v>
      </c>
      <c r="F31" s="2">
        <v>93</v>
      </c>
      <c r="G31" s="6">
        <v>12090</v>
      </c>
      <c r="H31" s="2">
        <v>65</v>
      </c>
      <c r="I31" s="6">
        <v>7372</v>
      </c>
      <c r="J31" s="6" t="str">
        <f>G31 - I31</f>
        <v>0</v>
      </c>
      <c r="K31" s="4" t="str">
        <f>IF(G31=0,0,J31 / G31)</f>
        <v>0</v>
      </c>
      <c r="L31" s="6" t="str">
        <f>J31 * O31</f>
        <v>0</v>
      </c>
      <c r="M31" s="2" t="str">
        <f>L31 / R2</f>
        <v>0</v>
      </c>
      <c r="N31" s="6" t="str">
        <f>J31 * P31</f>
        <v>0</v>
      </c>
      <c r="O31" s="4">
        <v>0.2</v>
      </c>
      <c r="P31" s="4">
        <v>0.8</v>
      </c>
      <c r="Q31" s="2">
        <v>130</v>
      </c>
      <c r="R31" s="54">
        <v>113.41</v>
      </c>
    </row>
    <row r="32" spans="1:18">
      <c r="B32" s="53" t="s">
        <v>58</v>
      </c>
      <c r="C32" t="s">
        <v>77</v>
      </c>
      <c r="D32" s="3" t="s">
        <v>195</v>
      </c>
      <c r="E32" s="5">
        <v>7</v>
      </c>
      <c r="F32" s="2">
        <v>2135</v>
      </c>
      <c r="G32" s="6">
        <v>277550</v>
      </c>
      <c r="H32" s="2">
        <v>1505</v>
      </c>
      <c r="I32" s="6">
        <v>170681</v>
      </c>
      <c r="J32" s="6" t="str">
        <f>G32 - I32</f>
        <v>0</v>
      </c>
      <c r="K32" s="4" t="str">
        <f>IF(G32=0,0,J32 / G32)</f>
        <v>0</v>
      </c>
      <c r="L32" s="6" t="str">
        <f>J32 * O32</f>
        <v>0</v>
      </c>
      <c r="M32" s="2" t="str">
        <f>L32 / R2</f>
        <v>0</v>
      </c>
      <c r="N32" s="6" t="str">
        <f>J32 * P32</f>
        <v>0</v>
      </c>
      <c r="O32" s="4">
        <v>0.2</v>
      </c>
      <c r="P32" s="4">
        <v>0.8</v>
      </c>
      <c r="Q32" s="2">
        <v>130</v>
      </c>
      <c r="R32" s="54">
        <v>113.41</v>
      </c>
    </row>
    <row r="33" spans="1:18">
      <c r="B33" s="53" t="s">
        <v>58</v>
      </c>
      <c r="C33" t="s">
        <v>77</v>
      </c>
      <c r="D33" s="3" t="s">
        <v>196</v>
      </c>
      <c r="E33" s="5">
        <v>1</v>
      </c>
      <c r="F33" s="2">
        <v>497</v>
      </c>
      <c r="G33" s="6">
        <v>64610</v>
      </c>
      <c r="H33" s="2">
        <v>350</v>
      </c>
      <c r="I33" s="6">
        <v>39694</v>
      </c>
      <c r="J33" s="6" t="str">
        <f>G33 - I33</f>
        <v>0</v>
      </c>
      <c r="K33" s="4" t="str">
        <f>IF(G33=0,0,J33 / G33)</f>
        <v>0</v>
      </c>
      <c r="L33" s="6" t="str">
        <f>J33 * O33</f>
        <v>0</v>
      </c>
      <c r="M33" s="2" t="str">
        <f>L33 / R2</f>
        <v>0</v>
      </c>
      <c r="N33" s="6" t="str">
        <f>J33 * P33</f>
        <v>0</v>
      </c>
      <c r="O33" s="4">
        <v>0.2</v>
      </c>
      <c r="P33" s="4">
        <v>0.8</v>
      </c>
      <c r="Q33" s="2">
        <v>130</v>
      </c>
      <c r="R33" s="54">
        <v>113.41</v>
      </c>
    </row>
    <row r="34" spans="1:18">
      <c r="B34" s="53" t="s">
        <v>58</v>
      </c>
      <c r="C34" t="s">
        <v>77</v>
      </c>
      <c r="D34" s="3" t="s">
        <v>197</v>
      </c>
      <c r="E34" s="5">
        <v>2</v>
      </c>
      <c r="F34" s="2">
        <v>284</v>
      </c>
      <c r="G34" s="6">
        <v>36920</v>
      </c>
      <c r="H34" s="2">
        <v>200</v>
      </c>
      <c r="I34" s="6">
        <v>22682</v>
      </c>
      <c r="J34" s="6" t="str">
        <f>G34 - I34</f>
        <v>0</v>
      </c>
      <c r="K34" s="4" t="str">
        <f>IF(G34=0,0,J34 / G34)</f>
        <v>0</v>
      </c>
      <c r="L34" s="6" t="str">
        <f>J34 * O34</f>
        <v>0</v>
      </c>
      <c r="M34" s="2" t="str">
        <f>L34 / R2</f>
        <v>0</v>
      </c>
      <c r="N34" s="6" t="str">
        <f>J34 * P34</f>
        <v>0</v>
      </c>
      <c r="O34" s="4">
        <v>0.2</v>
      </c>
      <c r="P34" s="4">
        <v>0.8</v>
      </c>
      <c r="Q34" s="2">
        <v>130</v>
      </c>
      <c r="R34" s="54">
        <v>113.41</v>
      </c>
    </row>
    <row r="35" spans="1:18">
      <c r="B35" s="53" t="s">
        <v>58</v>
      </c>
      <c r="C35" t="s">
        <v>77</v>
      </c>
      <c r="D35" s="3" t="s">
        <v>198</v>
      </c>
      <c r="E35" s="5">
        <v>1</v>
      </c>
      <c r="F35" s="2">
        <v>308</v>
      </c>
      <c r="G35" s="6">
        <v>40040</v>
      </c>
      <c r="H35" s="2">
        <v>259.4</v>
      </c>
      <c r="I35" s="6">
        <v>29419</v>
      </c>
      <c r="J35" s="6" t="str">
        <f>G35 - I35</f>
        <v>0</v>
      </c>
      <c r="K35" s="4" t="str">
        <f>IF(G35=0,0,J35 / G35)</f>
        <v>0</v>
      </c>
      <c r="L35" s="6" t="str">
        <f>J35 * O35</f>
        <v>0</v>
      </c>
      <c r="M35" s="2" t="str">
        <f>L35 / R2</f>
        <v>0</v>
      </c>
      <c r="N35" s="6" t="str">
        <f>J35 * P35</f>
        <v>0</v>
      </c>
      <c r="O35" s="4">
        <v>0.2</v>
      </c>
      <c r="P35" s="4">
        <v>0.8</v>
      </c>
      <c r="Q35" s="2">
        <v>130</v>
      </c>
      <c r="R35" s="54">
        <v>113.41</v>
      </c>
    </row>
    <row r="36" spans="1:18">
      <c r="B36" s="53" t="s">
        <v>58</v>
      </c>
      <c r="C36" t="s">
        <v>199</v>
      </c>
      <c r="D36" s="3" t="s">
        <v>200</v>
      </c>
      <c r="E36" s="5">
        <v>46</v>
      </c>
      <c r="F36" s="2">
        <v>552</v>
      </c>
      <c r="G36" s="6">
        <v>71760</v>
      </c>
      <c r="H36" s="2">
        <v>460</v>
      </c>
      <c r="I36" s="6">
        <v>52164</v>
      </c>
      <c r="J36" s="6" t="str">
        <f>G36 - I36</f>
        <v>0</v>
      </c>
      <c r="K36" s="4" t="str">
        <f>IF(G36=0,0,J36 / G36)</f>
        <v>0</v>
      </c>
      <c r="L36" s="6" t="str">
        <f>J36 * O36</f>
        <v>0</v>
      </c>
      <c r="M36" s="2" t="str">
        <f>L36 / R2</f>
        <v>0</v>
      </c>
      <c r="N36" s="6" t="str">
        <f>J36 * P36</f>
        <v>0</v>
      </c>
      <c r="O36" s="4">
        <v>0.2</v>
      </c>
      <c r="P36" s="4">
        <v>0.8</v>
      </c>
      <c r="Q36" s="2">
        <v>130</v>
      </c>
      <c r="R36" s="54">
        <v>113.41</v>
      </c>
    </row>
    <row r="37" spans="1:18">
      <c r="B37" s="53" t="s">
        <v>58</v>
      </c>
      <c r="C37" t="s">
        <v>199</v>
      </c>
      <c r="D37" s="3" t="s">
        <v>201</v>
      </c>
      <c r="E37" s="5">
        <v>46</v>
      </c>
      <c r="F37" s="2">
        <v>138</v>
      </c>
      <c r="G37" s="6">
        <v>17940</v>
      </c>
      <c r="H37" s="2">
        <v>39.1</v>
      </c>
      <c r="I37" s="6">
        <v>4416</v>
      </c>
      <c r="J37" s="6" t="str">
        <f>G37 - I37</f>
        <v>0</v>
      </c>
      <c r="K37" s="4" t="str">
        <f>IF(G37=0,0,J37 / G37)</f>
        <v>0</v>
      </c>
      <c r="L37" s="6" t="str">
        <f>J37 * O37</f>
        <v>0</v>
      </c>
      <c r="M37" s="2" t="str">
        <f>L37 / R2</f>
        <v>0</v>
      </c>
      <c r="N37" s="6" t="str">
        <f>J37 * P37</f>
        <v>0</v>
      </c>
      <c r="O37" s="4">
        <v>0.2</v>
      </c>
      <c r="P37" s="4">
        <v>0.8</v>
      </c>
      <c r="Q37" s="2">
        <v>130</v>
      </c>
      <c r="R37" s="54">
        <v>113.41</v>
      </c>
    </row>
    <row r="38" spans="1:18">
      <c r="B38" s="53" t="s">
        <v>58</v>
      </c>
      <c r="C38" t="s">
        <v>199</v>
      </c>
      <c r="D38" s="3" t="s">
        <v>202</v>
      </c>
      <c r="E38" s="5">
        <v>1</v>
      </c>
      <c r="F38" s="2">
        <v>71</v>
      </c>
      <c r="G38" s="6">
        <v>9230</v>
      </c>
      <c r="H38" s="2">
        <v>120</v>
      </c>
      <c r="I38" s="6">
        <v>13609</v>
      </c>
      <c r="J38" s="6" t="str">
        <f>G38 - I38</f>
        <v>0</v>
      </c>
      <c r="K38" s="4" t="str">
        <f>IF(G38=0,0,J38 / G38)</f>
        <v>0</v>
      </c>
      <c r="L38" s="6" t="str">
        <f>J38 * O38</f>
        <v>0</v>
      </c>
      <c r="M38" s="2" t="str">
        <f>L38 / R2</f>
        <v>0</v>
      </c>
      <c r="N38" s="6" t="str">
        <f>J38 * P38</f>
        <v>0</v>
      </c>
      <c r="O38" s="4">
        <v>0.2</v>
      </c>
      <c r="P38" s="4">
        <v>0.8</v>
      </c>
      <c r="Q38" s="2">
        <v>130</v>
      </c>
      <c r="R38" s="54">
        <v>113.41</v>
      </c>
    </row>
    <row r="39" spans="1:18">
      <c r="B39" s="53" t="s">
        <v>58</v>
      </c>
      <c r="C39" t="s">
        <v>121</v>
      </c>
      <c r="D39" s="3" t="s">
        <v>122</v>
      </c>
      <c r="E39" s="5">
        <v>1</v>
      </c>
      <c r="F39" s="2">
        <v>400</v>
      </c>
      <c r="G39" s="6">
        <v>52000</v>
      </c>
      <c r="H39" s="2">
        <v>300</v>
      </c>
      <c r="I39" s="6">
        <v>34023</v>
      </c>
      <c r="J39" s="6" t="str">
        <f>G39 - I39</f>
        <v>0</v>
      </c>
      <c r="K39" s="4" t="str">
        <f>IF(G39=0,0,J39 / G39)</f>
        <v>0</v>
      </c>
      <c r="L39" s="6" t="str">
        <f>J39 * O39</f>
        <v>0</v>
      </c>
      <c r="M39" s="2" t="str">
        <f>L39 / R2</f>
        <v>0</v>
      </c>
      <c r="N39" s="6" t="str">
        <f>J39 * P39</f>
        <v>0</v>
      </c>
      <c r="O39" s="4">
        <v>0.2</v>
      </c>
      <c r="P39" s="4">
        <v>0.8</v>
      </c>
      <c r="Q39" s="2">
        <v>130</v>
      </c>
      <c r="R39" s="54">
        <v>113.41</v>
      </c>
    </row>
    <row r="40" spans="1:18">
      <c r="B40" s="53" t="s">
        <v>80</v>
      </c>
      <c r="C40" t="s">
        <v>199</v>
      </c>
      <c r="D40" s="3" t="s">
        <v>203</v>
      </c>
      <c r="E40" s="5">
        <v>1</v>
      </c>
      <c r="F40" s="2">
        <v>106</v>
      </c>
      <c r="G40" s="6">
        <v>13780</v>
      </c>
      <c r="H40" s="2">
        <v>0</v>
      </c>
      <c r="I40" s="6">
        <v>0</v>
      </c>
      <c r="J40" s="6" t="str">
        <f>G40 - 10207</f>
        <v>0</v>
      </c>
      <c r="K40" s="4" t="str">
        <f>IF(G40=0,0,J40 / G40)</f>
        <v>0</v>
      </c>
      <c r="L40" s="6" t="str">
        <f>J40 * O40</f>
        <v>0</v>
      </c>
      <c r="M40" s="2" t="str">
        <f>L40 / R2</f>
        <v>0</v>
      </c>
      <c r="N40" s="6" t="str">
        <f>J40 * P40</f>
        <v>0</v>
      </c>
      <c r="O40" s="4">
        <v>0.2</v>
      </c>
      <c r="P40" s="4">
        <v>0.8</v>
      </c>
      <c r="Q40" s="2">
        <v>130</v>
      </c>
      <c r="R40" s="54">
        <v>113.41</v>
      </c>
    </row>
    <row r="41" spans="1:18">
      <c r="B41" s="53" t="s">
        <v>80</v>
      </c>
      <c r="C41" t="s">
        <v>199</v>
      </c>
      <c r="D41" s="3" t="s">
        <v>204</v>
      </c>
      <c r="E41" s="5">
        <v>1</v>
      </c>
      <c r="F41" s="2">
        <v>24</v>
      </c>
      <c r="G41" s="6">
        <v>3120</v>
      </c>
      <c r="H41" s="2">
        <v>0</v>
      </c>
      <c r="I41" s="6">
        <v>0</v>
      </c>
      <c r="J41" s="6" t="str">
        <f>G41 - 2268</f>
        <v>0</v>
      </c>
      <c r="K41" s="4" t="str">
        <f>IF(G41=0,0,J41 / G41)</f>
        <v>0</v>
      </c>
      <c r="L41" s="6" t="str">
        <f>J41 * O41</f>
        <v>0</v>
      </c>
      <c r="M41" s="2" t="str">
        <f>L41 / R2</f>
        <v>0</v>
      </c>
      <c r="N41" s="6" t="str">
        <f>J41 * P41</f>
        <v>0</v>
      </c>
      <c r="O41" s="4">
        <v>0.2</v>
      </c>
      <c r="P41" s="4">
        <v>0.8</v>
      </c>
      <c r="Q41" s="2">
        <v>130</v>
      </c>
      <c r="R41" s="54">
        <v>113.41</v>
      </c>
    </row>
    <row r="42" spans="1:18">
      <c r="B42" s="53" t="s">
        <v>58</v>
      </c>
      <c r="C42" t="s">
        <v>163</v>
      </c>
      <c r="D42" s="3" t="s">
        <v>205</v>
      </c>
      <c r="E42" s="5">
        <v>1</v>
      </c>
      <c r="F42" s="2">
        <v>430</v>
      </c>
      <c r="G42" s="6">
        <v>55900</v>
      </c>
      <c r="H42" s="2">
        <v>315.18</v>
      </c>
      <c r="I42" s="6">
        <v>35745</v>
      </c>
      <c r="J42" s="6" t="str">
        <f>G42 - I42</f>
        <v>0</v>
      </c>
      <c r="K42" s="4" t="str">
        <f>IF(G42=0,0,J42 / G42)</f>
        <v>0</v>
      </c>
      <c r="L42" s="6" t="str">
        <f>J42 * O42</f>
        <v>0</v>
      </c>
      <c r="M42" s="2" t="str">
        <f>L42 / R2</f>
        <v>0</v>
      </c>
      <c r="N42" s="6" t="str">
        <f>J42 * P42</f>
        <v>0</v>
      </c>
      <c r="O42" s="4">
        <v>0.2</v>
      </c>
      <c r="P42" s="4">
        <v>0.8</v>
      </c>
      <c r="Q42" s="2">
        <v>130</v>
      </c>
      <c r="R42" s="54">
        <v>113.41</v>
      </c>
    </row>
    <row r="43" spans="1:18">
      <c r="B43" s="55"/>
      <c r="C43" s="55"/>
      <c r="D43" s="56"/>
      <c r="E43" s="57"/>
      <c r="F43" s="58"/>
      <c r="G43" s="59"/>
      <c r="H43" s="58"/>
      <c r="I43" s="59"/>
      <c r="J43" s="59"/>
      <c r="K43" s="60"/>
      <c r="L43" s="59"/>
      <c r="M43" s="58"/>
      <c r="N43" s="59"/>
      <c r="O43" s="60"/>
      <c r="P43" s="60"/>
      <c r="Q43" s="58"/>
      <c r="R43" s="58"/>
    </row>
    <row r="44" spans="1:18">
      <c r="D44" s="8" t="s">
        <v>87</v>
      </c>
      <c r="F44" s="2" t="str">
        <f>SUM(F5:F43)</f>
        <v>0</v>
      </c>
      <c r="G44" s="6" t="str">
        <f>SUM(G5:G43)</f>
        <v>0</v>
      </c>
      <c r="H44" s="2" t="str">
        <f>SUM(H5:H43)</f>
        <v>0</v>
      </c>
      <c r="I44" s="6" t="str">
        <f>SUM(I5:I43)</f>
        <v>0</v>
      </c>
      <c r="J44" s="6" t="str">
        <f>SUM(J5:J43)</f>
        <v>0</v>
      </c>
      <c r="K44" s="4" t="str">
        <f>IF(G44=0,0,J44 / G44)</f>
        <v>0</v>
      </c>
      <c r="L44" s="6" t="str">
        <f>SUM(L5:L43)</f>
        <v>0</v>
      </c>
      <c r="M44" s="2" t="str">
        <f>SUM(M5:M43)</f>
        <v>0</v>
      </c>
      <c r="N44" s="6" t="str">
        <f>SUM(N5:N43)</f>
        <v>0</v>
      </c>
    </row>
    <row r="45" spans="1:18">
      <c r="D45" s="8" t="s">
        <v>88</v>
      </c>
      <c r="E45" s="9">
        <v>0.04712</v>
      </c>
      <c r="F45" s="2" t="str">
        <f>E45 * (F44 - 0)</f>
        <v>0</v>
      </c>
      <c r="G45" s="6" t="str">
        <f>E45 * (G44 - 0)</f>
        <v>0</v>
      </c>
    </row>
    <row r="46" spans="1:18">
      <c r="D46" s="8" t="s">
        <v>89</v>
      </c>
      <c r="E46" s="7">
        <v>0.1</v>
      </c>
      <c r="F46" s="2" t="str">
        <f>F44*E46</f>
        <v>0</v>
      </c>
      <c r="G46" s="6" t="str">
        <f>G44*E46</f>
        <v>0</v>
      </c>
      <c r="N46" s="6" t="str">
        <f>G46</f>
        <v>0</v>
      </c>
    </row>
    <row r="47" spans="1:18">
      <c r="D47" s="8" t="s">
        <v>87</v>
      </c>
      <c r="F47" s="2" t="str">
        <f>F44 + F45 + F46</f>
        <v>0</v>
      </c>
      <c r="G47" s="6" t="str">
        <f>G44 + G45 + G46</f>
        <v>0</v>
      </c>
      <c r="H47" s="2" t="str">
        <f>H44</f>
        <v>0</v>
      </c>
      <c r="I47" s="6" t="str">
        <f>I44</f>
        <v>0</v>
      </c>
      <c r="J47" s="6" t="str">
        <f>G47 - I47</f>
        <v>0</v>
      </c>
      <c r="K47" s="4" t="str">
        <f>IF(G47=0,0,J47 / G47)</f>
        <v>0</v>
      </c>
      <c r="L47" s="6" t="str">
        <f>L44</f>
        <v>0</v>
      </c>
      <c r="M47" s="2" t="str">
        <f>M44</f>
        <v>0</v>
      </c>
      <c r="N47" s="6" t="str">
        <f>N44 + N46</f>
        <v>0</v>
      </c>
    </row>
    <row r="48" spans="1:18">
      <c r="D48" s="8" t="s">
        <v>145</v>
      </c>
      <c r="E48" s="7">
        <v>0</v>
      </c>
      <c r="F48" s="2" t="str">
        <f>F47*E48</f>
        <v>0</v>
      </c>
      <c r="G48" s="6" t="str">
        <f>G47*E48</f>
        <v>0</v>
      </c>
      <c r="L48" s="6" t="str">
        <f>G48*O48</f>
        <v>0</v>
      </c>
      <c r="M48" s="2" t="str">
        <f>F48*O48</f>
        <v>0</v>
      </c>
      <c r="N48" s="6" t="str">
        <f>G48*P48</f>
        <v>0</v>
      </c>
      <c r="O48" s="4">
        <v>0.2</v>
      </c>
      <c r="P48" s="4">
        <v>0.8</v>
      </c>
    </row>
    <row r="49" spans="1:18">
      <c r="D49" s="8" t="s">
        <v>91</v>
      </c>
      <c r="E49" s="5">
        <v>0</v>
      </c>
      <c r="F49" s="2" t="str">
        <f>IF(R49=0,0,G49/R49)</f>
        <v>0</v>
      </c>
      <c r="G49" s="6" t="str">
        <f>E49</f>
        <v>0</v>
      </c>
      <c r="L49" s="6" t="str">
        <f>G49*O49</f>
        <v>0</v>
      </c>
      <c r="M49" s="2" t="str">
        <f>F49*O49</f>
        <v>0</v>
      </c>
      <c r="N49" s="6" t="str">
        <f>G49*P49</f>
        <v>0</v>
      </c>
      <c r="O49" s="4">
        <v>0.2</v>
      </c>
      <c r="P49" s="4">
        <v>0.8</v>
      </c>
      <c r="Q49" s="2" t="s">
        <v>92</v>
      </c>
      <c r="R49" s="2">
        <v>100</v>
      </c>
    </row>
    <row r="50" spans="1:18">
      <c r="D50" s="8" t="s">
        <v>93</v>
      </c>
      <c r="F50" s="2" t="str">
        <f>F47 - F48 - F49</f>
        <v>0</v>
      </c>
      <c r="G50" s="6" t="str">
        <f>G47 - G48 - G49</f>
        <v>0</v>
      </c>
      <c r="H50" s="2" t="str">
        <f>H47</f>
        <v>0</v>
      </c>
      <c r="I50" s="6" t="str">
        <f>I47</f>
        <v>0</v>
      </c>
      <c r="J50" s="6" t="str">
        <f>G50 - I50</f>
        <v>0</v>
      </c>
      <c r="K50" s="4" t="str">
        <f>IF(G50=0,0,J50 / G50)</f>
        <v>0</v>
      </c>
      <c r="L50" s="6" t="str">
        <f>L47 - L48 - L49</f>
        <v>0</v>
      </c>
      <c r="M50" s="2" t="str">
        <f>M47 - M48 - M49</f>
        <v>0</v>
      </c>
      <c r="N50" s="6" t="str">
        <f>N47 - N48 - N49</f>
        <v>0</v>
      </c>
    </row>
    <row r="51" spans="1:18">
      <c r="D51" s="8"/>
    </row>
    <row r="52" spans="1:18">
      <c r="D52"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52" s="2" t="str">
        <f>M50</f>
        <v>0</v>
      </c>
    </row>
    <row r="53" spans="1:18">
      <c r="D53" s="8" t="s">
        <v>7</v>
      </c>
      <c r="F53" s="2" t="str">
        <f>(F52 + F54) * E45</f>
        <v>0</v>
      </c>
    </row>
    <row r="54" spans="1:18">
      <c r="D54" s="8" t="s">
        <v>94</v>
      </c>
      <c r="F54" s="2" t="str">
        <f>H50</f>
        <v>0</v>
      </c>
    </row>
    <row r="55" spans="1:18">
      <c r="D55"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55" s="2" t="str">
        <f>SUM(F52:F54)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R31"/>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206</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207</v>
      </c>
      <c r="D5" s="3" t="s">
        <v>208</v>
      </c>
      <c r="E5" s="5">
        <v>1</v>
      </c>
      <c r="F5" s="2">
        <v>2600</v>
      </c>
      <c r="G5" s="6">
        <v>338000</v>
      </c>
      <c r="H5" s="2">
        <v>2250.02</v>
      </c>
      <c r="I5" s="6">
        <v>255175</v>
      </c>
      <c r="J5" s="6" t="str">
        <f>G5 - I5</f>
        <v>0</v>
      </c>
      <c r="K5" s="4" t="str">
        <f>IF(G5=0,0,J5 / G5)</f>
        <v>0</v>
      </c>
      <c r="L5" s="6" t="str">
        <f>J5 * O5</f>
        <v>0</v>
      </c>
      <c r="M5" s="2" t="str">
        <f>L5 / R2</f>
        <v>0</v>
      </c>
      <c r="N5" s="6" t="str">
        <f>J5 * P5</f>
        <v>0</v>
      </c>
      <c r="O5" s="4">
        <v>0</v>
      </c>
      <c r="P5" s="4">
        <v>1</v>
      </c>
      <c r="Q5" s="2">
        <v>130</v>
      </c>
      <c r="R5" s="54">
        <v>113.41</v>
      </c>
    </row>
    <row r="6" spans="1:18">
      <c r="B6" s="53" t="s">
        <v>58</v>
      </c>
      <c r="C6" t="s">
        <v>209</v>
      </c>
      <c r="D6" s="3" t="s">
        <v>210</v>
      </c>
      <c r="E6" s="5">
        <v>1</v>
      </c>
      <c r="F6" s="2">
        <v>500</v>
      </c>
      <c r="G6" s="6">
        <v>65000</v>
      </c>
      <c r="H6" s="2">
        <v>245</v>
      </c>
      <c r="I6" s="6">
        <v>27785</v>
      </c>
      <c r="J6" s="6" t="str">
        <f>G6 - I6</f>
        <v>0</v>
      </c>
      <c r="K6" s="4" t="str">
        <f>IF(G6=0,0,J6 / G6)</f>
        <v>0</v>
      </c>
      <c r="L6" s="6" t="str">
        <f>J6 * O6</f>
        <v>0</v>
      </c>
      <c r="M6" s="2" t="str">
        <f>L6 / R2</f>
        <v>0</v>
      </c>
      <c r="N6" s="6" t="str">
        <f>J6 * P6</f>
        <v>0</v>
      </c>
      <c r="O6" s="4">
        <v>0</v>
      </c>
      <c r="P6" s="4">
        <v>1</v>
      </c>
      <c r="Q6" s="2">
        <v>130</v>
      </c>
      <c r="R6" s="54">
        <v>113.41</v>
      </c>
    </row>
    <row r="7" spans="1:18">
      <c r="B7" s="53" t="s">
        <v>58</v>
      </c>
      <c r="C7" t="s">
        <v>85</v>
      </c>
      <c r="D7" s="3" t="s">
        <v>211</v>
      </c>
      <c r="E7" s="5">
        <v>1</v>
      </c>
      <c r="F7" s="2">
        <v>1200</v>
      </c>
      <c r="G7" s="6">
        <v>156000</v>
      </c>
      <c r="H7" s="2">
        <v>918.3200000000001</v>
      </c>
      <c r="I7" s="6">
        <v>104147</v>
      </c>
      <c r="J7" s="6" t="str">
        <f>G7 - I7</f>
        <v>0</v>
      </c>
      <c r="K7" s="4" t="str">
        <f>IF(G7=0,0,J7 / G7)</f>
        <v>0</v>
      </c>
      <c r="L7" s="6" t="str">
        <f>J7 * O7</f>
        <v>0</v>
      </c>
      <c r="M7" s="2" t="str">
        <f>L7 / R2</f>
        <v>0</v>
      </c>
      <c r="N7" s="6" t="str">
        <f>J7 * P7</f>
        <v>0</v>
      </c>
      <c r="O7" s="4">
        <v>0</v>
      </c>
      <c r="P7" s="4">
        <v>1</v>
      </c>
      <c r="Q7" s="2">
        <v>130</v>
      </c>
      <c r="R7" s="54">
        <v>113.41</v>
      </c>
    </row>
    <row r="8" spans="1:18">
      <c r="B8" s="53" t="s">
        <v>58</v>
      </c>
      <c r="C8" t="s">
        <v>212</v>
      </c>
      <c r="D8" s="3" t="s">
        <v>213</v>
      </c>
      <c r="E8" s="5">
        <v>1</v>
      </c>
      <c r="F8" s="2">
        <v>750</v>
      </c>
      <c r="G8" s="6">
        <v>97500</v>
      </c>
      <c r="H8" s="2">
        <v>400</v>
      </c>
      <c r="I8" s="6">
        <v>45364</v>
      </c>
      <c r="J8" s="6" t="str">
        <f>G8 - I8</f>
        <v>0</v>
      </c>
      <c r="K8" s="4" t="str">
        <f>IF(G8=0,0,J8 / G8)</f>
        <v>0</v>
      </c>
      <c r="L8" s="6" t="str">
        <f>J8 * O8</f>
        <v>0</v>
      </c>
      <c r="M8" s="2" t="str">
        <f>L8 / R2</f>
        <v>0</v>
      </c>
      <c r="N8" s="6" t="str">
        <f>J8 * P8</f>
        <v>0</v>
      </c>
      <c r="O8" s="4">
        <v>0</v>
      </c>
      <c r="P8" s="4">
        <v>1</v>
      </c>
      <c r="Q8" s="2">
        <v>130</v>
      </c>
      <c r="R8" s="54">
        <v>113.41</v>
      </c>
    </row>
    <row r="9" spans="1:18">
      <c r="B9" s="53" t="s">
        <v>58</v>
      </c>
      <c r="C9" t="s">
        <v>214</v>
      </c>
      <c r="D9" s="3" t="s">
        <v>215</v>
      </c>
      <c r="E9" s="5">
        <v>1</v>
      </c>
      <c r="F9" s="2">
        <v>350</v>
      </c>
      <c r="G9" s="6">
        <v>45500</v>
      </c>
      <c r="H9" s="2">
        <v>268.5</v>
      </c>
      <c r="I9" s="6">
        <v>30451</v>
      </c>
      <c r="J9" s="6" t="str">
        <f>G9 - I9</f>
        <v>0</v>
      </c>
      <c r="K9" s="4" t="str">
        <f>IF(G9=0,0,J9 / G9)</f>
        <v>0</v>
      </c>
      <c r="L9" s="6" t="str">
        <f>J9 * O9</f>
        <v>0</v>
      </c>
      <c r="M9" s="2" t="str">
        <f>L9 / R2</f>
        <v>0</v>
      </c>
      <c r="N9" s="6" t="str">
        <f>J9 * P9</f>
        <v>0</v>
      </c>
      <c r="O9" s="4">
        <v>0</v>
      </c>
      <c r="P9" s="4">
        <v>1</v>
      </c>
      <c r="Q9" s="2">
        <v>130</v>
      </c>
      <c r="R9" s="54">
        <v>113.41</v>
      </c>
    </row>
    <row r="10" spans="1:18">
      <c r="B10" s="53" t="s">
        <v>58</v>
      </c>
      <c r="C10" t="s">
        <v>214</v>
      </c>
      <c r="D10" s="3" t="s">
        <v>216</v>
      </c>
      <c r="E10" s="5">
        <v>1</v>
      </c>
      <c r="F10" s="2">
        <v>170</v>
      </c>
      <c r="G10" s="6">
        <v>22100</v>
      </c>
      <c r="H10" s="2">
        <v>95</v>
      </c>
      <c r="I10" s="6">
        <v>10774</v>
      </c>
      <c r="J10" s="6" t="str">
        <f>G10 - I10</f>
        <v>0</v>
      </c>
      <c r="K10" s="4" t="str">
        <f>IF(G10=0,0,J10 / G10)</f>
        <v>0</v>
      </c>
      <c r="L10" s="6" t="str">
        <f>J10 * O10</f>
        <v>0</v>
      </c>
      <c r="M10" s="2" t="str">
        <f>L10 / R2</f>
        <v>0</v>
      </c>
      <c r="N10" s="6" t="str">
        <f>J10 * P10</f>
        <v>0</v>
      </c>
      <c r="O10" s="4">
        <v>0</v>
      </c>
      <c r="P10" s="4">
        <v>1</v>
      </c>
      <c r="Q10" s="2">
        <v>130</v>
      </c>
      <c r="R10" s="54">
        <v>113.41</v>
      </c>
    </row>
    <row r="11" spans="1:18">
      <c r="B11" s="53" t="s">
        <v>58</v>
      </c>
      <c r="C11" t="s">
        <v>214</v>
      </c>
      <c r="D11" s="3" t="s">
        <v>217</v>
      </c>
      <c r="E11" s="5">
        <v>1</v>
      </c>
      <c r="F11" s="2">
        <v>180</v>
      </c>
      <c r="G11" s="6">
        <v>23400</v>
      </c>
      <c r="H11" s="2">
        <v>50</v>
      </c>
      <c r="I11" s="6">
        <v>5671</v>
      </c>
      <c r="J11" s="6" t="str">
        <f>G11 - I11</f>
        <v>0</v>
      </c>
      <c r="K11" s="4" t="str">
        <f>IF(G11=0,0,J11 / G11)</f>
        <v>0</v>
      </c>
      <c r="L11" s="6" t="str">
        <f>J11 * O11</f>
        <v>0</v>
      </c>
      <c r="M11" s="2" t="str">
        <f>L11 / R2</f>
        <v>0</v>
      </c>
      <c r="N11" s="6" t="str">
        <f>J11 * P11</f>
        <v>0</v>
      </c>
      <c r="O11" s="4">
        <v>0</v>
      </c>
      <c r="P11" s="4">
        <v>1</v>
      </c>
      <c r="Q11" s="2">
        <v>130</v>
      </c>
      <c r="R11" s="54">
        <v>113.41</v>
      </c>
    </row>
    <row r="12" spans="1:18">
      <c r="B12" s="53" t="s">
        <v>58</v>
      </c>
      <c r="C12" t="s">
        <v>214</v>
      </c>
      <c r="D12" s="3" t="s">
        <v>218</v>
      </c>
      <c r="E12" s="5">
        <v>2</v>
      </c>
      <c r="F12" s="2">
        <v>60</v>
      </c>
      <c r="G12" s="6">
        <v>7800</v>
      </c>
      <c r="H12" s="2">
        <v>50</v>
      </c>
      <c r="I12" s="6">
        <v>5670</v>
      </c>
      <c r="J12" s="6" t="str">
        <f>G12 - I12</f>
        <v>0</v>
      </c>
      <c r="K12" s="4" t="str">
        <f>IF(G12=0,0,J12 / G12)</f>
        <v>0</v>
      </c>
      <c r="L12" s="6" t="str">
        <f>J12 * O12</f>
        <v>0</v>
      </c>
      <c r="M12" s="2" t="str">
        <f>L12 / R2</f>
        <v>0</v>
      </c>
      <c r="N12" s="6" t="str">
        <f>J12 * P12</f>
        <v>0</v>
      </c>
      <c r="O12" s="4">
        <v>0</v>
      </c>
      <c r="P12" s="4">
        <v>1</v>
      </c>
      <c r="Q12" s="2">
        <v>130</v>
      </c>
      <c r="R12" s="54">
        <v>113.41</v>
      </c>
    </row>
    <row r="13" spans="1:18">
      <c r="B13" s="53" t="s">
        <v>58</v>
      </c>
      <c r="C13" t="s">
        <v>214</v>
      </c>
      <c r="D13" s="3" t="s">
        <v>219</v>
      </c>
      <c r="E13" s="5">
        <v>2</v>
      </c>
      <c r="F13" s="2">
        <v>60</v>
      </c>
      <c r="G13" s="6">
        <v>7800</v>
      </c>
      <c r="H13" s="2">
        <v>24</v>
      </c>
      <c r="I13" s="6">
        <v>2722</v>
      </c>
      <c r="J13" s="6" t="str">
        <f>G13 - I13</f>
        <v>0</v>
      </c>
      <c r="K13" s="4" t="str">
        <f>IF(G13=0,0,J13 / G13)</f>
        <v>0</v>
      </c>
      <c r="L13" s="6" t="str">
        <f>J13 * O13</f>
        <v>0</v>
      </c>
      <c r="M13" s="2" t="str">
        <f>L13 / R2</f>
        <v>0</v>
      </c>
      <c r="N13" s="6" t="str">
        <f>J13 * P13</f>
        <v>0</v>
      </c>
      <c r="O13" s="4">
        <v>0</v>
      </c>
      <c r="P13" s="4">
        <v>1</v>
      </c>
      <c r="Q13" s="2">
        <v>130</v>
      </c>
      <c r="R13" s="54">
        <v>113.41</v>
      </c>
    </row>
    <row r="14" spans="1:18">
      <c r="B14" s="53" t="s">
        <v>80</v>
      </c>
      <c r="C14" t="s">
        <v>220</v>
      </c>
      <c r="D14" s="3" t="s">
        <v>221</v>
      </c>
      <c r="E14" s="5">
        <v>1</v>
      </c>
      <c r="F14" s="2">
        <v>380</v>
      </c>
      <c r="G14" s="6">
        <v>49400</v>
      </c>
      <c r="H14" s="2">
        <v>0</v>
      </c>
      <c r="I14" s="6">
        <v>0</v>
      </c>
      <c r="J14" s="6" t="str">
        <f>G14 - 35441</f>
        <v>0</v>
      </c>
      <c r="K14" s="4" t="str">
        <f>IF(G14=0,0,J14 / G14)</f>
        <v>0</v>
      </c>
      <c r="L14" s="6" t="str">
        <f>J14 * O14</f>
        <v>0</v>
      </c>
      <c r="M14" s="2" t="str">
        <f>L14 / R2</f>
        <v>0</v>
      </c>
      <c r="N14" s="6" t="str">
        <f>J14 * P14</f>
        <v>0</v>
      </c>
      <c r="O14" s="4">
        <v>0</v>
      </c>
      <c r="P14" s="4">
        <v>1</v>
      </c>
      <c r="Q14" s="2">
        <v>130</v>
      </c>
      <c r="R14" s="54">
        <v>113.41</v>
      </c>
    </row>
    <row r="15" spans="1:18">
      <c r="B15" s="53" t="s">
        <v>80</v>
      </c>
      <c r="C15" t="s">
        <v>220</v>
      </c>
      <c r="D15" s="3" t="s">
        <v>222</v>
      </c>
      <c r="E15" s="5">
        <v>11</v>
      </c>
      <c r="F15" s="2">
        <v>1705</v>
      </c>
      <c r="G15" s="6">
        <v>221650</v>
      </c>
      <c r="H15" s="2">
        <v>0</v>
      </c>
      <c r="I15" s="6">
        <v>0</v>
      </c>
      <c r="J15" s="6" t="str">
        <f>G15 - 158433</f>
        <v>0</v>
      </c>
      <c r="K15" s="4" t="str">
        <f>IF(G15=0,0,J15 / G15)</f>
        <v>0</v>
      </c>
      <c r="L15" s="6" t="str">
        <f>J15 * O15</f>
        <v>0</v>
      </c>
      <c r="M15" s="2" t="str">
        <f>L15 / R2</f>
        <v>0</v>
      </c>
      <c r="N15" s="6" t="str">
        <f>J15 * P15</f>
        <v>0</v>
      </c>
      <c r="O15" s="4">
        <v>0</v>
      </c>
      <c r="P15" s="4">
        <v>1</v>
      </c>
      <c r="Q15" s="2">
        <v>130</v>
      </c>
      <c r="R15" s="54">
        <v>113.41</v>
      </c>
    </row>
    <row r="16" spans="1:18">
      <c r="B16" s="53" t="s">
        <v>80</v>
      </c>
      <c r="C16" t="s">
        <v>220</v>
      </c>
      <c r="D16" s="3" t="s">
        <v>223</v>
      </c>
      <c r="E16" s="5">
        <v>1</v>
      </c>
      <c r="F16" s="2">
        <v>450</v>
      </c>
      <c r="G16" s="6">
        <v>58500</v>
      </c>
      <c r="H16" s="2">
        <v>0</v>
      </c>
      <c r="I16" s="6">
        <v>0</v>
      </c>
      <c r="J16" s="6" t="str">
        <f>G16 - 34703</f>
        <v>0</v>
      </c>
      <c r="K16" s="4" t="str">
        <f>IF(G16=0,0,J16 / G16)</f>
        <v>0</v>
      </c>
      <c r="L16" s="6" t="str">
        <f>J16 * O16</f>
        <v>0</v>
      </c>
      <c r="M16" s="2" t="str">
        <f>L16 / R2</f>
        <v>0</v>
      </c>
      <c r="N16" s="6" t="str">
        <f>J16 * P16</f>
        <v>0</v>
      </c>
      <c r="O16" s="4">
        <v>0</v>
      </c>
      <c r="P16" s="4">
        <v>1</v>
      </c>
      <c r="Q16" s="2">
        <v>130</v>
      </c>
      <c r="R16" s="54">
        <v>113.41</v>
      </c>
    </row>
    <row r="17" spans="1:18">
      <c r="B17" s="53" t="s">
        <v>80</v>
      </c>
      <c r="C17" t="s">
        <v>224</v>
      </c>
      <c r="D17" s="3" t="s">
        <v>225</v>
      </c>
      <c r="E17" s="5">
        <v>1</v>
      </c>
      <c r="F17" s="2">
        <v>250</v>
      </c>
      <c r="G17" s="6">
        <v>32500</v>
      </c>
      <c r="H17" s="2">
        <v>0</v>
      </c>
      <c r="I17" s="6">
        <v>0</v>
      </c>
      <c r="J17" s="6" t="str">
        <f>G17 - 8392</f>
        <v>0</v>
      </c>
      <c r="K17" s="4" t="str">
        <f>IF(G17=0,0,J17 / G17)</f>
        <v>0</v>
      </c>
      <c r="L17" s="6" t="str">
        <f>J17 * O17</f>
        <v>0</v>
      </c>
      <c r="M17" s="2" t="str">
        <f>L17 / R2</f>
        <v>0</v>
      </c>
      <c r="N17" s="6" t="str">
        <f>J17 * P17</f>
        <v>0</v>
      </c>
      <c r="O17" s="4">
        <v>0</v>
      </c>
      <c r="P17" s="4">
        <v>1</v>
      </c>
      <c r="Q17" s="2">
        <v>130</v>
      </c>
      <c r="R17" s="54">
        <v>113.41</v>
      </c>
    </row>
    <row r="18" spans="1:18">
      <c r="B18" s="53" t="s">
        <v>58</v>
      </c>
      <c r="C18" t="s">
        <v>226</v>
      </c>
      <c r="D18" s="3" t="s">
        <v>227</v>
      </c>
      <c r="E18" s="5">
        <v>1</v>
      </c>
      <c r="F18" s="2">
        <v>300</v>
      </c>
      <c r="G18" s="6">
        <v>39000</v>
      </c>
      <c r="H18" s="2">
        <v>150</v>
      </c>
      <c r="I18" s="6">
        <v>17012</v>
      </c>
      <c r="J18" s="6" t="str">
        <f>G18 - I18</f>
        <v>0</v>
      </c>
      <c r="K18" s="4" t="str">
        <f>IF(G18=0,0,J18 / G18)</f>
        <v>0</v>
      </c>
      <c r="L18" s="6" t="str">
        <f>J18 * O18</f>
        <v>0</v>
      </c>
      <c r="M18" s="2" t="str">
        <f>L18 / R2</f>
        <v>0</v>
      </c>
      <c r="N18" s="6" t="str">
        <f>J18 * P18</f>
        <v>0</v>
      </c>
      <c r="O18" s="4">
        <v>0</v>
      </c>
      <c r="P18" s="4">
        <v>1</v>
      </c>
      <c r="Q18" s="2">
        <v>130</v>
      </c>
      <c r="R18" s="54">
        <v>113.41</v>
      </c>
    </row>
    <row r="19" spans="1:18">
      <c r="B19" s="55"/>
      <c r="C19" s="55"/>
      <c r="D19" s="56"/>
      <c r="E19" s="57"/>
      <c r="F19" s="58"/>
      <c r="G19" s="59"/>
      <c r="H19" s="58"/>
      <c r="I19" s="59"/>
      <c r="J19" s="59"/>
      <c r="K19" s="60"/>
      <c r="L19" s="59"/>
      <c r="M19" s="58"/>
      <c r="N19" s="59"/>
      <c r="O19" s="60"/>
      <c r="P19" s="60"/>
      <c r="Q19" s="58"/>
      <c r="R19" s="58"/>
    </row>
    <row r="20" spans="1:18">
      <c r="D20" s="8" t="s">
        <v>87</v>
      </c>
      <c r="F20" s="2" t="str">
        <f>SUM(F5:F19)</f>
        <v>0</v>
      </c>
      <c r="G20" s="6" t="str">
        <f>SUM(G5:G19)</f>
        <v>0</v>
      </c>
      <c r="H20" s="2" t="str">
        <f>SUM(H5:H19)</f>
        <v>0</v>
      </c>
      <c r="I20" s="6" t="str">
        <f>SUM(I5:I19)</f>
        <v>0</v>
      </c>
      <c r="J20" s="6" t="str">
        <f>SUM(J5:J19)</f>
        <v>0</v>
      </c>
      <c r="K20" s="4" t="str">
        <f>IF(G20=0,0,J20 / G20)</f>
        <v>0</v>
      </c>
      <c r="L20" s="6" t="str">
        <f>SUM(L5:L19)</f>
        <v>0</v>
      </c>
      <c r="M20" s="2" t="str">
        <f>SUM(M5:M19)</f>
        <v>0</v>
      </c>
      <c r="N20" s="6" t="str">
        <f>SUM(N5:N19)</f>
        <v>0</v>
      </c>
    </row>
    <row r="21" spans="1:18">
      <c r="D21" s="8" t="s">
        <v>88</v>
      </c>
      <c r="E21" s="9">
        <v>0.04167</v>
      </c>
      <c r="F21" s="2" t="str">
        <f>E21 * (F20 - 0)</f>
        <v>0</v>
      </c>
      <c r="G21" s="6" t="str">
        <f>E21 * (G20 - 0)</f>
        <v>0</v>
      </c>
    </row>
    <row r="22" spans="1:18">
      <c r="D22" s="8" t="s">
        <v>89</v>
      </c>
      <c r="E22" s="7">
        <v>0.1</v>
      </c>
      <c r="F22" s="2" t="str">
        <f>F20*E22</f>
        <v>0</v>
      </c>
      <c r="G22" s="6" t="str">
        <f>G20*E22</f>
        <v>0</v>
      </c>
      <c r="N22" s="6" t="str">
        <f>G22</f>
        <v>0</v>
      </c>
    </row>
    <row r="23" spans="1:18">
      <c r="D23" s="8" t="s">
        <v>87</v>
      </c>
      <c r="F23" s="2" t="str">
        <f>F20 + F21 + F22</f>
        <v>0</v>
      </c>
      <c r="G23" s="6" t="str">
        <f>G20 + G21 + G22</f>
        <v>0</v>
      </c>
      <c r="H23" s="2" t="str">
        <f>H20</f>
        <v>0</v>
      </c>
      <c r="I23" s="6" t="str">
        <f>I20</f>
        <v>0</v>
      </c>
      <c r="J23" s="6" t="str">
        <f>G23 - I23</f>
        <v>0</v>
      </c>
      <c r="K23" s="4" t="str">
        <f>IF(G23=0,0,J23 / G23)</f>
        <v>0</v>
      </c>
      <c r="L23" s="6" t="str">
        <f>L20</f>
        <v>0</v>
      </c>
      <c r="M23" s="2" t="str">
        <f>M20</f>
        <v>0</v>
      </c>
      <c r="N23" s="6" t="str">
        <f>N20 + N22</f>
        <v>0</v>
      </c>
    </row>
    <row r="24" spans="1:18">
      <c r="D24" s="8" t="s">
        <v>105</v>
      </c>
      <c r="E24" s="7">
        <v>0.05</v>
      </c>
      <c r="F24" s="2" t="str">
        <f>F23*E24</f>
        <v>0</v>
      </c>
      <c r="G24" s="6" t="str">
        <f>G23*E24</f>
        <v>0</v>
      </c>
      <c r="L24" s="6" t="str">
        <f>G24*O24</f>
        <v>0</v>
      </c>
      <c r="M24" s="2" t="str">
        <f>F24*O24</f>
        <v>0</v>
      </c>
      <c r="N24" s="6" t="str">
        <f>G24*P24</f>
        <v>0</v>
      </c>
      <c r="O24" s="4">
        <v>0</v>
      </c>
      <c r="P24" s="4">
        <v>1</v>
      </c>
    </row>
    <row r="25" spans="1:18">
      <c r="D25" s="8" t="s">
        <v>91</v>
      </c>
      <c r="E25" s="5">
        <v>0</v>
      </c>
      <c r="F25" s="2" t="str">
        <f>IF(R25=0,0,G25/R25)</f>
        <v>0</v>
      </c>
      <c r="G25" s="6" t="str">
        <f>E25</f>
        <v>0</v>
      </c>
      <c r="L25" s="6" t="str">
        <f>G25*O25</f>
        <v>0</v>
      </c>
      <c r="M25" s="2" t="str">
        <f>F25*O25</f>
        <v>0</v>
      </c>
      <c r="N25" s="6" t="str">
        <f>G25*P25</f>
        <v>0</v>
      </c>
      <c r="O25" s="4">
        <v>0</v>
      </c>
      <c r="P25" s="4">
        <v>1</v>
      </c>
      <c r="Q25" s="2" t="s">
        <v>92</v>
      </c>
      <c r="R25" s="2">
        <v>100</v>
      </c>
    </row>
    <row r="26" spans="1:18">
      <c r="D26" s="8" t="s">
        <v>93</v>
      </c>
      <c r="F26" s="2" t="str">
        <f>F23 - F24 - F25</f>
        <v>0</v>
      </c>
      <c r="G26" s="6" t="str">
        <f>G23 - G24 - G25</f>
        <v>0</v>
      </c>
      <c r="H26" s="2" t="str">
        <f>H23</f>
        <v>0</v>
      </c>
      <c r="I26" s="6" t="str">
        <f>I23</f>
        <v>0</v>
      </c>
      <c r="J26" s="6" t="str">
        <f>G26 - I26</f>
        <v>0</v>
      </c>
      <c r="K26" s="4" t="str">
        <f>IF(G26=0,0,J26 / G26)</f>
        <v>0</v>
      </c>
      <c r="L26" s="6" t="str">
        <f>L23 - L24 - L25</f>
        <v>0</v>
      </c>
      <c r="M26" s="2" t="str">
        <f>M23 - M24 - M25</f>
        <v>0</v>
      </c>
      <c r="N26" s="6" t="str">
        <f>N23 - N24 - N25</f>
        <v>0</v>
      </c>
    </row>
    <row r="27" spans="1:18">
      <c r="D27" s="8"/>
    </row>
    <row r="28" spans="1:18">
      <c r="D28"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8" s="2" t="str">
        <f>M26</f>
        <v>0</v>
      </c>
    </row>
    <row r="29" spans="1:18">
      <c r="D29" s="8" t="s">
        <v>7</v>
      </c>
      <c r="F29" s="2" t="str">
        <f>(F28 + F30) * E21</f>
        <v>0</v>
      </c>
    </row>
    <row r="30" spans="1:18">
      <c r="D30" s="8" t="s">
        <v>94</v>
      </c>
      <c r="F30" s="2" t="str">
        <f>H26</f>
        <v>0</v>
      </c>
    </row>
    <row r="31" spans="1:18">
      <c r="D31"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1" s="2" t="str">
        <f>SUM(F28:F30)</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R80"/>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228</v>
      </c>
      <c r="Q2" s="2" t="s">
        <v>40</v>
      </c>
      <c r="R2" s="2">
        <v>130</v>
      </c>
    </row>
    <row r="4" spans="1:18" s="1" customFormat="1">
      <c r="B4" s="21" t="s">
        <v>41</v>
      </c>
      <c r="C4" s="22" t="s">
        <v>42</v>
      </c>
      <c r="D4" s="23" t="s">
        <v>43</v>
      </c>
      <c r="E4" s="24" t="s">
        <v>44</v>
      </c>
      <c r="F4" s="25" t="s">
        <v>45</v>
      </c>
      <c r="G4" s="24" t="s">
        <v>46</v>
      </c>
      <c r="H4" s="25" t="s">
        <v>47</v>
      </c>
      <c r="I4" s="24" t="s">
        <v>48</v>
      </c>
      <c r="J4" s="24" t="s">
        <v>49</v>
      </c>
      <c r="K4" s="26" t="s">
        <v>50</v>
      </c>
      <c r="L4" s="27" t="s">
        <v>51</v>
      </c>
      <c r="M4" s="28" t="s">
        <v>52</v>
      </c>
      <c r="N4" s="27" t="s">
        <v>53</v>
      </c>
      <c r="O4" s="29" t="s">
        <v>54</v>
      </c>
      <c r="P4" s="29" t="s">
        <v>55</v>
      </c>
      <c r="Q4" s="25" t="s">
        <v>56</v>
      </c>
      <c r="R4" s="30" t="s">
        <v>57</v>
      </c>
    </row>
    <row r="5" spans="1:18">
      <c r="B5" s="53" t="s">
        <v>58</v>
      </c>
      <c r="C5" t="s">
        <v>59</v>
      </c>
      <c r="D5" s="3" t="s">
        <v>60</v>
      </c>
      <c r="E5" s="5">
        <v>1</v>
      </c>
      <c r="F5" s="2">
        <v>2000</v>
      </c>
      <c r="G5" s="6">
        <v>260000</v>
      </c>
      <c r="H5" s="2">
        <v>1976.56</v>
      </c>
      <c r="I5" s="6">
        <v>224162</v>
      </c>
      <c r="J5" s="6" t="str">
        <f>G5 - I5</f>
        <v>0</v>
      </c>
      <c r="K5" s="4" t="str">
        <f>IF(G5=0,0,J5 / G5)</f>
        <v>0</v>
      </c>
      <c r="L5" s="6" t="str">
        <f>J5 * O5</f>
        <v>0</v>
      </c>
      <c r="M5" s="2" t="str">
        <f>L5 / R2</f>
        <v>0</v>
      </c>
      <c r="N5" s="6" t="str">
        <f>J5 * P5</f>
        <v>0</v>
      </c>
      <c r="O5" s="4">
        <v>0.2</v>
      </c>
      <c r="P5" s="4">
        <v>0.8</v>
      </c>
      <c r="Q5" s="2">
        <v>130</v>
      </c>
      <c r="R5" s="54">
        <v>113.41</v>
      </c>
    </row>
    <row r="6" spans="1:18">
      <c r="B6" s="53" t="s">
        <v>58</v>
      </c>
      <c r="C6" t="s">
        <v>135</v>
      </c>
      <c r="D6" s="3" t="s">
        <v>229</v>
      </c>
      <c r="E6" s="5">
        <v>1</v>
      </c>
      <c r="F6" s="2">
        <v>1500</v>
      </c>
      <c r="G6" s="6">
        <v>195000</v>
      </c>
      <c r="H6" s="2">
        <v>1099.48</v>
      </c>
      <c r="I6" s="6">
        <v>124692</v>
      </c>
      <c r="J6" s="6" t="str">
        <f>G6 - I6</f>
        <v>0</v>
      </c>
      <c r="K6" s="4" t="str">
        <f>IF(G6=0,0,J6 / G6)</f>
        <v>0</v>
      </c>
      <c r="L6" s="6" t="str">
        <f>J6 * O6</f>
        <v>0</v>
      </c>
      <c r="M6" s="2" t="str">
        <f>L6 / R2</f>
        <v>0</v>
      </c>
      <c r="N6" s="6" t="str">
        <f>J6 * P6</f>
        <v>0</v>
      </c>
      <c r="O6" s="4">
        <v>0.2</v>
      </c>
      <c r="P6" s="4">
        <v>0.8</v>
      </c>
      <c r="Q6" s="2">
        <v>130</v>
      </c>
      <c r="R6" s="54">
        <v>113.41</v>
      </c>
    </row>
    <row r="7" spans="1:18">
      <c r="B7" s="53" t="s">
        <v>58</v>
      </c>
      <c r="C7" t="s">
        <v>69</v>
      </c>
      <c r="D7" s="3" t="s">
        <v>157</v>
      </c>
      <c r="E7" s="5">
        <v>1</v>
      </c>
      <c r="F7" s="2">
        <v>350</v>
      </c>
      <c r="G7" s="6">
        <v>45500</v>
      </c>
      <c r="H7" s="2">
        <v>262</v>
      </c>
      <c r="I7" s="6">
        <v>29713</v>
      </c>
      <c r="J7" s="6" t="str">
        <f>G7 - I7</f>
        <v>0</v>
      </c>
      <c r="K7" s="4" t="str">
        <f>IF(G7=0,0,J7 / G7)</f>
        <v>0</v>
      </c>
      <c r="L7" s="6" t="str">
        <f>J7 * O7</f>
        <v>0</v>
      </c>
      <c r="M7" s="2" t="str">
        <f>L7 / R2</f>
        <v>0</v>
      </c>
      <c r="N7" s="6" t="str">
        <f>J7 * P7</f>
        <v>0</v>
      </c>
      <c r="O7" s="4">
        <v>0.2</v>
      </c>
      <c r="P7" s="4">
        <v>0.8</v>
      </c>
      <c r="Q7" s="2">
        <v>130</v>
      </c>
      <c r="R7" s="54">
        <v>113.41</v>
      </c>
    </row>
    <row r="8" spans="1:18">
      <c r="B8" s="53" t="s">
        <v>58</v>
      </c>
      <c r="C8" t="s">
        <v>230</v>
      </c>
      <c r="D8" s="3" t="s">
        <v>231</v>
      </c>
      <c r="E8" s="5">
        <v>1</v>
      </c>
      <c r="F8" s="2">
        <v>820</v>
      </c>
      <c r="G8" s="6">
        <v>106600</v>
      </c>
      <c r="H8" s="2">
        <v>628.27</v>
      </c>
      <c r="I8" s="6">
        <v>71252</v>
      </c>
      <c r="J8" s="6" t="str">
        <f>G8 - I8</f>
        <v>0</v>
      </c>
      <c r="K8" s="4" t="str">
        <f>IF(G8=0,0,J8 / G8)</f>
        <v>0</v>
      </c>
      <c r="L8" s="6" t="str">
        <f>J8 * O8</f>
        <v>0</v>
      </c>
      <c r="M8" s="2" t="str">
        <f>L8 / R2</f>
        <v>0</v>
      </c>
      <c r="N8" s="6" t="str">
        <f>J8 * P8</f>
        <v>0</v>
      </c>
      <c r="O8" s="4">
        <v>0.2</v>
      </c>
      <c r="P8" s="4">
        <v>0.8</v>
      </c>
      <c r="Q8" s="2">
        <v>130</v>
      </c>
      <c r="R8" s="54">
        <v>113.41</v>
      </c>
    </row>
    <row r="9" spans="1:18">
      <c r="B9" s="53" t="s">
        <v>58</v>
      </c>
      <c r="C9" t="s">
        <v>71</v>
      </c>
      <c r="D9" s="3" t="s">
        <v>232</v>
      </c>
      <c r="E9" s="5">
        <v>1</v>
      </c>
      <c r="F9" s="2">
        <v>600</v>
      </c>
      <c r="G9" s="6">
        <v>78000</v>
      </c>
      <c r="H9" s="2">
        <v>440</v>
      </c>
      <c r="I9" s="6">
        <v>49900</v>
      </c>
      <c r="J9" s="6" t="str">
        <f>G9 - I9</f>
        <v>0</v>
      </c>
      <c r="K9" s="4" t="str">
        <f>IF(G9=0,0,J9 / G9)</f>
        <v>0</v>
      </c>
      <c r="L9" s="6" t="str">
        <f>J9 * O9</f>
        <v>0</v>
      </c>
      <c r="M9" s="2" t="str">
        <f>L9 / R2</f>
        <v>0</v>
      </c>
      <c r="N9" s="6" t="str">
        <f>J9 * P9</f>
        <v>0</v>
      </c>
      <c r="O9" s="4">
        <v>0.2</v>
      </c>
      <c r="P9" s="4">
        <v>0.8</v>
      </c>
      <c r="Q9" s="2">
        <v>130</v>
      </c>
      <c r="R9" s="54">
        <v>113.41</v>
      </c>
    </row>
    <row r="10" spans="1:18">
      <c r="B10" s="53" t="s">
        <v>58</v>
      </c>
      <c r="C10" t="s">
        <v>73</v>
      </c>
      <c r="D10" s="3" t="s">
        <v>74</v>
      </c>
      <c r="E10" s="5">
        <v>2</v>
      </c>
      <c r="F10" s="2">
        <v>300</v>
      </c>
      <c r="G10" s="6">
        <v>39000</v>
      </c>
      <c r="H10" s="2">
        <v>167.54</v>
      </c>
      <c r="I10" s="6">
        <v>19000</v>
      </c>
      <c r="J10" s="6" t="str">
        <f>G10 - I10</f>
        <v>0</v>
      </c>
      <c r="K10" s="4" t="str">
        <f>IF(G10=0,0,J10 / G10)</f>
        <v>0</v>
      </c>
      <c r="L10" s="6" t="str">
        <f>J10 * O10</f>
        <v>0</v>
      </c>
      <c r="M10" s="2" t="str">
        <f>L10 / R2</f>
        <v>0</v>
      </c>
      <c r="N10" s="6" t="str">
        <f>J10 * P10</f>
        <v>0</v>
      </c>
      <c r="O10" s="4">
        <v>0.2</v>
      </c>
      <c r="P10" s="4">
        <v>0.8</v>
      </c>
      <c r="Q10" s="2">
        <v>130</v>
      </c>
      <c r="R10" s="54">
        <v>113.41</v>
      </c>
    </row>
    <row r="11" spans="1:18">
      <c r="B11" s="53" t="s">
        <v>58</v>
      </c>
      <c r="C11" t="s">
        <v>233</v>
      </c>
      <c r="D11" s="3" t="s">
        <v>76</v>
      </c>
      <c r="E11" s="5">
        <v>1</v>
      </c>
      <c r="F11" s="2">
        <v>500</v>
      </c>
      <c r="G11" s="6">
        <v>65000</v>
      </c>
      <c r="H11" s="2">
        <v>314.14</v>
      </c>
      <c r="I11" s="6">
        <v>35627</v>
      </c>
      <c r="J11" s="6" t="str">
        <f>G11 - I11</f>
        <v>0</v>
      </c>
      <c r="K11" s="4" t="str">
        <f>IF(G11=0,0,J11 / G11)</f>
        <v>0</v>
      </c>
      <c r="L11" s="6" t="str">
        <f>J11 * O11</f>
        <v>0</v>
      </c>
      <c r="M11" s="2" t="str">
        <f>L11 / R2</f>
        <v>0</v>
      </c>
      <c r="N11" s="6" t="str">
        <f>J11 * P11</f>
        <v>0</v>
      </c>
      <c r="O11" s="4">
        <v>0.2</v>
      </c>
      <c r="P11" s="4">
        <v>0.8</v>
      </c>
      <c r="Q11" s="2">
        <v>130</v>
      </c>
      <c r="R11" s="54">
        <v>113.41</v>
      </c>
    </row>
    <row r="12" spans="1:18">
      <c r="B12" s="53" t="s">
        <v>58</v>
      </c>
      <c r="C12" t="s">
        <v>77</v>
      </c>
      <c r="D12" s="3" t="s">
        <v>234</v>
      </c>
      <c r="E12" s="5">
        <v>1</v>
      </c>
      <c r="F12" s="2">
        <v>350</v>
      </c>
      <c r="G12" s="6">
        <v>45500</v>
      </c>
      <c r="H12" s="2">
        <v>250</v>
      </c>
      <c r="I12" s="6">
        <v>28353</v>
      </c>
      <c r="J12" s="6" t="str">
        <f>G12 - I12</f>
        <v>0</v>
      </c>
      <c r="K12" s="4" t="str">
        <f>IF(G12=0,0,J12 / G12)</f>
        <v>0</v>
      </c>
      <c r="L12" s="6" t="str">
        <f>J12 * O12</f>
        <v>0</v>
      </c>
      <c r="M12" s="2" t="str">
        <f>L12 / R2</f>
        <v>0</v>
      </c>
      <c r="N12" s="6" t="str">
        <f>J12 * P12</f>
        <v>0</v>
      </c>
      <c r="O12" s="4">
        <v>0.2</v>
      </c>
      <c r="P12" s="4">
        <v>0.8</v>
      </c>
      <c r="Q12" s="2">
        <v>130</v>
      </c>
      <c r="R12" s="54">
        <v>113.41</v>
      </c>
    </row>
    <row r="13" spans="1:18">
      <c r="B13" s="53" t="s">
        <v>58</v>
      </c>
      <c r="C13" t="s">
        <v>77</v>
      </c>
      <c r="D13" s="3" t="s">
        <v>235</v>
      </c>
      <c r="E13" s="5">
        <v>2</v>
      </c>
      <c r="F13" s="2">
        <v>54</v>
      </c>
      <c r="G13" s="6">
        <v>7020</v>
      </c>
      <c r="H13" s="2">
        <v>40</v>
      </c>
      <c r="I13" s="6">
        <v>4536</v>
      </c>
      <c r="J13" s="6" t="str">
        <f>G13 - I13</f>
        <v>0</v>
      </c>
      <c r="K13" s="4" t="str">
        <f>IF(G13=0,0,J13 / G13)</f>
        <v>0</v>
      </c>
      <c r="L13" s="6" t="str">
        <f>J13 * O13</f>
        <v>0</v>
      </c>
      <c r="M13" s="2" t="str">
        <f>L13 / R2</f>
        <v>0</v>
      </c>
      <c r="N13" s="6" t="str">
        <f>J13 * P13</f>
        <v>0</v>
      </c>
      <c r="O13" s="4">
        <v>0.2</v>
      </c>
      <c r="P13" s="4">
        <v>0.8</v>
      </c>
      <c r="Q13" s="2">
        <v>130</v>
      </c>
      <c r="R13" s="54">
        <v>113.41</v>
      </c>
    </row>
    <row r="14" spans="1:18">
      <c r="B14" s="53" t="s">
        <v>58</v>
      </c>
      <c r="C14" t="s">
        <v>77</v>
      </c>
      <c r="D14" s="3" t="s">
        <v>236</v>
      </c>
      <c r="E14" s="5">
        <v>2</v>
      </c>
      <c r="F14" s="2">
        <v>54</v>
      </c>
      <c r="G14" s="6">
        <v>7020</v>
      </c>
      <c r="H14" s="2">
        <v>40</v>
      </c>
      <c r="I14" s="6">
        <v>4536</v>
      </c>
      <c r="J14" s="6" t="str">
        <f>G14 - I14</f>
        <v>0</v>
      </c>
      <c r="K14" s="4" t="str">
        <f>IF(G14=0,0,J14 / G14)</f>
        <v>0</v>
      </c>
      <c r="L14" s="6" t="str">
        <f>J14 * O14</f>
        <v>0</v>
      </c>
      <c r="M14" s="2" t="str">
        <f>L14 / R2</f>
        <v>0</v>
      </c>
      <c r="N14" s="6" t="str">
        <f>J14 * P14</f>
        <v>0</v>
      </c>
      <c r="O14" s="4">
        <v>0.2</v>
      </c>
      <c r="P14" s="4">
        <v>0.8</v>
      </c>
      <c r="Q14" s="2">
        <v>130</v>
      </c>
      <c r="R14" s="54">
        <v>113.41</v>
      </c>
    </row>
    <row r="15" spans="1:18">
      <c r="B15" s="53" t="s">
        <v>58</v>
      </c>
      <c r="C15" t="s">
        <v>77</v>
      </c>
      <c r="D15" s="3" t="s">
        <v>237</v>
      </c>
      <c r="E15" s="5">
        <v>1</v>
      </c>
      <c r="F15" s="2">
        <v>250</v>
      </c>
      <c r="G15" s="6">
        <v>32500</v>
      </c>
      <c r="H15" s="2">
        <v>120</v>
      </c>
      <c r="I15" s="6">
        <v>13609</v>
      </c>
      <c r="J15" s="6" t="str">
        <f>G15 - I15</f>
        <v>0</v>
      </c>
      <c r="K15" s="4" t="str">
        <f>IF(G15=0,0,J15 / G15)</f>
        <v>0</v>
      </c>
      <c r="L15" s="6" t="str">
        <f>J15 * O15</f>
        <v>0</v>
      </c>
      <c r="M15" s="2" t="str">
        <f>L15 / R2</f>
        <v>0</v>
      </c>
      <c r="N15" s="6" t="str">
        <f>J15 * P15</f>
        <v>0</v>
      </c>
      <c r="O15" s="4">
        <v>0.2</v>
      </c>
      <c r="P15" s="4">
        <v>0.8</v>
      </c>
      <c r="Q15" s="2">
        <v>130</v>
      </c>
      <c r="R15" s="54">
        <v>113.41</v>
      </c>
    </row>
    <row r="16" spans="1:18">
      <c r="B16" s="53" t="s">
        <v>80</v>
      </c>
      <c r="C16" t="s">
        <v>81</v>
      </c>
      <c r="D16" s="3" t="s">
        <v>238</v>
      </c>
      <c r="E16" s="5">
        <v>22</v>
      </c>
      <c r="F16" s="2">
        <v>3036</v>
      </c>
      <c r="G16" s="6">
        <v>394680</v>
      </c>
      <c r="H16" s="2">
        <v>0</v>
      </c>
      <c r="I16" s="6">
        <v>0</v>
      </c>
      <c r="J16" s="6" t="str">
        <f>G16 - 296912</f>
        <v>0</v>
      </c>
      <c r="K16" s="4" t="str">
        <f>IF(G16=0,0,J16 / G16)</f>
        <v>0</v>
      </c>
      <c r="L16" s="6" t="str">
        <f>J16 * O16</f>
        <v>0</v>
      </c>
      <c r="M16" s="2" t="str">
        <f>L16 / R2</f>
        <v>0</v>
      </c>
      <c r="N16" s="6" t="str">
        <f>J16 * P16</f>
        <v>0</v>
      </c>
      <c r="O16" s="4">
        <v>0.2</v>
      </c>
      <c r="P16" s="4">
        <v>0.8</v>
      </c>
      <c r="Q16" s="2">
        <v>130</v>
      </c>
      <c r="R16" s="54">
        <v>113.41</v>
      </c>
    </row>
    <row r="17" spans="1:18">
      <c r="B17" s="53" t="s">
        <v>80</v>
      </c>
      <c r="C17" t="s">
        <v>81</v>
      </c>
      <c r="D17" s="3" t="s">
        <v>239</v>
      </c>
      <c r="E17" s="5">
        <v>3</v>
      </c>
      <c r="F17" s="2">
        <v>165</v>
      </c>
      <c r="G17" s="6">
        <v>21450</v>
      </c>
      <c r="H17" s="2">
        <v>0</v>
      </c>
      <c r="I17" s="6">
        <v>0</v>
      </c>
      <c r="J17" s="6" t="str">
        <f>G17 - 13779</f>
        <v>0</v>
      </c>
      <c r="K17" s="4" t="str">
        <f>IF(G17=0,0,J17 / G17)</f>
        <v>0</v>
      </c>
      <c r="L17" s="6" t="str">
        <f>J17 * O17</f>
        <v>0</v>
      </c>
      <c r="M17" s="2" t="str">
        <f>L17 / R2</f>
        <v>0</v>
      </c>
      <c r="N17" s="6" t="str">
        <f>J17 * P17</f>
        <v>0</v>
      </c>
      <c r="O17" s="4">
        <v>0.2</v>
      </c>
      <c r="P17" s="4">
        <v>0.8</v>
      </c>
      <c r="Q17" s="2">
        <v>130</v>
      </c>
      <c r="R17" s="54">
        <v>113.41</v>
      </c>
    </row>
    <row r="18" spans="1:18">
      <c r="B18" s="63" t="s">
        <v>58</v>
      </c>
      <c r="C18" s="55" t="s">
        <v>83</v>
      </c>
      <c r="D18" s="56" t="s">
        <v>240</v>
      </c>
      <c r="E18" s="57">
        <v>40</v>
      </c>
      <c r="F18" s="58">
        <v>40</v>
      </c>
      <c r="G18" s="59">
        <v>5200</v>
      </c>
      <c r="H18" s="58">
        <v>40</v>
      </c>
      <c r="I18" s="59">
        <v>4520</v>
      </c>
      <c r="J18" s="59" t="str">
        <f>G18 - I18</f>
        <v>0</v>
      </c>
      <c r="K18" s="60" t="str">
        <f>IF(G18=0,0,J18 / G18)</f>
        <v>0</v>
      </c>
      <c r="L18" s="59" t="str">
        <f>J18 * O18</f>
        <v>0</v>
      </c>
      <c r="M18" s="58" t="str">
        <f>L18 / R2</f>
        <v>0</v>
      </c>
      <c r="N18" s="59" t="str">
        <f>J18 * P18</f>
        <v>0</v>
      </c>
      <c r="O18" s="60">
        <v>0.2</v>
      </c>
      <c r="P18" s="60">
        <v>0.8</v>
      </c>
      <c r="Q18" s="58">
        <v>130</v>
      </c>
      <c r="R18" s="64">
        <v>113.41</v>
      </c>
    </row>
    <row r="19" spans="1:18">
      <c r="B19" s="53" t="s">
        <v>58</v>
      </c>
      <c r="C19" t="s">
        <v>241</v>
      </c>
      <c r="D19" s="3" t="s">
        <v>242</v>
      </c>
      <c r="E19" s="5">
        <v>1</v>
      </c>
      <c r="F19" s="2">
        <v>1900</v>
      </c>
      <c r="G19" s="6">
        <v>247000</v>
      </c>
      <c r="H19" s="2">
        <v>1167.47</v>
      </c>
      <c r="I19" s="6">
        <v>132403</v>
      </c>
      <c r="J19" s="6" t="str">
        <f>G19 - I19</f>
        <v>0</v>
      </c>
      <c r="K19" s="4" t="str">
        <f>IF(G19=0,0,J19 / G19)</f>
        <v>0</v>
      </c>
      <c r="L19" s="6" t="str">
        <f>J19 * O19</f>
        <v>0</v>
      </c>
      <c r="M19" s="2" t="str">
        <f>L19 / R2</f>
        <v>0</v>
      </c>
      <c r="N19" s="6" t="str">
        <f>J19 * P19</f>
        <v>0</v>
      </c>
      <c r="O19" s="4">
        <v>0.2</v>
      </c>
      <c r="P19" s="4">
        <v>0.8</v>
      </c>
      <c r="Q19" s="2">
        <v>130</v>
      </c>
      <c r="R19" s="54">
        <v>113.41</v>
      </c>
    </row>
    <row r="20" spans="1:18">
      <c r="B20" s="53" t="s">
        <v>58</v>
      </c>
      <c r="C20" t="s">
        <v>241</v>
      </c>
      <c r="D20" s="3" t="s">
        <v>243</v>
      </c>
      <c r="E20" s="5">
        <v>0.04712</v>
      </c>
      <c r="F20" s="2" t="str">
        <f>E20 * (F19 - 0)</f>
        <v>0</v>
      </c>
      <c r="G20" s="6" t="str">
        <f>E20 * (G19 - 0)</f>
        <v>0</v>
      </c>
      <c r="H20" s="2">
        <v>124.61</v>
      </c>
      <c r="I20" s="6">
        <v>14132</v>
      </c>
      <c r="J20" s="6" t="str">
        <f>G20 - I20</f>
        <v>0</v>
      </c>
      <c r="K20" s="4" t="str">
        <f>IF(G20=0,0,J20 / G20)</f>
        <v>0</v>
      </c>
      <c r="L20" s="6" t="str">
        <f>J20 * O20</f>
        <v>0</v>
      </c>
      <c r="M20" s="2" t="str">
        <f>L20 / R2</f>
        <v>0</v>
      </c>
      <c r="N20" s="6" t="str">
        <f>J20 * P20</f>
        <v>0</v>
      </c>
      <c r="O20" s="4">
        <v>0.2</v>
      </c>
      <c r="P20" s="4">
        <v>0.8</v>
      </c>
      <c r="Q20" s="2">
        <v>130</v>
      </c>
      <c r="R20" s="54">
        <v>113.41</v>
      </c>
    </row>
    <row r="21" spans="1:18">
      <c r="B21" s="53" t="s">
        <v>58</v>
      </c>
      <c r="C21" t="s">
        <v>241</v>
      </c>
      <c r="D21" s="3" t="s">
        <v>244</v>
      </c>
      <c r="E21" s="5">
        <v>0.1</v>
      </c>
      <c r="F21" s="2">
        <v>900</v>
      </c>
      <c r="G21" s="6">
        <v>117000</v>
      </c>
      <c r="H21" s="2">
        <v>471.21</v>
      </c>
      <c r="I21" s="6">
        <v>53439</v>
      </c>
      <c r="J21" s="6" t="str">
        <f>G21 - I21</f>
        <v>0</v>
      </c>
      <c r="K21" s="4" t="str">
        <f>IF(G21=0,0,J21 / G21)</f>
        <v>0</v>
      </c>
      <c r="L21" s="6" t="str">
        <f>J21 * O21</f>
        <v>0</v>
      </c>
      <c r="M21" s="2" t="str">
        <f>L21 / R2</f>
        <v>0</v>
      </c>
      <c r="N21" s="6" t="str">
        <f>J21 * P21</f>
        <v>0</v>
      </c>
      <c r="O21" s="4">
        <v>0.2</v>
      </c>
      <c r="P21" s="4">
        <v>0.8</v>
      </c>
      <c r="Q21" s="2">
        <v>130</v>
      </c>
      <c r="R21" s="54">
        <v>113.41</v>
      </c>
    </row>
    <row r="22" spans="1:18">
      <c r="B22" s="53" t="s">
        <v>58</v>
      </c>
      <c r="C22" t="s">
        <v>241</v>
      </c>
      <c r="D22" s="3" t="s">
        <v>245</v>
      </c>
      <c r="E22" s="5">
        <v>1</v>
      </c>
      <c r="F22" s="2">
        <v>0</v>
      </c>
      <c r="G22" s="6">
        <v>0</v>
      </c>
      <c r="H22" s="2">
        <v>650</v>
      </c>
      <c r="I22" s="6">
        <v>73717</v>
      </c>
      <c r="J22" s="6" t="str">
        <f>G22 - I22</f>
        <v>0</v>
      </c>
      <c r="K22" s="4" t="str">
        <f>IF(G22=0,0,J22 / G22)</f>
        <v>0</v>
      </c>
      <c r="L22" s="6" t="str">
        <f>J22 * O22</f>
        <v>0</v>
      </c>
      <c r="M22" s="2" t="str">
        <f>L22 / R2</f>
        <v>0</v>
      </c>
      <c r="N22" s="6" t="str">
        <f>J22 * P22</f>
        <v>0</v>
      </c>
      <c r="O22" s="4">
        <v>0.2</v>
      </c>
      <c r="P22" s="4">
        <v>0.8</v>
      </c>
      <c r="Q22" s="2">
        <v>130</v>
      </c>
      <c r="R22" s="54">
        <v>113.41</v>
      </c>
    </row>
    <row r="23" spans="1:18">
      <c r="B23" s="53" t="s">
        <v>58</v>
      </c>
      <c r="C23" t="s">
        <v>246</v>
      </c>
      <c r="D23" s="3" t="s">
        <v>105</v>
      </c>
      <c r="E23" s="5">
        <v>0.05</v>
      </c>
      <c r="F23" s="2">
        <v>1130</v>
      </c>
      <c r="G23" s="6">
        <v>146900</v>
      </c>
      <c r="H23" s="2">
        <v>820</v>
      </c>
      <c r="I23" s="6">
        <v>92996</v>
      </c>
      <c r="J23" s="6" t="str">
        <f>G23 - I23</f>
        <v>0</v>
      </c>
      <c r="K23" s="4" t="str">
        <f>IF(G23=0,0,J23 / G23)</f>
        <v>0</v>
      </c>
      <c r="L23" s="6" t="str">
        <f>J23 * O23</f>
        <v>0</v>
      </c>
      <c r="M23" s="2" t="str">
        <f>L23 / R2</f>
        <v>0</v>
      </c>
      <c r="N23" s="6" t="str">
        <f>J23 * P23</f>
        <v>0</v>
      </c>
      <c r="O23" s="4">
        <v>0.2</v>
      </c>
      <c r="P23" s="4">
        <v>0.8</v>
      </c>
      <c r="Q23" s="2">
        <v>130</v>
      </c>
      <c r="R23" s="54">
        <v>113.41</v>
      </c>
    </row>
    <row r="24" spans="1:18">
      <c r="B24" s="53" t="s">
        <v>58</v>
      </c>
      <c r="C24" t="s">
        <v>246</v>
      </c>
      <c r="D24" s="3" t="s">
        <v>91</v>
      </c>
      <c r="E24" s="5">
        <v>0</v>
      </c>
      <c r="F24" s="2">
        <v>600</v>
      </c>
      <c r="G24" s="6">
        <v>78000</v>
      </c>
      <c r="H24" s="2">
        <v>1000</v>
      </c>
      <c r="I24" s="6">
        <v>113410</v>
      </c>
      <c r="J24" s="6" t="str">
        <f>G24 - I24</f>
        <v>0</v>
      </c>
      <c r="K24" s="4" t="str">
        <f>IF(G24=0,0,J24 / G24)</f>
        <v>0</v>
      </c>
      <c r="L24" s="6" t="str">
        <f>J24 * O24</f>
        <v>0</v>
      </c>
      <c r="M24" s="2" t="str">
        <f>L24 / R2</f>
        <v>0</v>
      </c>
      <c r="N24" s="6" t="str">
        <f>J24 * P24</f>
        <v>0</v>
      </c>
      <c r="O24" s="4">
        <v>0.2</v>
      </c>
      <c r="P24" s="4">
        <v>0.8</v>
      </c>
      <c r="Q24" s="2">
        <v>130</v>
      </c>
      <c r="R24" s="54">
        <v>100</v>
      </c>
    </row>
    <row r="25" spans="1:18">
      <c r="B25" s="53" t="s">
        <v>58</v>
      </c>
      <c r="C25" t="s">
        <v>71</v>
      </c>
      <c r="D25" s="3" t="s">
        <v>247</v>
      </c>
      <c r="E25" s="5">
        <v>1</v>
      </c>
      <c r="F25" s="2">
        <v>700</v>
      </c>
      <c r="G25" s="6">
        <v>91000</v>
      </c>
      <c r="H25" s="2">
        <v>540</v>
      </c>
      <c r="I25" s="6">
        <v>61241</v>
      </c>
      <c r="J25" s="6" t="str">
        <f>G25 - I25</f>
        <v>0</v>
      </c>
      <c r="K25" s="4" t="str">
        <f>IF(G25=0,0,J25 / G25)</f>
        <v>0</v>
      </c>
      <c r="L25" s="6" t="str">
        <f>J25 * O25</f>
        <v>0</v>
      </c>
      <c r="M25" s="2" t="str">
        <f>L25 / R2</f>
        <v>0</v>
      </c>
      <c r="N25" s="6" t="str">
        <f>J25 * P25</f>
        <v>0</v>
      </c>
      <c r="O25" s="4">
        <v>0.2</v>
      </c>
      <c r="P25" s="4">
        <v>0.8</v>
      </c>
      <c r="Q25" s="2">
        <v>130</v>
      </c>
      <c r="R25" s="54">
        <v>113.41</v>
      </c>
    </row>
    <row r="26" spans="1:18">
      <c r="B26" s="53" t="s">
        <v>58</v>
      </c>
      <c r="C26" t="s">
        <v>71</v>
      </c>
      <c r="D26" s="3" t="s">
        <v>248</v>
      </c>
      <c r="E26" s="5">
        <v>2</v>
      </c>
      <c r="F26" s="2">
        <v>900</v>
      </c>
      <c r="G26" s="6">
        <v>117000</v>
      </c>
      <c r="H26" s="2">
        <v>720</v>
      </c>
      <c r="I26" s="6">
        <v>81656</v>
      </c>
      <c r="J26" s="6" t="str">
        <f>G26 - I26</f>
        <v>0</v>
      </c>
      <c r="K26" s="4" t="str">
        <f>IF(G26=0,0,J26 / G26)</f>
        <v>0</v>
      </c>
      <c r="L26" s="6" t="str">
        <f>J26 * O26</f>
        <v>0</v>
      </c>
      <c r="M26" s="2" t="str">
        <f>L26 / R2</f>
        <v>0</v>
      </c>
      <c r="N26" s="6" t="str">
        <f>J26 * P26</f>
        <v>0</v>
      </c>
      <c r="O26" s="4">
        <v>0.2</v>
      </c>
      <c r="P26" s="4">
        <v>0.8</v>
      </c>
      <c r="Q26" s="2">
        <v>130</v>
      </c>
      <c r="R26" s="54">
        <v>113.41</v>
      </c>
    </row>
    <row r="27" spans="1:18">
      <c r="B27" s="53" t="s">
        <v>58</v>
      </c>
      <c r="C27" t="s">
        <v>71</v>
      </c>
      <c r="D27" s="3" t="s">
        <v>249</v>
      </c>
      <c r="E27" s="5">
        <v>1</v>
      </c>
      <c r="F27" s="2">
        <v>250</v>
      </c>
      <c r="G27" s="6">
        <v>32500</v>
      </c>
      <c r="H27" s="2">
        <v>160</v>
      </c>
      <c r="I27" s="6">
        <v>18146</v>
      </c>
      <c r="J27" s="6" t="str">
        <f>G27 - I27</f>
        <v>0</v>
      </c>
      <c r="K27" s="4" t="str">
        <f>IF(G27=0,0,J27 / G27)</f>
        <v>0</v>
      </c>
      <c r="L27" s="6" t="str">
        <f>J27 * O27</f>
        <v>0</v>
      </c>
      <c r="M27" s="2" t="str">
        <f>L27 / R2</f>
        <v>0</v>
      </c>
      <c r="N27" s="6" t="str">
        <f>J27 * P27</f>
        <v>0</v>
      </c>
      <c r="O27" s="4">
        <v>0.2</v>
      </c>
      <c r="P27" s="4">
        <v>0.8</v>
      </c>
      <c r="Q27" s="2">
        <v>130</v>
      </c>
      <c r="R27" s="54">
        <v>113.41</v>
      </c>
    </row>
    <row r="28" spans="1:18">
      <c r="B28" s="53" t="s">
        <v>58</v>
      </c>
      <c r="C28" t="s">
        <v>71</v>
      </c>
      <c r="D28" s="3" t="s">
        <v>250</v>
      </c>
      <c r="E28" s="5">
        <v>2</v>
      </c>
      <c r="F28" s="2">
        <v>760</v>
      </c>
      <c r="G28" s="6">
        <v>98800</v>
      </c>
      <c r="H28" s="2">
        <v>600</v>
      </c>
      <c r="I28" s="6">
        <v>68046</v>
      </c>
      <c r="J28" s="6" t="str">
        <f>G28 - I28</f>
        <v>0</v>
      </c>
      <c r="K28" s="4" t="str">
        <f>IF(G28=0,0,J28 / G28)</f>
        <v>0</v>
      </c>
      <c r="L28" s="6" t="str">
        <f>J28 * O28</f>
        <v>0</v>
      </c>
      <c r="M28" s="2" t="str">
        <f>L28 / R2</f>
        <v>0</v>
      </c>
      <c r="N28" s="6" t="str">
        <f>J28 * P28</f>
        <v>0</v>
      </c>
      <c r="O28" s="4">
        <v>0.2</v>
      </c>
      <c r="P28" s="4">
        <v>0.8</v>
      </c>
      <c r="Q28" s="2">
        <v>130</v>
      </c>
      <c r="R28" s="54">
        <v>113.41</v>
      </c>
    </row>
    <row r="29" spans="1:18">
      <c r="B29" s="53" t="s">
        <v>58</v>
      </c>
      <c r="C29" t="s">
        <v>71</v>
      </c>
      <c r="D29" s="3" t="s">
        <v>250</v>
      </c>
      <c r="E29" s="5">
        <v>1</v>
      </c>
      <c r="F29" s="2">
        <v>0</v>
      </c>
      <c r="G29" s="6">
        <v>0</v>
      </c>
      <c r="H29" s="2">
        <v>300</v>
      </c>
      <c r="I29" s="6">
        <v>34023</v>
      </c>
      <c r="J29" s="6" t="str">
        <f>G29 - I29</f>
        <v>0</v>
      </c>
      <c r="K29" s="4" t="str">
        <f>IF(G29=0,0,J29 / G29)</f>
        <v>0</v>
      </c>
      <c r="L29" s="6" t="str">
        <f>J29 * O29</f>
        <v>0</v>
      </c>
      <c r="M29" s="2" t="str">
        <f>L29 / R2</f>
        <v>0</v>
      </c>
      <c r="N29" s="6" t="str">
        <f>J29 * P29</f>
        <v>0</v>
      </c>
      <c r="O29" s="4">
        <v>0.2</v>
      </c>
      <c r="P29" s="4">
        <v>0.8</v>
      </c>
      <c r="Q29" s="2">
        <v>130</v>
      </c>
      <c r="R29" s="54">
        <v>113.41</v>
      </c>
    </row>
    <row r="30" spans="1:18">
      <c r="B30" s="53" t="s">
        <v>58</v>
      </c>
      <c r="C30" t="s">
        <v>73</v>
      </c>
      <c r="D30" s="3" t="s">
        <v>251</v>
      </c>
      <c r="E30" s="5">
        <v>1</v>
      </c>
      <c r="F30" s="2">
        <v>150</v>
      </c>
      <c r="G30" s="6">
        <v>19500</v>
      </c>
      <c r="H30" s="2">
        <v>83.77</v>
      </c>
      <c r="I30" s="6">
        <v>9500</v>
      </c>
      <c r="J30" s="6" t="str">
        <f>G30 - I30</f>
        <v>0</v>
      </c>
      <c r="K30" s="4" t="str">
        <f>IF(G30=0,0,J30 / G30)</f>
        <v>0</v>
      </c>
      <c r="L30" s="6" t="str">
        <f>J30 * O30</f>
        <v>0</v>
      </c>
      <c r="M30" s="2" t="str">
        <f>L30 / R2</f>
        <v>0</v>
      </c>
      <c r="N30" s="6" t="str">
        <f>J30 * P30</f>
        <v>0</v>
      </c>
      <c r="O30" s="4">
        <v>0.2</v>
      </c>
      <c r="P30" s="4">
        <v>0.8</v>
      </c>
      <c r="Q30" s="2">
        <v>130</v>
      </c>
      <c r="R30" s="54">
        <v>113.41</v>
      </c>
    </row>
    <row r="31" spans="1:18">
      <c r="B31" s="53" t="s">
        <v>58</v>
      </c>
      <c r="C31" t="s">
        <v>73</v>
      </c>
      <c r="D31" s="3" t="s">
        <v>252</v>
      </c>
      <c r="E31" s="5">
        <v>1</v>
      </c>
      <c r="F31" s="2">
        <v>270</v>
      </c>
      <c r="G31" s="6">
        <v>35100</v>
      </c>
      <c r="H31" s="2">
        <v>167.54</v>
      </c>
      <c r="I31" s="6">
        <v>19001</v>
      </c>
      <c r="J31" s="6" t="str">
        <f>G31 - I31</f>
        <v>0</v>
      </c>
      <c r="K31" s="4" t="str">
        <f>IF(G31=0,0,J31 / G31)</f>
        <v>0</v>
      </c>
      <c r="L31" s="6" t="str">
        <f>J31 * O31</f>
        <v>0</v>
      </c>
      <c r="M31" s="2" t="str">
        <f>L31 / R2</f>
        <v>0</v>
      </c>
      <c r="N31" s="6" t="str">
        <f>J31 * P31</f>
        <v>0</v>
      </c>
      <c r="O31" s="4">
        <v>0.2</v>
      </c>
      <c r="P31" s="4">
        <v>0.8</v>
      </c>
      <c r="Q31" s="2">
        <v>130</v>
      </c>
      <c r="R31" s="54">
        <v>113.41</v>
      </c>
    </row>
    <row r="32" spans="1:18">
      <c r="B32" s="53" t="s">
        <v>58</v>
      </c>
      <c r="C32" t="s">
        <v>181</v>
      </c>
      <c r="D32" s="3" t="s">
        <v>253</v>
      </c>
      <c r="E32" s="5">
        <v>3</v>
      </c>
      <c r="F32" s="2">
        <v>5070</v>
      </c>
      <c r="G32" s="6">
        <v>659100</v>
      </c>
      <c r="H32" s="2">
        <v>3379.2</v>
      </c>
      <c r="I32" s="6">
        <v>383235</v>
      </c>
      <c r="J32" s="6" t="str">
        <f>G32 - I32</f>
        <v>0</v>
      </c>
      <c r="K32" s="4" t="str">
        <f>IF(G32=0,0,J32 / G32)</f>
        <v>0</v>
      </c>
      <c r="L32" s="6" t="str">
        <f>J32 * O32</f>
        <v>0</v>
      </c>
      <c r="M32" s="2" t="str">
        <f>L32 / R2</f>
        <v>0</v>
      </c>
      <c r="N32" s="6" t="str">
        <f>J32 * P32</f>
        <v>0</v>
      </c>
      <c r="O32" s="4">
        <v>0.2</v>
      </c>
      <c r="P32" s="4">
        <v>0.8</v>
      </c>
      <c r="Q32" s="2">
        <v>130</v>
      </c>
      <c r="R32" s="54">
        <v>113.41</v>
      </c>
    </row>
    <row r="33" spans="1:18">
      <c r="B33" s="53" t="s">
        <v>80</v>
      </c>
      <c r="C33" t="s">
        <v>254</v>
      </c>
      <c r="D33" s="3" t="s">
        <v>255</v>
      </c>
      <c r="E33" s="5">
        <v>1</v>
      </c>
      <c r="F33" s="2">
        <v>1600</v>
      </c>
      <c r="G33" s="6">
        <v>208000</v>
      </c>
      <c r="H33" s="2">
        <v>0</v>
      </c>
      <c r="I33" s="6">
        <v>0</v>
      </c>
      <c r="J33" s="6" t="str">
        <f>G33 - 340230</f>
        <v>0</v>
      </c>
      <c r="K33" s="4" t="str">
        <f>IF(G33=0,0,J33 / G33)</f>
        <v>0</v>
      </c>
      <c r="L33" s="6" t="str">
        <f>J33 * O33</f>
        <v>0</v>
      </c>
      <c r="M33" s="2" t="str">
        <f>L33 / R2</f>
        <v>0</v>
      </c>
      <c r="N33" s="6" t="str">
        <f>J33 * P33</f>
        <v>0</v>
      </c>
      <c r="O33" s="4">
        <v>0.2</v>
      </c>
      <c r="P33" s="4">
        <v>0.8</v>
      </c>
      <c r="Q33" s="2">
        <v>130</v>
      </c>
      <c r="R33" s="54">
        <v>113.41</v>
      </c>
    </row>
    <row r="34" spans="1:18">
      <c r="B34" s="53" t="s">
        <v>80</v>
      </c>
      <c r="C34" t="s">
        <v>254</v>
      </c>
      <c r="D34" s="3" t="s">
        <v>256</v>
      </c>
      <c r="E34" s="5">
        <v>80</v>
      </c>
      <c r="F34" s="2">
        <v>14400</v>
      </c>
      <c r="G34" s="6">
        <v>1872000</v>
      </c>
      <c r="H34" s="2">
        <v>0</v>
      </c>
      <c r="I34" s="6">
        <v>0</v>
      </c>
      <c r="J34" s="6" t="str">
        <f>G34 - 1345520</f>
        <v>0</v>
      </c>
      <c r="K34" s="4" t="str">
        <f>IF(G34=0,0,J34 / G34)</f>
        <v>0</v>
      </c>
      <c r="L34" s="6" t="str">
        <f>J34 * O34</f>
        <v>0</v>
      </c>
      <c r="M34" s="2" t="str">
        <f>L34 / R2</f>
        <v>0</v>
      </c>
      <c r="N34" s="6" t="str">
        <f>J34 * P34</f>
        <v>0</v>
      </c>
      <c r="O34" s="4">
        <v>0.2</v>
      </c>
      <c r="P34" s="4">
        <v>0.8</v>
      </c>
      <c r="Q34" s="2">
        <v>130</v>
      </c>
      <c r="R34" s="54">
        <v>113.41</v>
      </c>
    </row>
    <row r="35" spans="1:18">
      <c r="B35" s="53" t="s">
        <v>80</v>
      </c>
      <c r="C35" t="s">
        <v>254</v>
      </c>
      <c r="D35" s="3" t="s">
        <v>257</v>
      </c>
      <c r="E35" s="5">
        <v>3</v>
      </c>
      <c r="F35" s="2">
        <v>540</v>
      </c>
      <c r="G35" s="6">
        <v>70200</v>
      </c>
      <c r="H35" s="2">
        <v>0</v>
      </c>
      <c r="I35" s="6">
        <v>0</v>
      </c>
      <c r="J35" s="6" t="str">
        <f>G35 - 50457</f>
        <v>0</v>
      </c>
      <c r="K35" s="4" t="str">
        <f>IF(G35=0,0,J35 / G35)</f>
        <v>0</v>
      </c>
      <c r="L35" s="6" t="str">
        <f>J35 * O35</f>
        <v>0</v>
      </c>
      <c r="M35" s="2" t="str">
        <f>L35 / R2</f>
        <v>0</v>
      </c>
      <c r="N35" s="6" t="str">
        <f>J35 * P35</f>
        <v>0</v>
      </c>
      <c r="O35" s="4">
        <v>0.2</v>
      </c>
      <c r="P35" s="4">
        <v>0.8</v>
      </c>
      <c r="Q35" s="2">
        <v>130</v>
      </c>
      <c r="R35" s="54">
        <v>113.41</v>
      </c>
    </row>
    <row r="36" spans="1:18">
      <c r="B36" s="53" t="s">
        <v>80</v>
      </c>
      <c r="C36" t="s">
        <v>254</v>
      </c>
      <c r="D36" s="3" t="s">
        <v>258</v>
      </c>
      <c r="E36" s="5">
        <v>1</v>
      </c>
      <c r="F36" s="2">
        <v>180</v>
      </c>
      <c r="G36" s="6">
        <v>23400</v>
      </c>
      <c r="H36" s="2">
        <v>0</v>
      </c>
      <c r="I36" s="6">
        <v>0</v>
      </c>
      <c r="J36" s="6" t="str">
        <f>G36 - 16819</f>
        <v>0</v>
      </c>
      <c r="K36" s="4" t="str">
        <f>IF(G36=0,0,J36 / G36)</f>
        <v>0</v>
      </c>
      <c r="L36" s="6" t="str">
        <f>J36 * O36</f>
        <v>0</v>
      </c>
      <c r="M36" s="2" t="str">
        <f>L36 / R2</f>
        <v>0</v>
      </c>
      <c r="N36" s="6" t="str">
        <f>J36 * P36</f>
        <v>0</v>
      </c>
      <c r="O36" s="4">
        <v>0.2</v>
      </c>
      <c r="P36" s="4">
        <v>0.8</v>
      </c>
      <c r="Q36" s="2">
        <v>130</v>
      </c>
      <c r="R36" s="54">
        <v>113.41</v>
      </c>
    </row>
    <row r="37" spans="1:18">
      <c r="B37" s="53" t="s">
        <v>80</v>
      </c>
      <c r="C37" t="s">
        <v>254</v>
      </c>
      <c r="D37" s="3" t="s">
        <v>259</v>
      </c>
      <c r="E37" s="5">
        <v>1</v>
      </c>
      <c r="F37" s="2">
        <v>180</v>
      </c>
      <c r="G37" s="6">
        <v>23400</v>
      </c>
      <c r="H37" s="2">
        <v>0</v>
      </c>
      <c r="I37" s="6">
        <v>0</v>
      </c>
      <c r="J37" s="6" t="str">
        <f>G37 - 16819</f>
        <v>0</v>
      </c>
      <c r="K37" s="4" t="str">
        <f>IF(G37=0,0,J37 / G37)</f>
        <v>0</v>
      </c>
      <c r="L37" s="6" t="str">
        <f>J37 * O37</f>
        <v>0</v>
      </c>
      <c r="M37" s="2" t="str">
        <f>L37 / R2</f>
        <v>0</v>
      </c>
      <c r="N37" s="6" t="str">
        <f>J37 * P37</f>
        <v>0</v>
      </c>
      <c r="O37" s="4">
        <v>0.2</v>
      </c>
      <c r="P37" s="4">
        <v>0.8</v>
      </c>
      <c r="Q37" s="2">
        <v>130</v>
      </c>
      <c r="R37" s="54">
        <v>113.41</v>
      </c>
    </row>
    <row r="38" spans="1:18">
      <c r="B38" s="53" t="s">
        <v>80</v>
      </c>
      <c r="C38" t="s">
        <v>254</v>
      </c>
      <c r="D38" s="3" t="s">
        <v>260</v>
      </c>
      <c r="E38" s="5">
        <v>12</v>
      </c>
      <c r="F38" s="2">
        <v>780</v>
      </c>
      <c r="G38" s="6">
        <v>101400</v>
      </c>
      <c r="H38" s="2">
        <v>0</v>
      </c>
      <c r="I38" s="6">
        <v>0</v>
      </c>
      <c r="J38" s="6" t="str">
        <f>G38 - 41916</f>
        <v>0</v>
      </c>
      <c r="K38" s="4" t="str">
        <f>IF(G38=0,0,J38 / G38)</f>
        <v>0</v>
      </c>
      <c r="L38" s="6" t="str">
        <f>J38 * O38</f>
        <v>0</v>
      </c>
      <c r="M38" s="2" t="str">
        <f>L38 / R2</f>
        <v>0</v>
      </c>
      <c r="N38" s="6" t="str">
        <f>J38 * P38</f>
        <v>0</v>
      </c>
      <c r="O38" s="4">
        <v>0.2</v>
      </c>
      <c r="P38" s="4">
        <v>0.8</v>
      </c>
      <c r="Q38" s="2">
        <v>130</v>
      </c>
      <c r="R38" s="54">
        <v>113.41</v>
      </c>
    </row>
    <row r="39" spans="1:18">
      <c r="B39" s="53" t="s">
        <v>80</v>
      </c>
      <c r="C39" t="s">
        <v>254</v>
      </c>
      <c r="D39" s="3" t="s">
        <v>261</v>
      </c>
      <c r="E39" s="5">
        <v>85</v>
      </c>
      <c r="F39" s="2">
        <v>714</v>
      </c>
      <c r="G39" s="6">
        <v>80665</v>
      </c>
      <c r="H39" s="2">
        <v>0</v>
      </c>
      <c r="I39" s="6">
        <v>0</v>
      </c>
      <c r="J39" s="6" t="str">
        <f>G39 - 81005</f>
        <v>0</v>
      </c>
      <c r="K39" s="4" t="str">
        <f>IF(G39=0,0,J39 / G39)</f>
        <v>0</v>
      </c>
      <c r="L39" s="6" t="str">
        <f>J39 * O39</f>
        <v>0</v>
      </c>
      <c r="M39" s="2" t="str">
        <f>L39 / R2</f>
        <v>0</v>
      </c>
      <c r="N39" s="6" t="str">
        <f>J39 * P39</f>
        <v>0</v>
      </c>
      <c r="O39" s="4">
        <v>0.2</v>
      </c>
      <c r="P39" s="4">
        <v>0.8</v>
      </c>
      <c r="Q39" s="2">
        <v>113</v>
      </c>
      <c r="R39" s="54">
        <v>113.41</v>
      </c>
    </row>
    <row r="40" spans="1:18">
      <c r="B40" s="53" t="s">
        <v>80</v>
      </c>
      <c r="C40" t="s">
        <v>262</v>
      </c>
      <c r="D40" s="3" t="s">
        <v>263</v>
      </c>
      <c r="E40" s="5">
        <v>1</v>
      </c>
      <c r="F40" s="2">
        <v>500</v>
      </c>
      <c r="G40" s="6">
        <v>65000</v>
      </c>
      <c r="H40" s="2">
        <v>0</v>
      </c>
      <c r="I40" s="6">
        <v>0</v>
      </c>
      <c r="J40" s="6" t="str">
        <f>G40 - 0</f>
        <v>0</v>
      </c>
      <c r="K40" s="4" t="str">
        <f>IF(G40=0,0,J40 / G40)</f>
        <v>0</v>
      </c>
      <c r="L40" s="6" t="str">
        <f>J40 * O40</f>
        <v>0</v>
      </c>
      <c r="M40" s="2" t="str">
        <f>L40 / R2</f>
        <v>0</v>
      </c>
      <c r="N40" s="6" t="str">
        <f>J40 * P40</f>
        <v>0</v>
      </c>
      <c r="O40" s="4">
        <v>0.2</v>
      </c>
      <c r="P40" s="4">
        <v>0.8</v>
      </c>
      <c r="Q40" s="2">
        <v>130</v>
      </c>
      <c r="R40" s="54">
        <v>113.41</v>
      </c>
    </row>
    <row r="41" spans="1:18">
      <c r="B41" s="53" t="s">
        <v>80</v>
      </c>
      <c r="C41" t="s">
        <v>264</v>
      </c>
      <c r="D41" s="3" t="s">
        <v>265</v>
      </c>
      <c r="E41" s="5">
        <v>1</v>
      </c>
      <c r="F41" s="2">
        <v>1900</v>
      </c>
      <c r="G41" s="6">
        <v>247000</v>
      </c>
      <c r="H41" s="2">
        <v>0</v>
      </c>
      <c r="I41" s="6">
        <v>0</v>
      </c>
      <c r="J41" s="6" t="str">
        <f>G41 - 66912</f>
        <v>0</v>
      </c>
      <c r="K41" s="4" t="str">
        <f>IF(G41=0,0,J41 / G41)</f>
        <v>0</v>
      </c>
      <c r="L41" s="6" t="str">
        <f>J41 * O41</f>
        <v>0</v>
      </c>
      <c r="M41" s="2" t="str">
        <f>L41 / R2</f>
        <v>0</v>
      </c>
      <c r="N41" s="6" t="str">
        <f>J41 * P41</f>
        <v>0</v>
      </c>
      <c r="O41" s="4">
        <v>0.2</v>
      </c>
      <c r="P41" s="4">
        <v>0.8</v>
      </c>
      <c r="Q41" s="2">
        <v>130</v>
      </c>
      <c r="R41" s="54">
        <v>113.41</v>
      </c>
    </row>
    <row r="42" spans="1:18">
      <c r="B42" s="53" t="s">
        <v>58</v>
      </c>
      <c r="C42" t="s">
        <v>266</v>
      </c>
      <c r="D42" s="3" t="s">
        <v>267</v>
      </c>
      <c r="E42" s="5">
        <v>1</v>
      </c>
      <c r="F42" s="2">
        <v>2800</v>
      </c>
      <c r="G42" s="6">
        <v>364000</v>
      </c>
      <c r="H42" s="2">
        <v>2074.3</v>
      </c>
      <c r="I42" s="6">
        <v>235246</v>
      </c>
      <c r="J42" s="6" t="str">
        <f>G42 - I42</f>
        <v>0</v>
      </c>
      <c r="K42" s="4" t="str">
        <f>IF(G42=0,0,J42 / G42)</f>
        <v>0</v>
      </c>
      <c r="L42" s="6" t="str">
        <f>J42 * O42</f>
        <v>0</v>
      </c>
      <c r="M42" s="2" t="str">
        <f>L42 / R2</f>
        <v>0</v>
      </c>
      <c r="N42" s="6" t="str">
        <f>J42 * P42</f>
        <v>0</v>
      </c>
      <c r="O42" s="4">
        <v>0.2</v>
      </c>
      <c r="P42" s="4">
        <v>0.8</v>
      </c>
      <c r="Q42" s="2">
        <v>130</v>
      </c>
      <c r="R42" s="54">
        <v>113.41</v>
      </c>
    </row>
    <row r="43" spans="1:18">
      <c r="B43" s="53" t="s">
        <v>58</v>
      </c>
      <c r="C43" t="s">
        <v>268</v>
      </c>
      <c r="D43" s="3" t="s">
        <v>269</v>
      </c>
      <c r="E43" s="5">
        <v>1</v>
      </c>
      <c r="F43" s="2">
        <v>850</v>
      </c>
      <c r="G43" s="6">
        <v>110500</v>
      </c>
      <c r="H43" s="2">
        <v>420</v>
      </c>
      <c r="I43" s="6">
        <v>47632</v>
      </c>
      <c r="J43" s="6" t="str">
        <f>G43 - I43</f>
        <v>0</v>
      </c>
      <c r="K43" s="4" t="str">
        <f>IF(G43=0,0,J43 / G43)</f>
        <v>0</v>
      </c>
      <c r="L43" s="6" t="str">
        <f>J43 * O43</f>
        <v>0</v>
      </c>
      <c r="M43" s="2" t="str">
        <f>L43 / R2</f>
        <v>0</v>
      </c>
      <c r="N43" s="6" t="str">
        <f>J43 * P43</f>
        <v>0</v>
      </c>
      <c r="O43" s="4">
        <v>0.2</v>
      </c>
      <c r="P43" s="4">
        <v>0.8</v>
      </c>
      <c r="Q43" s="2">
        <v>130</v>
      </c>
      <c r="R43" s="54">
        <v>113.41</v>
      </c>
    </row>
    <row r="44" spans="1:18">
      <c r="B44" s="53" t="s">
        <v>58</v>
      </c>
      <c r="C44" t="s">
        <v>268</v>
      </c>
      <c r="D44" s="3" t="s">
        <v>270</v>
      </c>
      <c r="E44" s="5">
        <v>15</v>
      </c>
      <c r="F44" s="2">
        <v>330</v>
      </c>
      <c r="G44" s="6">
        <v>42900</v>
      </c>
      <c r="H44" s="2">
        <v>204</v>
      </c>
      <c r="I44" s="6">
        <v>23130</v>
      </c>
      <c r="J44" s="6" t="str">
        <f>G44 - I44</f>
        <v>0</v>
      </c>
      <c r="K44" s="4" t="str">
        <f>IF(G44=0,0,J44 / G44)</f>
        <v>0</v>
      </c>
      <c r="L44" s="6" t="str">
        <f>J44 * O44</f>
        <v>0</v>
      </c>
      <c r="M44" s="2" t="str">
        <f>L44 / R2</f>
        <v>0</v>
      </c>
      <c r="N44" s="6" t="str">
        <f>J44 * P44</f>
        <v>0</v>
      </c>
      <c r="O44" s="4">
        <v>0.2</v>
      </c>
      <c r="P44" s="4">
        <v>0.8</v>
      </c>
      <c r="Q44" s="2">
        <v>130</v>
      </c>
      <c r="R44" s="54">
        <v>113.41</v>
      </c>
    </row>
    <row r="45" spans="1:18">
      <c r="B45" s="53" t="s">
        <v>58</v>
      </c>
      <c r="C45" t="s">
        <v>268</v>
      </c>
      <c r="D45" s="3" t="s">
        <v>271</v>
      </c>
      <c r="E45" s="5">
        <v>1</v>
      </c>
      <c r="F45" s="2">
        <v>800</v>
      </c>
      <c r="G45" s="6">
        <v>104000</v>
      </c>
      <c r="H45" s="2">
        <v>1500</v>
      </c>
      <c r="I45" s="6">
        <v>170115</v>
      </c>
      <c r="J45" s="6" t="str">
        <f>G45 - I45</f>
        <v>0</v>
      </c>
      <c r="K45" s="4" t="str">
        <f>IF(G45=0,0,J45 / G45)</f>
        <v>0</v>
      </c>
      <c r="L45" s="6" t="str">
        <f>J45 * O45</f>
        <v>0</v>
      </c>
      <c r="M45" s="2" t="str">
        <f>L45 / R2</f>
        <v>0</v>
      </c>
      <c r="N45" s="6" t="str">
        <f>J45 * P45</f>
        <v>0</v>
      </c>
      <c r="O45" s="4">
        <v>0.2</v>
      </c>
      <c r="P45" s="4">
        <v>0.8</v>
      </c>
      <c r="Q45" s="2">
        <v>130</v>
      </c>
      <c r="R45" s="54">
        <v>113.41</v>
      </c>
    </row>
    <row r="46" spans="1:18">
      <c r="B46" s="53" t="s">
        <v>58</v>
      </c>
      <c r="C46" t="s">
        <v>266</v>
      </c>
      <c r="D46" s="3" t="s">
        <v>272</v>
      </c>
      <c r="E46" s="5">
        <v>1</v>
      </c>
      <c r="F46" s="2">
        <v>300</v>
      </c>
      <c r="G46" s="6">
        <v>39000</v>
      </c>
      <c r="H46" s="2">
        <v>261.8</v>
      </c>
      <c r="I46" s="6">
        <v>29691</v>
      </c>
      <c r="J46" s="6" t="str">
        <f>G46 - I46</f>
        <v>0</v>
      </c>
      <c r="K46" s="4" t="str">
        <f>IF(G46=0,0,J46 / G46)</f>
        <v>0</v>
      </c>
      <c r="L46" s="6" t="str">
        <f>J46 * O46</f>
        <v>0</v>
      </c>
      <c r="M46" s="2" t="str">
        <f>L46 / R2</f>
        <v>0</v>
      </c>
      <c r="N46" s="6" t="str">
        <f>J46 * P46</f>
        <v>0</v>
      </c>
      <c r="O46" s="4">
        <v>0.2</v>
      </c>
      <c r="P46" s="4">
        <v>0.8</v>
      </c>
      <c r="Q46" s="2">
        <v>130</v>
      </c>
      <c r="R46" s="54">
        <v>113.41</v>
      </c>
    </row>
    <row r="47" spans="1:18">
      <c r="B47" s="53" t="s">
        <v>58</v>
      </c>
      <c r="C47" t="s">
        <v>266</v>
      </c>
      <c r="D47" s="3" t="s">
        <v>273</v>
      </c>
      <c r="E47" s="5">
        <v>3</v>
      </c>
      <c r="F47" s="2">
        <v>1350</v>
      </c>
      <c r="G47" s="6">
        <v>175500</v>
      </c>
      <c r="H47" s="2">
        <v>240</v>
      </c>
      <c r="I47" s="6">
        <v>27219</v>
      </c>
      <c r="J47" s="6" t="str">
        <f>G47 - I47</f>
        <v>0</v>
      </c>
      <c r="K47" s="4" t="str">
        <f>IF(G47=0,0,J47 / G47)</f>
        <v>0</v>
      </c>
      <c r="L47" s="6" t="str">
        <f>J47 * O47</f>
        <v>0</v>
      </c>
      <c r="M47" s="2" t="str">
        <f>L47 / R2</f>
        <v>0</v>
      </c>
      <c r="N47" s="6" t="str">
        <f>J47 * P47</f>
        <v>0</v>
      </c>
      <c r="O47" s="4">
        <v>0.2</v>
      </c>
      <c r="P47" s="4">
        <v>0.8</v>
      </c>
      <c r="Q47" s="2">
        <v>130</v>
      </c>
      <c r="R47" s="54">
        <v>113.41</v>
      </c>
    </row>
    <row r="48" spans="1:18">
      <c r="B48" s="53" t="s">
        <v>58</v>
      </c>
      <c r="C48" t="s">
        <v>274</v>
      </c>
      <c r="D48" s="3" t="s">
        <v>275</v>
      </c>
      <c r="E48" s="5">
        <v>88</v>
      </c>
      <c r="F48" s="2">
        <v>220</v>
      </c>
      <c r="G48" s="6">
        <v>28600</v>
      </c>
      <c r="H48" s="2">
        <v>70.40000000000001</v>
      </c>
      <c r="I48" s="6">
        <v>8008</v>
      </c>
      <c r="J48" s="6" t="str">
        <f>G48 - I48</f>
        <v>0</v>
      </c>
      <c r="K48" s="4" t="str">
        <f>IF(G48=0,0,J48 / G48)</f>
        <v>0</v>
      </c>
      <c r="L48" s="6" t="str">
        <f>J48 * O48</f>
        <v>0</v>
      </c>
      <c r="M48" s="2" t="str">
        <f>L48 / R2</f>
        <v>0</v>
      </c>
      <c r="N48" s="6" t="str">
        <f>J48 * P48</f>
        <v>0</v>
      </c>
      <c r="O48" s="4">
        <v>0.2</v>
      </c>
      <c r="P48" s="4">
        <v>0.8</v>
      </c>
      <c r="Q48" s="2">
        <v>130</v>
      </c>
      <c r="R48" s="54">
        <v>113.41</v>
      </c>
    </row>
    <row r="49" spans="1:18">
      <c r="B49" s="53" t="s">
        <v>58</v>
      </c>
      <c r="C49" t="s">
        <v>274</v>
      </c>
      <c r="D49" s="3" t="s">
        <v>276</v>
      </c>
      <c r="E49" s="5">
        <v>88</v>
      </c>
      <c r="F49" s="2">
        <v>220</v>
      </c>
      <c r="G49" s="6">
        <v>28600</v>
      </c>
      <c r="H49" s="2">
        <v>70.40000000000001</v>
      </c>
      <c r="I49" s="6">
        <v>8008</v>
      </c>
      <c r="J49" s="6" t="str">
        <f>G49 - I49</f>
        <v>0</v>
      </c>
      <c r="K49" s="4" t="str">
        <f>IF(G49=0,0,J49 / G49)</f>
        <v>0</v>
      </c>
      <c r="L49" s="6" t="str">
        <f>J49 * O49</f>
        <v>0</v>
      </c>
      <c r="M49" s="2" t="str">
        <f>L49 / R2</f>
        <v>0</v>
      </c>
      <c r="N49" s="6" t="str">
        <f>J49 * P49</f>
        <v>0</v>
      </c>
      <c r="O49" s="4">
        <v>0.2</v>
      </c>
      <c r="P49" s="4">
        <v>0.8</v>
      </c>
      <c r="Q49" s="2">
        <v>130</v>
      </c>
      <c r="R49" s="54">
        <v>113.41</v>
      </c>
    </row>
    <row r="50" spans="1:18">
      <c r="B50" s="53" t="s">
        <v>58</v>
      </c>
      <c r="C50" t="s">
        <v>274</v>
      </c>
      <c r="D50" s="3" t="s">
        <v>277</v>
      </c>
      <c r="E50" s="5">
        <v>88</v>
      </c>
      <c r="F50" s="2">
        <v>220</v>
      </c>
      <c r="G50" s="6">
        <v>28600</v>
      </c>
      <c r="H50" s="2">
        <v>70.40000000000001</v>
      </c>
      <c r="I50" s="6">
        <v>8008</v>
      </c>
      <c r="J50" s="6" t="str">
        <f>G50 - I50</f>
        <v>0</v>
      </c>
      <c r="K50" s="4" t="str">
        <f>IF(G50=0,0,J50 / G50)</f>
        <v>0</v>
      </c>
      <c r="L50" s="6" t="str">
        <f>J50 * O50</f>
        <v>0</v>
      </c>
      <c r="M50" s="2" t="str">
        <f>L50 / R2</f>
        <v>0</v>
      </c>
      <c r="N50" s="6" t="str">
        <f>J50 * P50</f>
        <v>0</v>
      </c>
      <c r="O50" s="4">
        <v>0.2</v>
      </c>
      <c r="P50" s="4">
        <v>0.8</v>
      </c>
      <c r="Q50" s="2">
        <v>130</v>
      </c>
      <c r="R50" s="54">
        <v>113.41</v>
      </c>
    </row>
    <row r="51" spans="1:18">
      <c r="B51" s="53" t="s">
        <v>58</v>
      </c>
      <c r="C51" t="s">
        <v>274</v>
      </c>
      <c r="D51" s="3" t="s">
        <v>278</v>
      </c>
      <c r="E51" s="5">
        <v>97</v>
      </c>
      <c r="F51" s="2">
        <v>291</v>
      </c>
      <c r="G51" s="6">
        <v>37830</v>
      </c>
      <c r="H51" s="2">
        <v>203.7</v>
      </c>
      <c r="I51" s="6">
        <v>23086</v>
      </c>
      <c r="J51" s="6" t="str">
        <f>G51 - I51</f>
        <v>0</v>
      </c>
      <c r="K51" s="4" t="str">
        <f>IF(G51=0,0,J51 / G51)</f>
        <v>0</v>
      </c>
      <c r="L51" s="6" t="str">
        <f>J51 * O51</f>
        <v>0</v>
      </c>
      <c r="M51" s="2" t="str">
        <f>L51 / R2</f>
        <v>0</v>
      </c>
      <c r="N51" s="6" t="str">
        <f>J51 * P51</f>
        <v>0</v>
      </c>
      <c r="O51" s="4">
        <v>0.2</v>
      </c>
      <c r="P51" s="4">
        <v>0.8</v>
      </c>
      <c r="Q51" s="2">
        <v>130</v>
      </c>
      <c r="R51" s="54">
        <v>113.41</v>
      </c>
    </row>
    <row r="52" spans="1:18">
      <c r="B52" s="53" t="s">
        <v>58</v>
      </c>
      <c r="C52" t="s">
        <v>274</v>
      </c>
      <c r="D52" s="3" t="s">
        <v>279</v>
      </c>
      <c r="E52" s="5">
        <v>85</v>
      </c>
      <c r="F52" s="2">
        <v>212.5</v>
      </c>
      <c r="G52" s="6">
        <v>27625</v>
      </c>
      <c r="H52" s="2">
        <v>129.2</v>
      </c>
      <c r="I52" s="6">
        <v>14620</v>
      </c>
      <c r="J52" s="6" t="str">
        <f>G52 - I52</f>
        <v>0</v>
      </c>
      <c r="K52" s="4" t="str">
        <f>IF(G52=0,0,J52 / G52)</f>
        <v>0</v>
      </c>
      <c r="L52" s="6" t="str">
        <f>J52 * O52</f>
        <v>0</v>
      </c>
      <c r="M52" s="2" t="str">
        <f>L52 / R2</f>
        <v>0</v>
      </c>
      <c r="N52" s="6" t="str">
        <f>J52 * P52</f>
        <v>0</v>
      </c>
      <c r="O52" s="4">
        <v>0.2</v>
      </c>
      <c r="P52" s="4">
        <v>0.8</v>
      </c>
      <c r="Q52" s="2">
        <v>130</v>
      </c>
      <c r="R52" s="54">
        <v>113.41</v>
      </c>
    </row>
    <row r="53" spans="1:18">
      <c r="B53" s="53" t="s">
        <v>58</v>
      </c>
      <c r="C53" t="s">
        <v>274</v>
      </c>
      <c r="D53" s="3" t="s">
        <v>280</v>
      </c>
      <c r="E53" s="5">
        <v>85</v>
      </c>
      <c r="F53" s="2">
        <v>212.5</v>
      </c>
      <c r="G53" s="6">
        <v>27625</v>
      </c>
      <c r="H53" s="2">
        <v>129.2</v>
      </c>
      <c r="I53" s="6">
        <v>14620</v>
      </c>
      <c r="J53" s="6" t="str">
        <f>G53 - I53</f>
        <v>0</v>
      </c>
      <c r="K53" s="4" t="str">
        <f>IF(G53=0,0,J53 / G53)</f>
        <v>0</v>
      </c>
      <c r="L53" s="6" t="str">
        <f>J53 * O53</f>
        <v>0</v>
      </c>
      <c r="M53" s="2" t="str">
        <f>L53 / R2</f>
        <v>0</v>
      </c>
      <c r="N53" s="6" t="str">
        <f>J53 * P53</f>
        <v>0</v>
      </c>
      <c r="O53" s="4">
        <v>0.2</v>
      </c>
      <c r="P53" s="4">
        <v>0.8</v>
      </c>
      <c r="Q53" s="2">
        <v>130</v>
      </c>
      <c r="R53" s="54">
        <v>113.41</v>
      </c>
    </row>
    <row r="54" spans="1:18">
      <c r="B54" s="53" t="s">
        <v>58</v>
      </c>
      <c r="C54" t="s">
        <v>274</v>
      </c>
      <c r="D54" s="3" t="s">
        <v>281</v>
      </c>
      <c r="E54" s="5">
        <v>85</v>
      </c>
      <c r="F54" s="2">
        <v>212.5</v>
      </c>
      <c r="G54" s="6">
        <v>27625</v>
      </c>
      <c r="H54" s="2">
        <v>67.15000000000001</v>
      </c>
      <c r="I54" s="6">
        <v>7650</v>
      </c>
      <c r="J54" s="6" t="str">
        <f>G54 - I54</f>
        <v>0</v>
      </c>
      <c r="K54" s="4" t="str">
        <f>IF(G54=0,0,J54 / G54)</f>
        <v>0</v>
      </c>
      <c r="L54" s="6" t="str">
        <f>J54 * O54</f>
        <v>0</v>
      </c>
      <c r="M54" s="2" t="str">
        <f>L54 / R2</f>
        <v>0</v>
      </c>
      <c r="N54" s="6" t="str">
        <f>J54 * P54</f>
        <v>0</v>
      </c>
      <c r="O54" s="4">
        <v>0.2</v>
      </c>
      <c r="P54" s="4">
        <v>0.8</v>
      </c>
      <c r="Q54" s="2">
        <v>130</v>
      </c>
      <c r="R54" s="54">
        <v>113.41</v>
      </c>
    </row>
    <row r="55" spans="1:18">
      <c r="B55" s="53" t="s">
        <v>58</v>
      </c>
      <c r="C55" t="s">
        <v>77</v>
      </c>
      <c r="D55" s="3" t="s">
        <v>282</v>
      </c>
      <c r="E55" s="5">
        <v>1</v>
      </c>
      <c r="F55" s="2">
        <v>2900</v>
      </c>
      <c r="G55" s="6">
        <v>377000</v>
      </c>
      <c r="H55" s="2">
        <v>2087.37</v>
      </c>
      <c r="I55" s="6">
        <v>236729</v>
      </c>
      <c r="J55" s="6" t="str">
        <f>G55 - I55</f>
        <v>0</v>
      </c>
      <c r="K55" s="4" t="str">
        <f>IF(G55=0,0,J55 / G55)</f>
        <v>0</v>
      </c>
      <c r="L55" s="6" t="str">
        <f>J55 * O55</f>
        <v>0</v>
      </c>
      <c r="M55" s="2" t="str">
        <f>L55 / R2</f>
        <v>0</v>
      </c>
      <c r="N55" s="6" t="str">
        <f>J55 * P55</f>
        <v>0</v>
      </c>
      <c r="O55" s="4">
        <v>0.2</v>
      </c>
      <c r="P55" s="4">
        <v>0.8</v>
      </c>
      <c r="Q55" s="2">
        <v>130</v>
      </c>
      <c r="R55" s="54">
        <v>113.41</v>
      </c>
    </row>
    <row r="56" spans="1:18">
      <c r="B56" s="53" t="s">
        <v>58</v>
      </c>
      <c r="C56" t="s">
        <v>77</v>
      </c>
      <c r="D56" s="3" t="s">
        <v>283</v>
      </c>
      <c r="E56" s="5">
        <v>1</v>
      </c>
      <c r="F56" s="2">
        <v>4300</v>
      </c>
      <c r="G56" s="6">
        <v>559000</v>
      </c>
      <c r="H56" s="2">
        <v>3250</v>
      </c>
      <c r="I56" s="6">
        <v>368583</v>
      </c>
      <c r="J56" s="6" t="str">
        <f>G56 - I56</f>
        <v>0</v>
      </c>
      <c r="K56" s="4" t="str">
        <f>IF(G56=0,0,J56 / G56)</f>
        <v>0</v>
      </c>
      <c r="L56" s="6" t="str">
        <f>J56 * O56</f>
        <v>0</v>
      </c>
      <c r="M56" s="2" t="str">
        <f>L56 / R2</f>
        <v>0</v>
      </c>
      <c r="N56" s="6" t="str">
        <f>J56 * P56</f>
        <v>0</v>
      </c>
      <c r="O56" s="4">
        <v>0.2</v>
      </c>
      <c r="P56" s="4">
        <v>0.8</v>
      </c>
      <c r="Q56" s="2">
        <v>130</v>
      </c>
      <c r="R56" s="54">
        <v>113.41</v>
      </c>
    </row>
    <row r="57" spans="1:18">
      <c r="B57" s="53" t="s">
        <v>58</v>
      </c>
      <c r="C57" t="s">
        <v>77</v>
      </c>
      <c r="D57" s="3" t="s">
        <v>284</v>
      </c>
      <c r="E57" s="5">
        <v>8</v>
      </c>
      <c r="F57" s="2">
        <v>3280</v>
      </c>
      <c r="G57" s="6">
        <v>426400</v>
      </c>
      <c r="H57" s="2">
        <v>2400</v>
      </c>
      <c r="I57" s="6">
        <v>272184</v>
      </c>
      <c r="J57" s="6" t="str">
        <f>G57 - I57</f>
        <v>0</v>
      </c>
      <c r="K57" s="4" t="str">
        <f>IF(G57=0,0,J57 / G57)</f>
        <v>0</v>
      </c>
      <c r="L57" s="6" t="str">
        <f>J57 * O57</f>
        <v>0</v>
      </c>
      <c r="M57" s="2" t="str">
        <f>L57 / R2</f>
        <v>0</v>
      </c>
      <c r="N57" s="6" t="str">
        <f>J57 * P57</f>
        <v>0</v>
      </c>
      <c r="O57" s="4">
        <v>0.2</v>
      </c>
      <c r="P57" s="4">
        <v>0.8</v>
      </c>
      <c r="Q57" s="2">
        <v>130</v>
      </c>
      <c r="R57" s="54">
        <v>113.41</v>
      </c>
    </row>
    <row r="58" spans="1:18">
      <c r="B58" s="53" t="s">
        <v>58</v>
      </c>
      <c r="C58" t="s">
        <v>77</v>
      </c>
      <c r="D58" s="3" t="s">
        <v>285</v>
      </c>
      <c r="E58" s="5">
        <v>1</v>
      </c>
      <c r="F58" s="2">
        <v>1800</v>
      </c>
      <c r="G58" s="6">
        <v>234000</v>
      </c>
      <c r="H58" s="2">
        <v>1200</v>
      </c>
      <c r="I58" s="6">
        <v>136092</v>
      </c>
      <c r="J58" s="6" t="str">
        <f>G58 - I58</f>
        <v>0</v>
      </c>
      <c r="K58" s="4" t="str">
        <f>IF(G58=0,0,J58 / G58)</f>
        <v>0</v>
      </c>
      <c r="L58" s="6" t="str">
        <f>J58 * O58</f>
        <v>0</v>
      </c>
      <c r="M58" s="2" t="str">
        <f>L58 / R2</f>
        <v>0</v>
      </c>
      <c r="N58" s="6" t="str">
        <f>J58 * P58</f>
        <v>0</v>
      </c>
      <c r="O58" s="4">
        <v>0.2</v>
      </c>
      <c r="P58" s="4">
        <v>0.8</v>
      </c>
      <c r="Q58" s="2">
        <v>130</v>
      </c>
      <c r="R58" s="54">
        <v>113.41</v>
      </c>
    </row>
    <row r="59" spans="1:18">
      <c r="B59" s="53" t="s">
        <v>58</v>
      </c>
      <c r="C59" t="s">
        <v>77</v>
      </c>
      <c r="D59" s="3" t="s">
        <v>286</v>
      </c>
      <c r="E59" s="5">
        <v>1</v>
      </c>
      <c r="F59" s="2">
        <v>1900</v>
      </c>
      <c r="G59" s="6">
        <v>247000</v>
      </c>
      <c r="H59" s="2">
        <v>1600</v>
      </c>
      <c r="I59" s="6">
        <v>181456</v>
      </c>
      <c r="J59" s="6" t="str">
        <f>G59 - I59</f>
        <v>0</v>
      </c>
      <c r="K59" s="4" t="str">
        <f>IF(G59=0,0,J59 / G59)</f>
        <v>0</v>
      </c>
      <c r="L59" s="6" t="str">
        <f>J59 * O59</f>
        <v>0</v>
      </c>
      <c r="M59" s="2" t="str">
        <f>L59 / R2</f>
        <v>0</v>
      </c>
      <c r="N59" s="6" t="str">
        <f>J59 * P59</f>
        <v>0</v>
      </c>
      <c r="O59" s="4">
        <v>0.2</v>
      </c>
      <c r="P59" s="4">
        <v>0.8</v>
      </c>
      <c r="Q59" s="2">
        <v>130</v>
      </c>
      <c r="R59" s="54">
        <v>113.41</v>
      </c>
    </row>
    <row r="60" spans="1:18">
      <c r="B60" s="53" t="s">
        <v>58</v>
      </c>
      <c r="C60" t="s">
        <v>77</v>
      </c>
      <c r="D60" s="3" t="s">
        <v>287</v>
      </c>
      <c r="E60" s="5">
        <v>1</v>
      </c>
      <c r="F60" s="2">
        <v>480</v>
      </c>
      <c r="G60" s="6">
        <v>62400</v>
      </c>
      <c r="H60" s="2">
        <v>350</v>
      </c>
      <c r="I60" s="6">
        <v>39694</v>
      </c>
      <c r="J60" s="6" t="str">
        <f>G60 - I60</f>
        <v>0</v>
      </c>
      <c r="K60" s="4" t="str">
        <f>IF(G60=0,0,J60 / G60)</f>
        <v>0</v>
      </c>
      <c r="L60" s="6" t="str">
        <f>J60 * O60</f>
        <v>0</v>
      </c>
      <c r="M60" s="2" t="str">
        <f>L60 / R2</f>
        <v>0</v>
      </c>
      <c r="N60" s="6" t="str">
        <f>J60 * P60</f>
        <v>0</v>
      </c>
      <c r="O60" s="4">
        <v>0.2</v>
      </c>
      <c r="P60" s="4">
        <v>0.8</v>
      </c>
      <c r="Q60" s="2">
        <v>130</v>
      </c>
      <c r="R60" s="54">
        <v>113.41</v>
      </c>
    </row>
    <row r="61" spans="1:18">
      <c r="B61" s="53" t="s">
        <v>58</v>
      </c>
      <c r="C61" t="s">
        <v>77</v>
      </c>
      <c r="D61" s="3" t="s">
        <v>288</v>
      </c>
      <c r="E61" s="5">
        <v>1</v>
      </c>
      <c r="F61" s="2">
        <v>500</v>
      </c>
      <c r="G61" s="6">
        <v>65000</v>
      </c>
      <c r="H61" s="2">
        <v>500</v>
      </c>
      <c r="I61" s="6">
        <v>56705</v>
      </c>
      <c r="J61" s="6" t="str">
        <f>G61 - I61</f>
        <v>0</v>
      </c>
      <c r="K61" s="4" t="str">
        <f>IF(G61=0,0,J61 / G61)</f>
        <v>0</v>
      </c>
      <c r="L61" s="6" t="str">
        <f>J61 * O61</f>
        <v>0</v>
      </c>
      <c r="M61" s="2" t="str">
        <f>L61 / R2</f>
        <v>0</v>
      </c>
      <c r="N61" s="6" t="str">
        <f>J61 * P61</f>
        <v>0</v>
      </c>
      <c r="O61" s="4">
        <v>0.2</v>
      </c>
      <c r="P61" s="4">
        <v>0.8</v>
      </c>
      <c r="Q61" s="2">
        <v>130</v>
      </c>
      <c r="R61" s="54">
        <v>113.41</v>
      </c>
    </row>
    <row r="62" spans="1:18">
      <c r="B62" s="53" t="s">
        <v>58</v>
      </c>
      <c r="C62" t="s">
        <v>289</v>
      </c>
      <c r="D62" s="3" t="s">
        <v>290</v>
      </c>
      <c r="E62" s="5">
        <v>1</v>
      </c>
      <c r="F62" s="2">
        <v>1000</v>
      </c>
      <c r="G62" s="6">
        <v>130000</v>
      </c>
      <c r="H62" s="2">
        <v>700</v>
      </c>
      <c r="I62" s="6">
        <v>79387</v>
      </c>
      <c r="J62" s="6" t="str">
        <f>G62 - I62</f>
        <v>0</v>
      </c>
      <c r="K62" s="4" t="str">
        <f>IF(G62=0,0,J62 / G62)</f>
        <v>0</v>
      </c>
      <c r="L62" s="6" t="str">
        <f>J62 * O62</f>
        <v>0</v>
      </c>
      <c r="M62" s="2" t="str">
        <f>L62 / R2</f>
        <v>0</v>
      </c>
      <c r="N62" s="6" t="str">
        <f>J62 * P62</f>
        <v>0</v>
      </c>
      <c r="O62" s="4">
        <v>0.2</v>
      </c>
      <c r="P62" s="4">
        <v>0.8</v>
      </c>
      <c r="Q62" s="2">
        <v>130</v>
      </c>
      <c r="R62" s="54">
        <v>113.41</v>
      </c>
    </row>
    <row r="63" spans="1:18">
      <c r="B63" s="53" t="s">
        <v>58</v>
      </c>
      <c r="C63" t="s">
        <v>291</v>
      </c>
      <c r="D63" s="3" t="s">
        <v>292</v>
      </c>
      <c r="E63" s="5">
        <v>1</v>
      </c>
      <c r="F63" s="2">
        <v>140</v>
      </c>
      <c r="G63" s="6">
        <v>18200</v>
      </c>
      <c r="H63" s="2">
        <v>50</v>
      </c>
      <c r="I63" s="6">
        <v>5671</v>
      </c>
      <c r="J63" s="6" t="str">
        <f>G63 - I63</f>
        <v>0</v>
      </c>
      <c r="K63" s="4" t="str">
        <f>IF(G63=0,0,J63 / G63)</f>
        <v>0</v>
      </c>
      <c r="L63" s="6" t="str">
        <f>J63 * O63</f>
        <v>0</v>
      </c>
      <c r="M63" s="2" t="str">
        <f>L63 / R2</f>
        <v>0</v>
      </c>
      <c r="N63" s="6" t="str">
        <f>J63 * P63</f>
        <v>0</v>
      </c>
      <c r="O63" s="4">
        <v>0.2</v>
      </c>
      <c r="P63" s="4">
        <v>0.8</v>
      </c>
      <c r="Q63" s="2">
        <v>130</v>
      </c>
      <c r="R63" s="54">
        <v>113.41</v>
      </c>
    </row>
    <row r="64" spans="1:18">
      <c r="B64" s="53" t="s">
        <v>58</v>
      </c>
      <c r="C64" t="s">
        <v>293</v>
      </c>
      <c r="D64" s="3" t="s">
        <v>294</v>
      </c>
      <c r="E64" s="5">
        <v>1</v>
      </c>
      <c r="F64" s="2">
        <v>720</v>
      </c>
      <c r="G64" s="6">
        <v>93600</v>
      </c>
      <c r="H64" s="2">
        <v>470</v>
      </c>
      <c r="I64" s="6">
        <v>53303</v>
      </c>
      <c r="J64" s="6" t="str">
        <f>G64 - I64</f>
        <v>0</v>
      </c>
      <c r="K64" s="4" t="str">
        <f>IF(G64=0,0,J64 / G64)</f>
        <v>0</v>
      </c>
      <c r="L64" s="6" t="str">
        <f>J64 * O64</f>
        <v>0</v>
      </c>
      <c r="M64" s="2" t="str">
        <f>L64 / R2</f>
        <v>0</v>
      </c>
      <c r="N64" s="6" t="str">
        <f>J64 * P64</f>
        <v>0</v>
      </c>
      <c r="O64" s="4">
        <v>0.2</v>
      </c>
      <c r="P64" s="4">
        <v>0.8</v>
      </c>
      <c r="Q64" s="2">
        <v>130</v>
      </c>
      <c r="R64" s="54">
        <v>113.41</v>
      </c>
    </row>
    <row r="65" spans="1:18">
      <c r="B65" s="53" t="s">
        <v>58</v>
      </c>
      <c r="C65" t="s">
        <v>293</v>
      </c>
      <c r="D65" s="3" t="s">
        <v>295</v>
      </c>
      <c r="E65" s="5">
        <v>1</v>
      </c>
      <c r="F65" s="2">
        <v>260</v>
      </c>
      <c r="G65" s="6">
        <v>33800</v>
      </c>
      <c r="H65" s="2">
        <v>183.2</v>
      </c>
      <c r="I65" s="6">
        <v>20777</v>
      </c>
      <c r="J65" s="6" t="str">
        <f>G65 - I65</f>
        <v>0</v>
      </c>
      <c r="K65" s="4" t="str">
        <f>IF(G65=0,0,J65 / G65)</f>
        <v>0</v>
      </c>
      <c r="L65" s="6" t="str">
        <f>J65 * O65</f>
        <v>0</v>
      </c>
      <c r="M65" s="2" t="str">
        <f>L65 / R2</f>
        <v>0</v>
      </c>
      <c r="N65" s="6" t="str">
        <f>J65 * P65</f>
        <v>0</v>
      </c>
      <c r="O65" s="4">
        <v>0.2</v>
      </c>
      <c r="P65" s="4">
        <v>0.8</v>
      </c>
      <c r="Q65" s="2">
        <v>130</v>
      </c>
      <c r="R65" s="54">
        <v>113.41</v>
      </c>
    </row>
    <row r="66" spans="1:18">
      <c r="B66" s="53" t="s">
        <v>58</v>
      </c>
      <c r="C66" t="s">
        <v>296</v>
      </c>
      <c r="D66" s="3" t="s">
        <v>297</v>
      </c>
      <c r="E66" s="5">
        <v>1</v>
      </c>
      <c r="F66" s="2">
        <v>1200</v>
      </c>
      <c r="G66" s="6">
        <v>156000</v>
      </c>
      <c r="H66" s="2">
        <v>975</v>
      </c>
      <c r="I66" s="6">
        <v>110575</v>
      </c>
      <c r="J66" s="6" t="str">
        <f>G66 - I66</f>
        <v>0</v>
      </c>
      <c r="K66" s="4" t="str">
        <f>IF(G66=0,0,J66 / G66)</f>
        <v>0</v>
      </c>
      <c r="L66" s="6" t="str">
        <f>J66 * O66</f>
        <v>0</v>
      </c>
      <c r="M66" s="2" t="str">
        <f>L66 / R2</f>
        <v>0</v>
      </c>
      <c r="N66" s="6" t="str">
        <f>J66 * P66</f>
        <v>0</v>
      </c>
      <c r="O66" s="4">
        <v>0.2</v>
      </c>
      <c r="P66" s="4">
        <v>0.8</v>
      </c>
      <c r="Q66" s="2">
        <v>130</v>
      </c>
      <c r="R66" s="54">
        <v>113.41</v>
      </c>
    </row>
    <row r="67" spans="1:18">
      <c r="B67" s="53" t="s">
        <v>58</v>
      </c>
      <c r="C67" t="s">
        <v>199</v>
      </c>
      <c r="D67" s="3" t="s">
        <v>298</v>
      </c>
      <c r="E67" s="5">
        <v>1</v>
      </c>
      <c r="F67" s="2">
        <v>0</v>
      </c>
      <c r="G67" s="6">
        <v>0</v>
      </c>
      <c r="H67" s="2">
        <v>0</v>
      </c>
      <c r="I67" s="6">
        <v>0</v>
      </c>
      <c r="J67" s="6" t="str">
        <f>G67 - I67</f>
        <v>0</v>
      </c>
      <c r="K67" s="4" t="str">
        <f>IF(G67=0,0,J67 / G67)</f>
        <v>0</v>
      </c>
      <c r="L67" s="6" t="str">
        <f>J67 * O67</f>
        <v>0</v>
      </c>
      <c r="M67" s="2" t="str">
        <f>L67 / R2</f>
        <v>0</v>
      </c>
      <c r="N67" s="6" t="str">
        <f>J67 * P67</f>
        <v>0</v>
      </c>
      <c r="O67" s="4">
        <v>0.2</v>
      </c>
      <c r="P67" s="4">
        <v>0.8</v>
      </c>
      <c r="Q67" s="2">
        <v>130</v>
      </c>
      <c r="R67" s="54">
        <v>113.41</v>
      </c>
    </row>
    <row r="68" spans="1:18">
      <c r="B68" s="55"/>
      <c r="C68" s="55"/>
      <c r="D68" s="56"/>
      <c r="E68" s="57"/>
      <c r="F68" s="58"/>
      <c r="G68" s="59"/>
      <c r="H68" s="58"/>
      <c r="I68" s="59"/>
      <c r="J68" s="59"/>
      <c r="K68" s="60"/>
      <c r="L68" s="59"/>
      <c r="M68" s="58"/>
      <c r="N68" s="59"/>
      <c r="O68" s="60"/>
      <c r="P68" s="60"/>
      <c r="Q68" s="58"/>
      <c r="R68" s="58"/>
    </row>
    <row r="69" spans="1:18">
      <c r="D69" s="8" t="s">
        <v>87</v>
      </c>
      <c r="F69" s="2" t="str">
        <f>SUM(F5:F68)</f>
        <v>0</v>
      </c>
      <c r="G69" s="6" t="str">
        <f>SUM(G5:G68)</f>
        <v>0</v>
      </c>
      <c r="H69" s="2" t="str">
        <f>SUM(H5:H68)</f>
        <v>0</v>
      </c>
      <c r="I69" s="6" t="str">
        <f>SUM(I5:I68)</f>
        <v>0</v>
      </c>
      <c r="J69" s="6" t="str">
        <f>SUM(J5:J68)</f>
        <v>0</v>
      </c>
      <c r="K69" s="4" t="str">
        <f>IF(G69=0,0,J69 / G69)</f>
        <v>0</v>
      </c>
      <c r="L69" s="6" t="str">
        <f>SUM(L5:L68)</f>
        <v>0</v>
      </c>
      <c r="M69" s="2" t="str">
        <f>SUM(M5:M68)</f>
        <v>0</v>
      </c>
      <c r="N69" s="6" t="str">
        <f>SUM(N5:N68)</f>
        <v>0</v>
      </c>
    </row>
    <row r="70" spans="1:18">
      <c r="D70" s="8" t="s">
        <v>88</v>
      </c>
      <c r="E70" s="9">
        <v>0.04712</v>
      </c>
      <c r="F70" s="2" t="str">
        <f>E70 * (F69 - 0)</f>
        <v>0</v>
      </c>
      <c r="G70" s="6" t="str">
        <f>E70 * (G69 - 0)</f>
        <v>0</v>
      </c>
    </row>
    <row r="71" spans="1:18">
      <c r="D71" s="8" t="s">
        <v>89</v>
      </c>
      <c r="E71" s="7">
        <v>0.1</v>
      </c>
      <c r="F71" s="2" t="str">
        <f>F69*E71</f>
        <v>0</v>
      </c>
      <c r="G71" s="6" t="str">
        <f>G69*E71</f>
        <v>0</v>
      </c>
      <c r="N71" s="6" t="str">
        <f>G71</f>
        <v>0</v>
      </c>
    </row>
    <row r="72" spans="1:18">
      <c r="D72" s="8" t="s">
        <v>87</v>
      </c>
      <c r="F72" s="2" t="str">
        <f>F69 + F70 + F71</f>
        <v>0</v>
      </c>
      <c r="G72" s="6" t="str">
        <f>G69 + G70 + G71</f>
        <v>0</v>
      </c>
      <c r="H72" s="2" t="str">
        <f>H69</f>
        <v>0</v>
      </c>
      <c r="I72" s="6" t="str">
        <f>I69</f>
        <v>0</v>
      </c>
      <c r="J72" s="6" t="str">
        <f>G72 - I72</f>
        <v>0</v>
      </c>
      <c r="K72" s="4" t="str">
        <f>IF(G72=0,0,J72 / G72)</f>
        <v>0</v>
      </c>
      <c r="L72" s="6" t="str">
        <f>L69</f>
        <v>0</v>
      </c>
      <c r="M72" s="2" t="str">
        <f>M69</f>
        <v>0</v>
      </c>
      <c r="N72" s="6" t="str">
        <f>N69 + N71</f>
        <v>0</v>
      </c>
    </row>
    <row r="73" spans="1:18">
      <c r="D73" s="8" t="s">
        <v>105</v>
      </c>
      <c r="E73" s="7">
        <v>0.05</v>
      </c>
      <c r="F73" s="2" t="str">
        <f>F72*E73</f>
        <v>0</v>
      </c>
      <c r="G73" s="6" t="str">
        <f>G72*E73</f>
        <v>0</v>
      </c>
      <c r="L73" s="6" t="str">
        <f>G73*O73</f>
        <v>0</v>
      </c>
      <c r="M73" s="2" t="str">
        <f>F73*O73</f>
        <v>0</v>
      </c>
      <c r="N73" s="6" t="str">
        <f>G73*P73</f>
        <v>0</v>
      </c>
      <c r="O73" s="4">
        <v>0.2</v>
      </c>
      <c r="P73" s="4">
        <v>0.8</v>
      </c>
    </row>
    <row r="74" spans="1:18">
      <c r="D74" s="8" t="s">
        <v>91</v>
      </c>
      <c r="E74" s="5">
        <v>0</v>
      </c>
      <c r="F74" s="2" t="str">
        <f>IF(R74=0,0,G74/R74)</f>
        <v>0</v>
      </c>
      <c r="G74" s="6" t="str">
        <f>E74</f>
        <v>0</v>
      </c>
      <c r="L74" s="6" t="str">
        <f>G74*O74</f>
        <v>0</v>
      </c>
      <c r="M74" s="2" t="str">
        <f>F74*O74</f>
        <v>0</v>
      </c>
      <c r="N74" s="6" t="str">
        <f>G74*P74</f>
        <v>0</v>
      </c>
      <c r="O74" s="4">
        <v>0.2</v>
      </c>
      <c r="P74" s="4">
        <v>0.8</v>
      </c>
      <c r="Q74" s="2" t="s">
        <v>92</v>
      </c>
      <c r="R74" s="2">
        <v>100</v>
      </c>
    </row>
    <row r="75" spans="1:18">
      <c r="D75" s="8" t="s">
        <v>93</v>
      </c>
      <c r="F75" s="2" t="str">
        <f>F72 - F73 - F74</f>
        <v>0</v>
      </c>
      <c r="G75" s="6" t="str">
        <f>G72 - G73 - G74</f>
        <v>0</v>
      </c>
      <c r="H75" s="2" t="str">
        <f>H72</f>
        <v>0</v>
      </c>
      <c r="I75" s="6" t="str">
        <f>I72</f>
        <v>0</v>
      </c>
      <c r="J75" s="6" t="str">
        <f>G75 - I75</f>
        <v>0</v>
      </c>
      <c r="K75" s="4" t="str">
        <f>IF(G75=0,0,J75 / G75)</f>
        <v>0</v>
      </c>
      <c r="L75" s="6" t="str">
        <f>L72 - L73 - L74</f>
        <v>0</v>
      </c>
      <c r="M75" s="2" t="str">
        <f>M72 - M73 - M74</f>
        <v>0</v>
      </c>
      <c r="N75" s="6" t="str">
        <f>N72 - N73 - N74</f>
        <v>0</v>
      </c>
    </row>
    <row r="76" spans="1:18">
      <c r="D76" s="8"/>
    </row>
    <row r="77" spans="1:18">
      <c r="D77"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77" s="2" t="str">
        <f>M75</f>
        <v>0</v>
      </c>
    </row>
    <row r="78" spans="1:18">
      <c r="D78" s="8" t="s">
        <v>7</v>
      </c>
      <c r="F78" s="2" t="str">
        <f>(F77 + F79) * E70</f>
        <v>0</v>
      </c>
    </row>
    <row r="79" spans="1:18">
      <c r="D79" s="8" t="s">
        <v>94</v>
      </c>
      <c r="F79" s="2" t="str">
        <f>H75</f>
        <v>0</v>
      </c>
    </row>
    <row r="80" spans="1:18">
      <c r="D80"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80" s="2" t="str">
        <f>SUM(F77:F79)</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送金全体像</vt:lpstr>
      <vt:lpstr>中山様</vt:lpstr>
      <vt:lpstr>太田様</vt:lpstr>
      <vt:lpstr>会澤様</vt:lpstr>
      <vt:lpstr>柿島様</vt:lpstr>
      <vt:lpstr>矢ヶ﨑様</vt:lpstr>
      <vt:lpstr>采東様</vt:lpstr>
      <vt:lpstr>後藤様</vt:lpstr>
      <vt:lpstr>山口様</vt:lpstr>
      <vt:lpstr>山﨑様</vt:lpstr>
      <vt:lpstr>山口様 1</vt:lpstr>
      <vt:lpstr>中島様</vt:lpstr>
      <vt:lpstr>高橋様</vt:lpstr>
      <vt:lpstr>山下様</vt:lpstr>
      <vt:lpstr>石川様</vt:lpstr>
      <vt:lpstr>神田様</vt:lpstr>
      <vt:lpstr>小泉様</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Work</cp:lastModifiedBy>
  <dcterms:created xsi:type="dcterms:W3CDTF">2010-05-12T03:09:05+09:00</dcterms:created>
  <dcterms:modified xsi:type="dcterms:W3CDTF">2016-11-03T15:49:51+09:00</dcterms:modified>
  <dc:title/>
  <dc:description/>
  <dc:subject/>
  <cp:keywords/>
  <cp:category/>
</cp:coreProperties>
</file>