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送金全体像" sheetId="1" r:id="rId4"/>
    <sheet name="横幕様" sheetId="2" r:id="rId5"/>
    <sheet name="松井様" sheetId="3" r:id="rId6"/>
    <sheet name="佐々木様" sheetId="4" r:id="rId7"/>
    <sheet name="山本様" sheetId="5" r:id="rId8"/>
    <sheet name="田中様" sheetId="6" r:id="rId9"/>
    <sheet name="内田様" sheetId="7" r:id="rId10"/>
    <sheet name="森本様" sheetId="8" r:id="rId11"/>
    <sheet name="清水様" sheetId="9" r:id="rId12"/>
    <sheet name="内海様" sheetId="10" r:id="rId13"/>
    <sheet name="原田様" sheetId="11" r:id="rId14"/>
    <sheet name="早坂様" sheetId="12" r:id="rId1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<sst xmlns="http://schemas.openxmlformats.org/spreadsheetml/2006/main" uniqueCount="276">
  <si>
    <t>2018-11挙式分</t>
  </si>
  <si>
    <t>出力日：2018/11/26</t>
  </si>
  <si>
    <t>No</t>
  </si>
  <si>
    <t>挙式日</t>
  </si>
  <si>
    <t>顧客名</t>
  </si>
  <si>
    <t>現地支払料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</si>
  <si>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手配料</t>
    </r>
  </si>
  <si>
    <t>州税</t>
  </si>
  <si>
    <t>振込み額合計</t>
  </si>
  <si>
    <t>2018/11/03</t>
  </si>
  <si>
    <t>原田 太輔</t>
  </si>
  <si>
    <t>2018/11/04</t>
  </si>
  <si>
    <t>森本 拓也</t>
  </si>
  <si>
    <t>2018/11/08</t>
  </si>
  <si>
    <t>内田 冬威</t>
  </si>
  <si>
    <t>2018/11/13</t>
  </si>
  <si>
    <t>田中 一世</t>
  </si>
  <si>
    <t>2018/11/15</t>
  </si>
  <si>
    <t>松井 悠輔</t>
  </si>
  <si>
    <t>2018/11/16</t>
  </si>
  <si>
    <t>早坂 淳</t>
  </si>
  <si>
    <t>2018/11/18</t>
  </si>
  <si>
    <t>内海 修一</t>
  </si>
  <si>
    <t>2018/11/23</t>
  </si>
  <si>
    <t>山本 大輔</t>
  </si>
  <si>
    <t>横幕 洋平</t>
  </si>
  <si>
    <t>2018/11/24</t>
  </si>
  <si>
    <t>佐々木 貴也</t>
  </si>
  <si>
    <t>2018/11/29</t>
  </si>
  <si>
    <t>清水 昭憲</t>
  </si>
  <si>
    <t>合計</t>
  </si>
  <si>
    <t>横幕様     挙式日：2018-11-23</t>
  </si>
  <si>
    <t>送金為替レート:</t>
  </si>
  <si>
    <t>支払区分</t>
  </si>
  <si>
    <t>商品区分</t>
  </si>
  <si>
    <t>商品名</t>
  </si>
  <si>
    <t>数量</t>
  </si>
  <si>
    <t>総代価$</t>
  </si>
  <si>
    <t>総代価\</t>
  </si>
  <si>
    <t>総原価$</t>
  </si>
  <si>
    <t>総原価\</t>
  </si>
  <si>
    <t>利益\</t>
  </si>
  <si>
    <t>利益率\</t>
  </si>
  <si>
    <t>HI\</t>
  </si>
  <si>
    <t>HI$</t>
  </si>
  <si>
    <t>RW\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</si>
  <si>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</si>
  <si>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W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</si>
  <si>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t>販売為替レート</t>
  </si>
  <si>
    <t>原価為替レート</t>
  </si>
  <si>
    <t>振込(海外)</t>
  </si>
  <si>
    <t>カワイアハオ教会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</si>
  <si>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</si>
  <si>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ヘアメイクアーティスト：Real Weddingsオリジナル</t>
  </si>
  <si>
    <t>Kaori つきっきりヘアメイク(7時間）*クイックヘアチェンジ2回付き</t>
  </si>
  <si>
    <t>Kaori 延長1時間</t>
  </si>
  <si>
    <t>Kaori リハーサルメイク(120分）</t>
  </si>
  <si>
    <t>Kaori 新郎ヘアメイク(30分)</t>
  </si>
  <si>
    <t>ヘアメイク</t>
  </si>
  <si>
    <t>ゲストヘアセット（30分）※八巻詩織様(新婦妹)・松内亜侑様(新婦友人)・宮地実紀様(新婦友人)</t>
  </si>
  <si>
    <t>フォトグラファー：VISIONARI/Takako,Megumi,Cliff,Ryan,Jason,Yumiko</t>
  </si>
  <si>
    <t xml:space="preserve">Plan（アルバムなし）：フォトグラファーJon/メイク、ホテル内、(リムジン)、セレモニー、フォトツアー1ヶ所+レセプション冒頭/350cut～/データ・インターネットスライドショー	</t>
  </si>
  <si>
    <t>VISIONARI：オプション</t>
  </si>
  <si>
    <t>フォトツアー1ヶ所追加（ワイキキ周辺）</t>
  </si>
  <si>
    <t>納期短縮：1週間以内（速達料込）</t>
  </si>
  <si>
    <t>振込(国内)</t>
  </si>
  <si>
    <t>Real Wedddings オリジナル</t>
  </si>
  <si>
    <t>写真集タイプ40P/50～60C</t>
  </si>
  <si>
    <t>プロペラUSA</t>
  </si>
  <si>
    <t>梅(挙式のみ) DVD納品</t>
  </si>
  <si>
    <t>つきっきりコーディネーター</t>
  </si>
  <si>
    <t>ホテル出発→教会→フォトツアー3カ所(ワイキキ周辺）→レセプション前半</t>
  </si>
  <si>
    <t>カップル用リムジン</t>
  </si>
  <si>
    <t>フォトツアー1ヶ所（ワイキキ周辺）</t>
  </si>
  <si>
    <t>24名様用バス</t>
  </si>
  <si>
    <t>ホテル⇔会場間（ワイキキ周辺）/往復</t>
  </si>
  <si>
    <t>延長1時間</t>
  </si>
  <si>
    <t>Real Weddings オリジナル</t>
  </si>
  <si>
    <t>ブーケ＆ブートニア　☆プレゼント☆ ※ゆり、wローズ、淡いピンクローズ、淡いデルフィニウム、アイビー</t>
  </si>
  <si>
    <t>ヘッドピース ※ゆり、ローズ、wアジサイ、グリーン</t>
  </si>
  <si>
    <t>フラワーシャワー(20名様分)</t>
  </si>
  <si>
    <t>チューベローズシングルレイ</t>
  </si>
  <si>
    <t>クレジット払い(海外)</t>
  </si>
  <si>
    <t>オーキッズ</t>
  </si>
  <si>
    <t>Wedding Lunch Menu</t>
  </si>
  <si>
    <t>デザイン変更料 ※Y &amp; Y initial on side of cake</t>
  </si>
  <si>
    <t>デザイン変更料 ※2 tiered stack wedding cake with mixed berries top, between layers, and at the bottom</t>
  </si>
  <si>
    <t>Other</t>
  </si>
  <si>
    <t>★新春限定特典★bittersweetドレス&amp;タキシードレンタル38万円分</t>
  </si>
  <si>
    <t>SUBTOTAL</t>
  </si>
  <si>
    <t>ハワイ州税</t>
  </si>
  <si>
    <t>アレンジメント料</t>
  </si>
  <si>
    <t>なし</t>
  </si>
  <si>
    <t>サービス割引</t>
  </si>
  <si>
    <t>割引額為替レート</t>
  </si>
  <si>
    <t>TOTAL</t>
  </si>
  <si>
    <t>現地支払い額</t>
  </si>
  <si>
    <r>
      <t xml:space="preserve">ＲＷからH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への振り込み額</t>
    </r>
  </si>
  <si>
    <t>松井様     挙式日：2018-11-15</t>
  </si>
  <si>
    <t>セントラルユニオン教会大聖堂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</si>
  <si>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</si>
  <si>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セントラルユニオン教会</t>
  </si>
  <si>
    <t>バウリニューアル</t>
  </si>
  <si>
    <t>つきっきり(7時間以内)+クイックヘアチェンジ2回付</t>
  </si>
  <si>
    <t>新郎ヘアセット(20分）</t>
  </si>
  <si>
    <t>ゲストヘアメイク（60分）
Ms.Makiko Matsui（ココナッツワイキキ）
Ms.Junko Hanzawa（ワイキキビーチコマー）
Ms.Marina Asanuma（ワイキキビーチコマー）Ms.Rika Matsui（ココナッツワイキキ）</t>
  </si>
  <si>
    <t>ゲストヘアセット（30分）
Ms.Kana Hanzawa（ワイキキビーチコマー）
Ms.Sachi Furusawa（ワイキキビーチコマー）</t>
  </si>
  <si>
    <t>ホテル出発→教会→フォトツアー2カ所(ワイキキ周辺）→レセプション終了</t>
  </si>
  <si>
    <t>フォトグラファー：Lester Miyashiro</t>
  </si>
  <si>
    <t>お支度→ホテル館内→リムジン→挙式→フォトツアー2ヶ所(ワイキキ周辺）/撮影データ</t>
  </si>
  <si>
    <t>レセプション前半(ワイキキ周辺)</t>
  </si>
  <si>
    <t>SweetMotionStudio</t>
  </si>
  <si>
    <t>挙式+撮影2ヵ所追加(メイク＆ホテル、レセプション前半)/2名体制</t>
  </si>
  <si>
    <t>レセプション後半</t>
  </si>
  <si>
    <t>待機料</t>
  </si>
  <si>
    <t>2曲編集</t>
  </si>
  <si>
    <t>ブーケ＆ブートニア　
☆マイナビウェディング特典☆</t>
  </si>
  <si>
    <t>フラワーシャワー(10名様分)</t>
  </si>
  <si>
    <t>レイ　
お父様へ（ホワイト＆グリーン）</t>
  </si>
  <si>
    <t>レイ　
お母様へ（ホワイト）</t>
  </si>
  <si>
    <t>ヘッドピース　</t>
  </si>
  <si>
    <t>ミッシェルズ</t>
  </si>
  <si>
    <t>Orchid Menu
ヴィテロトナート
ポテトラップシュリンプ
ビスク
フィレ</t>
  </si>
  <si>
    <t>ウェディングケーキアップチャージ
39,000円→32,500円</t>
  </si>
  <si>
    <t>レセプションコーディネーター</t>
  </si>
  <si>
    <t>会場準備～パーティー前半(3時間)</t>
  </si>
  <si>
    <t>佐々木様     挙式日：2018-11-24</t>
  </si>
  <si>
    <t>キャルバリー・バイ・ザ・シー教会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</si>
  <si>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</si>
  <si>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ヘアメイク＆着付け（120分）
※つきっきり（ヘアチェンジ2回付の場合）：84,500円追加</t>
  </si>
  <si>
    <t>ホテル出発→教会→フォトツアー1カ所(ワイマナロビーチ）</t>
  </si>
  <si>
    <t>フォトグラファー：Jayson Tanega</t>
  </si>
  <si>
    <t>お支度→ホテル館内→リムジン→挙式→フォトツアー1ヶ所(ワイキキ周辺）/撮影データ☆</t>
  </si>
  <si>
    <t>ワイマナロビーチ出張料☆</t>
  </si>
  <si>
    <t>UIプロダクション</t>
  </si>
  <si>
    <t>ゴールドプラン（お支度→会場到着→挙式/2カメ→お庭→インタビュー→フォトツアー※→レセプション※/曲選択可/ダイジェスト編集版＋未編集セレモニー）ブルーレイ納品　</t>
  </si>
  <si>
    <t>14名様用ミニバン</t>
  </si>
  <si>
    <t>ホテル⇔会場間（ワイキキ周辺）/2時間</t>
  </si>
  <si>
    <t>フォトツアー1ヶ所(ワイマナロビーチ)</t>
  </si>
  <si>
    <t>ゴールドプラン/ピンク・ゴールドシネマチック（納期短縮）</t>
  </si>
  <si>
    <t>紹介割引</t>
  </si>
  <si>
    <t>山本様     挙式日：2018-11-23</t>
  </si>
  <si>
    <t>ヘアメイクアーティスト：Risa Hoshino</t>
  </si>
  <si>
    <t>リハーサルメイク(120分)</t>
  </si>
  <si>
    <t>ゲストヘアセットorメイクのみ（30分）</t>
  </si>
  <si>
    <t>挙式のみ/撮影データ</t>
  </si>
  <si>
    <t>レセプション前半1時間追加（ワイキキ周辺）</t>
  </si>
  <si>
    <t>ホテル出発→教会→レセプション</t>
  </si>
  <si>
    <t>レセプション準備〜終了まで</t>
  </si>
  <si>
    <t>ブーケ＆ブートニア　☆プレゼント☆</t>
  </si>
  <si>
    <t>ヘッドピース ☆プレゼント☆</t>
  </si>
  <si>
    <t>Paradise Menu</t>
  </si>
  <si>
    <t>Keiki menu</t>
  </si>
  <si>
    <t>ウェディングケーキアップチャージ ※ココナッツ/3段</t>
  </si>
  <si>
    <t>スクリーン＆プロジェクター</t>
  </si>
  <si>
    <t>田中様     挙式日：2018-11-13</t>
  </si>
  <si>
    <t>フォトグラファー：Taka</t>
  </si>
  <si>
    <t>お支度→ホテル館内→挙式→フォトツアー2ヶ所(ワイキキ周辺)/撮影データ</t>
  </si>
  <si>
    <t>レセプション1時間(ワイキキ周辺)</t>
  </si>
  <si>
    <t>デジタル横長タイプ：Laule'a 40P/80C(表紙素材：麻布)</t>
  </si>
  <si>
    <t>ホテル出発→教会→フォトツアー2カ所(ワイキキ周辺）→レセプション前半</t>
  </si>
  <si>
    <t>7名様用リムジン</t>
  </si>
  <si>
    <t>①ブーケ＆ブートニア　☆プレゼント☆ ※ガーデンローズ(ピンク)・アジサイ(ホワイト)・ラナンキュラス(ピンク)・チューリップ(ピンク)・グリーン</t>
  </si>
  <si>
    <t>①ヘアピース(シングル)</t>
  </si>
  <si>
    <t>①ハクレイ(花冠) ※ラナンキュラス(ピンク)・アジサイ(ホワイト)・グリーン</t>
  </si>
  <si>
    <t>②ブーケ＆ブートニア ※カラリリー(ホワイト)</t>
  </si>
  <si>
    <t>マイリーレイ</t>
  </si>
  <si>
    <t>チューベローズダブルレイ</t>
  </si>
  <si>
    <t>Diamond Head Menu</t>
  </si>
  <si>
    <t>Other Decoration</t>
  </si>
  <si>
    <t>6"×8" Simple Berries Wedding Cake</t>
  </si>
  <si>
    <t>Pink Thank You Macaroons</t>
  </si>
  <si>
    <t>切り株風トレイ2枚 (Macaroons用)</t>
  </si>
  <si>
    <t>Custom Bride &amp; Groom Cake Pop
Bride×8pcs / Groom×8pcs</t>
  </si>
  <si>
    <t>White Small Porcelain Stand2台 (Cake Pop用)</t>
  </si>
  <si>
    <t>Berries Waffle Cone</t>
  </si>
  <si>
    <t>Wood Tray2枚 (Waffle Cone用)</t>
  </si>
  <si>
    <t>4" Berries Birthday Cake ※Message Plate:『堀さん お誕生日おめでとうございます！』</t>
  </si>
  <si>
    <t>Dessert Set Up Fee ☆プレゼント☆</t>
  </si>
  <si>
    <t>②レセプション装花 ※ガーデンローズ（濃い目のピンク）・ミニバラ（ピンク）・アジサイ（ホワイト）・カーネーション（ピーチ）・アジサイ（グリーン）・アジサイ（ピンク）</t>
  </si>
  <si>
    <t>ブーケ用カゴ ☆無料☆</t>
  </si>
  <si>
    <t>アフターブーケ(押し花)</t>
  </si>
  <si>
    <t>PBスナップ(ミルキー)</t>
  </si>
  <si>
    <t>【11/11】エンゲージメントフォトワイキキ周辺(移動時間含む2時間)</t>
  </si>
  <si>
    <t>【11/11】フォトツアー1ヶ所（ワイキキ周辺）</t>
  </si>
  <si>
    <t>内田様     挙式日：2018-11-08</t>
  </si>
  <si>
    <t>ホテル出発→教会→フォトツアー1カ所(ワイアマナロビーチ）→レセプション前半</t>
  </si>
  <si>
    <t xml:space="preserve">Plan（アルバムなし）：フォトグラファーMegumi /メイク、ホテル内、(リムジン)、セレモニー、フォトツアー2ヶ所又は フォトツアー1ヶ所+レセプション冒頭/350cut～/データ・インターネットスライドショー	</t>
  </si>
  <si>
    <t>遠方出張料（ワイマナロのフォトツアー）</t>
  </si>
  <si>
    <t>ブーケ＆ブートニア
☆お好きなブーケプレゼント☆</t>
  </si>
  <si>
    <t>レイ　
ホワイトにパープルポイントで追加</t>
  </si>
  <si>
    <t>Orchid Menu</t>
  </si>
  <si>
    <t>森本様     挙式日：2018-11-04</t>
  </si>
  <si>
    <t>ヘアメイクアーティスト：Bilino</t>
  </si>
  <si>
    <t>つきっきりヘアメイク(7時間）*クイックヘアチェンジ(15分)2回付き</t>
  </si>
  <si>
    <t>新郎ヘアセット(10分）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</si>
  <si>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</si>
  <si>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ホテル出発→教会→フォトツアー1カ所(ワイアラエビーチ）→レセプション終了</t>
  </si>
  <si>
    <t>フォトツアー1ヶ所（ワイアラエビーチ）</t>
  </si>
  <si>
    <t>ホテル⇔会場間（ワイキキ周辺）/往復
ハレクラニご集合　13:15出発</t>
  </si>
  <si>
    <t>ブーケ＆ブートニア　</t>
  </si>
  <si>
    <t>ラメール</t>
  </si>
  <si>
    <t>Wedding Dinner Menu</t>
  </si>
  <si>
    <t>ウェディングケーキ2段へのアップグレード
10,400円→24,700円</t>
  </si>
  <si>
    <t>テーブルデコレーション</t>
  </si>
  <si>
    <t>ホワイトフラワーメインのアレンジ</t>
  </si>
  <si>
    <t>キャンドル</t>
  </si>
  <si>
    <t>ケーキフラワー</t>
  </si>
  <si>
    <t>レセプション装花とお揃い
10,400円→13,000円</t>
  </si>
  <si>
    <t>ご紹介特典</t>
  </si>
  <si>
    <t>清水様     挙式日：2018-11-29</t>
  </si>
  <si>
    <t>ザ・カハラ ウエディング</t>
  </si>
  <si>
    <t>会場使用料（ダイヤモンドヘッドガゼボ：プルメリアグローブ／ココヘッドローンのいづれかよりお選びいただけます）／牧師先生／結婚証明書（法的効力はありません）／弾き語りシンガー／ホワイトチェア（20脚）／会場デコレーション(生花にて￥80,000相当分)</t>
  </si>
  <si>
    <t>アーチ変更
78,000円→45,500円</t>
  </si>
  <si>
    <t>リネン</t>
  </si>
  <si>
    <t>アーチチュール
78,000円→32,500円</t>
  </si>
  <si>
    <t>配達料</t>
  </si>
  <si>
    <t>ヘアメイクアーティスト：Machi Barros</t>
  </si>
  <si>
    <t>リハーサルメイク(120分）
11/28（Wed）10:00〜12:00＠Kahala</t>
  </si>
  <si>
    <t>つきっきりヘアメイク(7時間）*クイックヘアチェンジ2回付き</t>
  </si>
  <si>
    <t>ゲストヘアセット　（11/29　10:30〜12:00）
Fukatsu Yoko様
Hata Kaori様
Hirooka Kaori様</t>
  </si>
  <si>
    <t>ゲストヘアセット
Miyajima Kumiko様</t>
  </si>
  <si>
    <t>お支度→ホテル館内→挙式→カハラビーチ→カピオラニ公園→レセプション1時間</t>
  </si>
  <si>
    <t>カハラ　梅(挙式のみ) DVD納品</t>
  </si>
  <si>
    <t>40名様用トロリーチャーター</t>
  </si>
  <si>
    <t>ホテル→公園
※ご利用時間により金額が異なります</t>
  </si>
  <si>
    <t>ホテル出発→挙式→フォトツアー1カ所(ワイキキ周辺）→レセプション
11/28　9:00〜10:00＠Kahala</t>
  </si>
  <si>
    <t>ゲスト様のご誘導
レセプション準備〜レセプション</t>
  </si>
  <si>
    <t>フラワーシャワー(30名様分)</t>
  </si>
  <si>
    <t>ハクレイ（花冠）　☆プレゼント☆
※ブーケとお揃い　</t>
  </si>
  <si>
    <t>レイ　（ホワイト＆グリーン）</t>
  </si>
  <si>
    <t>ブライズメイド用ブーケ
1つ19,500円→18,200円→13,000円</t>
  </si>
  <si>
    <t>Paradise Menu
メイン：チキン</t>
  </si>
  <si>
    <t>Keiki menu
サラダ＆フィレ</t>
  </si>
  <si>
    <t>テーブルデコレーション
325,000円→273,000円</t>
  </si>
  <si>
    <t>グリーン＆ホワイトローズ
16,900円→13,000円</t>
  </si>
  <si>
    <t>キャンディビュッフェ</t>
  </si>
  <si>
    <t>キャンディビュッフェ　</t>
  </si>
  <si>
    <t>内海様     挙式日：2018-11-18</t>
  </si>
  <si>
    <t>クアロアランチ</t>
  </si>
  <si>
    <t>【基本パッケージ】
HaleNanea会場使用料(日～金曜日)／牧師謝礼／結婚証明書(法的効力なし)／音楽奏者／リムジン送迎(ワイキキ周辺ホテル⇔会場間・4時間)　※土曜日以外</t>
  </si>
  <si>
    <t>ヘアメイク＆着付け（120分）</t>
  </si>
  <si>
    <t>ホテル⇔会場間（ワイキキ周辺）/往復
※待機料込</t>
  </si>
  <si>
    <t>ホテル出発→挙式→レセプション</t>
  </si>
  <si>
    <t>お支度→ホテル館内→リムジン→挙式/撮影データ</t>
  </si>
  <si>
    <t>遠方出張料</t>
  </si>
  <si>
    <t>レイ　</t>
  </si>
  <si>
    <t>ケータリングコネクション</t>
  </si>
  <si>
    <t>セッティング／スタッフ＆食器＆テーブルクロス＆ナプキン等</t>
  </si>
  <si>
    <t>出張料</t>
  </si>
  <si>
    <t>プレートメニュー(大人)</t>
  </si>
  <si>
    <t>プレートメニュー(お子様)</t>
  </si>
  <si>
    <t>ドリンク（ビール／赤白ワイン／カクテル各種／ソフトドリンク）</t>
  </si>
  <si>
    <t>We Heart Cake Company</t>
  </si>
  <si>
    <t>オリジナルウェディングケーキ
78,000円→49,400円</t>
  </si>
  <si>
    <t>チェア</t>
  </si>
  <si>
    <t>チェアーデリバリー料金</t>
  </si>
  <si>
    <t>チバリチェアー
（1脚はハイチェア）</t>
  </si>
  <si>
    <t>テーブルランナー</t>
  </si>
  <si>
    <t>ナプキン</t>
  </si>
  <si>
    <t>テーブル</t>
  </si>
  <si>
    <t>テーブルデコレーション
221,000円→234,000円</t>
  </si>
  <si>
    <t>ケーキフラワー　
12,350円→16,900円</t>
  </si>
  <si>
    <t>原田様     挙式日：2018-11-03</t>
  </si>
  <si>
    <t>ホテル出発→挙式→ホテル</t>
  </si>
  <si>
    <t>ドレス&amp;タキシード</t>
  </si>
  <si>
    <t>★リアルウエディングスオリジナル特典★提携6社より選べるご衣裳レンタルプラン①bittersweet38万円分②Lavieen Rose30万円分③innocently35万円分④La Reine38万円分⑤WHITE DOOR35万円分⑥Verdeドレスのみレンタル金額上限なし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</si>
  <si>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早坂様     挙式日：2018-11-16</t>
  </si>
  <si>
    <t>セントラルユニオン教会中聖堂</t>
  </si>
  <si>
    <t>【基本プラン】
教会＆お庭使用料（1時間挙式）／牧師への謝礼／ハーピスト／教会のお世話係／結婚証明書（法的効力はありません）／リムジン送迎（ホテル⇔教会間）</t>
  </si>
  <si>
    <t xml:space="preserve">Plan（アルバムなし）：フォトグラファーRyan/メイク、ホテル内、(リムジン)、セレモニー、フォトツアー1ヶ所+レセプション冒頭/350cut～/DVD(データ)・インターネットスライドショー	</t>
  </si>
  <si>
    <t>ホテル出発→挙式→レセプション→フォトツアー1カ所(ワイキキ周辺）</t>
  </si>
  <si>
    <t>ブーケ＆ブートニア　☆プレゼント☆ ※ガーデンローズ（ピンク）・ミニバラ（ピーチ）・ミニバラ（イエロー）・スナップドラゴン（イエロー）・ラナンキュラス（オレンジ）・アジサイ（ピンク）・アジサイ（ホワイト）・ユーカリの葉</t>
  </si>
  <si>
    <t>ヘアピース (ブーケ合わせダブル)</t>
  </si>
  <si>
    <t>ホワイトオーキッドシングルレイ ※ご両家お父様用</t>
  </si>
  <si>
    <t>シングルオーキッドとイリマレイ ※ご両家お母様用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</si>
</sst>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#,##0_ "/>
    <numFmt numFmtId="166" formatCode="0.000%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dashed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bottom style="dashed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dashed">
        <color rgb="FF000000"/>
      </bottom>
    </border>
    <border>
      <left style="medium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double">
        <color rgb="FF000000"/>
      </top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4" fillId="2" borderId="4" applyFont="0" applyNumberFormat="1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16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164" fillId="2" borderId="8" applyFont="0" applyNumberFormat="1" applyFill="0" applyBorder="1" applyAlignment="1">
      <alignment horizontal="center" vertical="center" textRotation="0" wrapText="false" shrinkToFit="false"/>
    </xf>
    <xf xfId="0" fontId="0" numFmtId="164" fillId="2" borderId="9" applyFont="0" applyNumberFormat="1" applyFill="0" applyBorder="1" applyAlignment="0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14" fillId="2" borderId="11" applyFont="0" applyNumberFormat="1" applyFill="0" applyBorder="1" applyAlignment="0">
      <alignment horizontal="general" vertical="center" textRotation="0" wrapText="false" shrinkToFit="false"/>
    </xf>
    <xf xfId="0" fontId="0" numFmtId="0" fillId="2" borderId="11" applyFont="0" applyNumberFormat="0" applyFill="0" applyBorder="1" applyAlignment="0">
      <alignment horizontal="general" vertical="center" textRotation="0" wrapText="false" shrinkToFit="false"/>
    </xf>
    <xf xfId="0" fontId="0" numFmtId="164" fillId="2" borderId="11" applyFont="0" applyNumberFormat="1" applyFill="0" applyBorder="1" applyAlignment="0">
      <alignment horizontal="general" vertical="center" textRotation="0" wrapText="false" shrinkToFit="false"/>
    </xf>
    <xf xfId="0" fontId="0" numFmtId="164" fillId="2" borderId="12" applyFont="0" applyNumberFormat="1" applyFill="0" applyBorder="1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true" shrinkToFit="false"/>
    </xf>
    <xf xfId="0" fontId="0" numFmtId="165" fillId="3" borderId="0" applyFont="0" applyNumberFormat="1" applyFill="1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right" vertical="center" textRotation="0" wrapText="false" shrinkToFit="false"/>
    </xf>
    <xf xfId="0" fontId="0" numFmtId="165" fillId="3" borderId="0" applyFont="0" applyNumberFormat="1" applyFill="1" applyBorder="0" applyAlignment="1">
      <alignment horizontal="right" vertical="center" textRotation="0" wrapText="false" shrinkToFit="false"/>
    </xf>
    <xf xfId="0" fontId="0" numFmtId="10" fillId="3" borderId="0" applyFont="0" applyNumberFormat="1" applyFill="1" applyBorder="0" applyAlignment="1">
      <alignment horizontal="right" vertical="center" textRotation="0" wrapText="false" shrinkToFit="false"/>
    </xf>
    <xf xfId="0" fontId="0" numFmtId="0" fillId="2" borderId="13" applyFont="0" applyNumberFormat="0" applyFill="0" applyBorder="1" applyAlignment="0">
      <alignment horizontal="general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center" textRotation="0" wrapText="false" shrinkToFit="false"/>
    </xf>
    <xf xfId="0" fontId="0" numFmtId="164" fillId="2" borderId="14" applyFont="0" applyNumberFormat="1" applyFill="0" applyBorder="1" applyAlignment="1">
      <alignment horizontal="right" vertical="center" textRotation="0" wrapText="false" shrinkToFit="false"/>
    </xf>
    <xf xfId="0" fontId="0" numFmtId="164" fillId="3" borderId="14" applyFont="0" applyNumberFormat="1" applyFill="1" applyBorder="1" applyAlignment="1">
      <alignment horizontal="right" vertical="center" textRotation="0" wrapText="false" shrinkToFit="false"/>
    </xf>
    <xf xfId="0" fontId="0" numFmtId="0" fillId="2" borderId="15" applyFont="0" applyNumberFormat="0" applyFill="0" applyBorder="1" applyAlignment="0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true" shrinkToFit="false"/>
    </xf>
    <xf xfId="0" fontId="0" numFmtId="165" fillId="2" borderId="15" applyFont="0" applyNumberFormat="1" applyFill="0" applyBorder="1" applyAlignment="0">
      <alignment horizontal="general" vertical="center" textRotation="0" wrapText="false" shrinkToFit="false"/>
    </xf>
    <xf xfId="0" fontId="0" numFmtId="164" fillId="2" borderId="15" applyFont="0" applyNumberFormat="1" applyFill="0" applyBorder="1" applyAlignment="1">
      <alignment horizontal="right" vertical="center" textRotation="0" wrapText="false" shrinkToFit="false"/>
    </xf>
    <xf xfId="0" fontId="0" numFmtId="165" fillId="2" borderId="15" applyFont="0" applyNumberFormat="1" applyFill="0" applyBorder="1" applyAlignment="1">
      <alignment horizontal="right" vertical="center" textRotation="0" wrapText="false" shrinkToFit="false"/>
    </xf>
    <xf xfId="0" fontId="0" numFmtId="10" fillId="2" borderId="15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75" showGridLines="true" showRowColHeaders="1">
      <selection activeCell="H16" sqref="H16"/>
    </sheetView>
  </sheetViews>
  <sheetFormatPr defaultRowHeight="14.4" defaultColWidth="25" outlineLevelRow="0" outlineLevelCol="0"/>
  <cols>
    <col min="1" max="1" width="2.875" customWidth="true" style="12"/>
    <col min="2" max="2" width="4.375" customWidth="true" style="10"/>
    <col min="3" max="3" width="15.875" customWidth="true" style="11"/>
    <col min="4" max="4" width="20.125" customWidth="true" style="12"/>
    <col min="5" max="5" width="25" style="13"/>
    <col min="6" max="6" width="25" style="13"/>
    <col min="7" max="7" width="25" style="13"/>
    <col min="8" max="8" width="25" style="13"/>
    <col min="9" max="9" width="25" style="12"/>
  </cols>
  <sheetData>
    <row r="2" spans="1:9">
      <c r="C2" s="11" t="s">
        <v>0</v>
      </c>
      <c r="H2" s="14" t="s">
        <v>1</v>
      </c>
    </row>
    <row r="4" spans="1:9" s="10" customFormat="1">
      <c r="B4" s="32" t="s">
        <v>2</v>
      </c>
      <c r="C4" s="29" t="s">
        <v>3</v>
      </c>
      <c r="D4" s="30" t="s">
        <v>4</v>
      </c>
      <c r="E4" s="31" t="s">
        <v>5</v>
      </c>
      <c r="F4" s="31" t="s">
        <v>6</v>
      </c>
      <c r="G4" s="31" t="s">
        <v>7</v>
      </c>
      <c r="H4" s="34" t="s">
        <v>8</v>
      </c>
    </row>
    <row r="5" spans="1:9">
      <c r="B5" s="33">
        <v>1</v>
      </c>
      <c r="C5" s="26" t="s">
        <v>9</v>
      </c>
      <c r="D5" s="27" t="s">
        <v>10</v>
      </c>
      <c r="E5" s="28">
        <v>1679.1</v>
      </c>
      <c r="F5" s="28">
        <v>99.56</v>
      </c>
      <c r="G5" s="28">
        <v>83.81</v>
      </c>
      <c r="H5" s="35">
        <v>1862.47</v>
      </c>
    </row>
    <row r="6" spans="1:9">
      <c r="B6" s="33">
        <v>2</v>
      </c>
      <c r="C6" s="26" t="s">
        <v>11</v>
      </c>
      <c r="D6" s="27" t="s">
        <v>12</v>
      </c>
      <c r="E6" s="28">
        <v>5750.16</v>
      </c>
      <c r="F6" s="28">
        <v>522.3200000000001</v>
      </c>
      <c r="G6" s="28">
        <v>295.56</v>
      </c>
      <c r="H6" s="35">
        <v>6568.04</v>
      </c>
    </row>
    <row r="7" spans="1:9">
      <c r="B7" s="33">
        <v>3</v>
      </c>
      <c r="C7" s="26" t="s">
        <v>13</v>
      </c>
      <c r="D7" s="27" t="s">
        <v>14</v>
      </c>
      <c r="E7" s="28">
        <v>5917.38</v>
      </c>
      <c r="F7" s="28">
        <v>380.08</v>
      </c>
      <c r="G7" s="28">
        <v>296.74</v>
      </c>
      <c r="H7" s="35">
        <v>6594.2</v>
      </c>
    </row>
    <row r="8" spans="1:9">
      <c r="B8" s="33">
        <v>4</v>
      </c>
      <c r="C8" s="26" t="s">
        <v>15</v>
      </c>
      <c r="D8" s="27" t="s">
        <v>16</v>
      </c>
      <c r="E8" s="28">
        <v>7685.55</v>
      </c>
      <c r="F8" s="28">
        <v>774.53</v>
      </c>
      <c r="G8" s="28">
        <v>398.64</v>
      </c>
      <c r="H8" s="35">
        <v>8858.719999999999</v>
      </c>
    </row>
    <row r="9" spans="1:9">
      <c r="B9" s="33">
        <v>5</v>
      </c>
      <c r="C9" s="26" t="s">
        <v>17</v>
      </c>
      <c r="D9" s="27" t="s">
        <v>18</v>
      </c>
      <c r="E9" s="28">
        <v>10513.4</v>
      </c>
      <c r="F9" s="28">
        <v>943.8099999999999</v>
      </c>
      <c r="G9" s="28">
        <v>539.86</v>
      </c>
      <c r="H9" s="35">
        <v>11997.07</v>
      </c>
    </row>
    <row r="10" spans="1:9">
      <c r="B10" s="33">
        <v>6</v>
      </c>
      <c r="C10" s="26" t="s">
        <v>19</v>
      </c>
      <c r="D10" s="27" t="s">
        <v>20</v>
      </c>
      <c r="E10" s="28">
        <v>4192.35</v>
      </c>
      <c r="F10" s="28">
        <v>264.05</v>
      </c>
      <c r="G10" s="28">
        <v>209.99</v>
      </c>
      <c r="H10" s="35">
        <v>4666.39</v>
      </c>
    </row>
    <row r="11" spans="1:9">
      <c r="B11" s="33">
        <v>7</v>
      </c>
      <c r="C11" s="26" t="s">
        <v>21</v>
      </c>
      <c r="D11" s="27" t="s">
        <v>22</v>
      </c>
      <c r="E11" s="28">
        <v>11418.14</v>
      </c>
      <c r="F11" s="28">
        <v>897.36</v>
      </c>
      <c r="G11" s="28">
        <v>580.3099999999999</v>
      </c>
      <c r="H11" s="35">
        <v>12895.81</v>
      </c>
    </row>
    <row r="12" spans="1:9">
      <c r="B12" s="33">
        <v>8</v>
      </c>
      <c r="C12" s="26" t="s">
        <v>23</v>
      </c>
      <c r="D12" s="27" t="s">
        <v>24</v>
      </c>
      <c r="E12" s="28">
        <v>4632.37</v>
      </c>
      <c r="F12" s="28">
        <v>528.8200000000001</v>
      </c>
      <c r="G12" s="28">
        <v>243.2</v>
      </c>
      <c r="H12" s="35">
        <v>5404.39</v>
      </c>
    </row>
    <row r="13" spans="1:9">
      <c r="B13" s="33">
        <v>9</v>
      </c>
      <c r="C13" s="26" t="s">
        <v>23</v>
      </c>
      <c r="D13" s="27" t="s">
        <v>25</v>
      </c>
      <c r="E13" s="28">
        <v>6367.3</v>
      </c>
      <c r="F13" s="28">
        <v>733.46</v>
      </c>
      <c r="G13" s="28">
        <v>334.59</v>
      </c>
      <c r="H13" s="35">
        <v>7435.35</v>
      </c>
    </row>
    <row r="14" spans="1:9">
      <c r="B14" s="33">
        <v>10</v>
      </c>
      <c r="C14" s="26" t="s">
        <v>26</v>
      </c>
      <c r="D14" s="27" t="s">
        <v>27</v>
      </c>
      <c r="E14" s="28">
        <v>5069.28</v>
      </c>
      <c r="F14" s="28">
        <v>405.24</v>
      </c>
      <c r="G14" s="28">
        <v>257.96</v>
      </c>
      <c r="H14" s="35">
        <v>5732.48</v>
      </c>
    </row>
    <row r="15" spans="1:9">
      <c r="B15" s="33">
        <v>11</v>
      </c>
      <c r="C15" s="26" t="s">
        <v>28</v>
      </c>
      <c r="D15" s="27" t="s">
        <v>29</v>
      </c>
      <c r="E15" s="28">
        <v>12747.01</v>
      </c>
      <c r="F15" s="28">
        <v>1442.69</v>
      </c>
      <c r="G15" s="28">
        <v>668.62</v>
      </c>
      <c r="H15" s="35">
        <v>14858.32</v>
      </c>
    </row>
    <row r="16" spans="1:9">
      <c r="B16" s="36"/>
      <c r="C16" s="37"/>
      <c r="D16" s="38" t="s">
        <v>30</v>
      </c>
      <c r="E16" s="39" t="str">
        <f>SUM(E5:E15)</f>
        <v>0</v>
      </c>
      <c r="F16" s="39" t="str">
        <f>SUM(F5:F15)</f>
        <v>0</v>
      </c>
      <c r="G16" s="39" t="str">
        <f>SUM(G5:G15)</f>
        <v>0</v>
      </c>
      <c r="H16" s="40" t="str">
        <f>SUM(H5:H15)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31</v>
      </c>
      <c r="Q2" s="2" t="s">
        <v>32</v>
      </c>
      <c r="R2" s="2">
        <v>130</v>
      </c>
    </row>
    <row r="4" spans="1:18" s="1" customFormat="1">
      <c r="B4" s="15" t="s">
        <v>33</v>
      </c>
      <c r="C4" s="16" t="s">
        <v>34</v>
      </c>
      <c r="D4" s="17" t="s">
        <v>35</v>
      </c>
      <c r="E4" s="18" t="s">
        <v>36</v>
      </c>
      <c r="F4" s="19" t="s">
        <v>37</v>
      </c>
      <c r="G4" s="18" t="s">
        <v>38</v>
      </c>
      <c r="H4" s="19" t="s">
        <v>39</v>
      </c>
      <c r="I4" s="18" t="s">
        <v>40</v>
      </c>
      <c r="J4" s="18" t="s">
        <v>41</v>
      </c>
      <c r="K4" s="20" t="s">
        <v>42</v>
      </c>
      <c r="L4" s="21" t="s">
        <v>43</v>
      </c>
      <c r="M4" s="22" t="s">
        <v>44</v>
      </c>
      <c r="N4" s="21" t="s">
        <v>45</v>
      </c>
      <c r="O4" s="23" t="s">
        <v>46</v>
      </c>
      <c r="P4" s="23" t="s">
        <v>47</v>
      </c>
      <c r="Q4" s="19" t="s">
        <v>48</v>
      </c>
      <c r="R4" s="24" t="s">
        <v>49</v>
      </c>
    </row>
    <row r="5" spans="1:18">
      <c r="B5" s="47" t="s">
        <v>50</v>
      </c>
      <c r="C5" t="s">
        <v>51</v>
      </c>
      <c r="D5" s="3" t="s">
        <v>52</v>
      </c>
      <c r="E5" s="5">
        <v>1</v>
      </c>
      <c r="F5" s="2">
        <v>1300</v>
      </c>
      <c r="G5" s="6">
        <v>169000</v>
      </c>
      <c r="H5" s="2">
        <v>1154.45</v>
      </c>
      <c r="I5" s="6">
        <v>131584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113.98</v>
      </c>
    </row>
    <row r="6" spans="1:18">
      <c r="B6" s="47" t="s">
        <v>50</v>
      </c>
      <c r="C6" t="s">
        <v>53</v>
      </c>
      <c r="D6" s="3" t="s">
        <v>54</v>
      </c>
      <c r="E6" s="5">
        <v>1</v>
      </c>
      <c r="F6" s="2">
        <v>900</v>
      </c>
      <c r="G6" s="6">
        <v>117000</v>
      </c>
      <c r="H6" s="2">
        <v>550</v>
      </c>
      <c r="I6" s="6">
        <v>62689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113.98</v>
      </c>
    </row>
    <row r="7" spans="1:18">
      <c r="B7" s="47" t="s">
        <v>50</v>
      </c>
      <c r="C7" t="s">
        <v>53</v>
      </c>
      <c r="D7" s="3" t="s">
        <v>55</v>
      </c>
      <c r="E7" s="5">
        <v>1</v>
      </c>
      <c r="F7" s="2">
        <v>150</v>
      </c>
      <c r="G7" s="6">
        <v>19500</v>
      </c>
      <c r="H7" s="2">
        <v>75</v>
      </c>
      <c r="I7" s="6">
        <v>8549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113.98</v>
      </c>
    </row>
    <row r="8" spans="1:18">
      <c r="B8" s="47" t="s">
        <v>50</v>
      </c>
      <c r="C8" t="s">
        <v>53</v>
      </c>
      <c r="D8" s="3" t="s">
        <v>56</v>
      </c>
      <c r="E8" s="5">
        <v>1</v>
      </c>
      <c r="F8" s="2">
        <v>300</v>
      </c>
      <c r="G8" s="6">
        <v>39000</v>
      </c>
      <c r="H8" s="2">
        <v>150</v>
      </c>
      <c r="I8" s="6">
        <v>17097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113.98</v>
      </c>
    </row>
    <row r="9" spans="1:18">
      <c r="B9" s="47" t="s">
        <v>50</v>
      </c>
      <c r="C9" t="s">
        <v>53</v>
      </c>
      <c r="D9" s="3" t="s">
        <v>57</v>
      </c>
      <c r="E9" s="5">
        <v>1</v>
      </c>
      <c r="F9" s="2">
        <v>130</v>
      </c>
      <c r="G9" s="6">
        <v>16900</v>
      </c>
      <c r="H9" s="2">
        <v>50</v>
      </c>
      <c r="I9" s="6">
        <v>5699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113.98</v>
      </c>
    </row>
    <row r="10" spans="1:18">
      <c r="B10" s="47" t="s">
        <v>50</v>
      </c>
      <c r="C10" t="s">
        <v>58</v>
      </c>
      <c r="D10" s="3" t="s">
        <v>59</v>
      </c>
      <c r="E10" s="5">
        <v>3</v>
      </c>
      <c r="F10" s="2">
        <v>240</v>
      </c>
      <c r="G10" s="6">
        <v>31200</v>
      </c>
      <c r="H10" s="2">
        <v>150</v>
      </c>
      <c r="I10" s="6">
        <v>17097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113.98</v>
      </c>
    </row>
    <row r="11" spans="1:18">
      <c r="B11" s="47" t="s">
        <v>50</v>
      </c>
      <c r="C11" t="s">
        <v>60</v>
      </c>
      <c r="D11" s="3" t="s">
        <v>61</v>
      </c>
      <c r="E11" s="5">
        <v>1</v>
      </c>
      <c r="F11" s="2">
        <v>1375</v>
      </c>
      <c r="G11" s="6">
        <v>178750</v>
      </c>
      <c r="H11" s="2">
        <v>1099.48</v>
      </c>
      <c r="I11" s="6">
        <v>125319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113.98</v>
      </c>
    </row>
    <row r="12" spans="1:18">
      <c r="B12" s="47" t="s">
        <v>50</v>
      </c>
      <c r="C12" t="s">
        <v>62</v>
      </c>
      <c r="D12" s="3" t="s">
        <v>63</v>
      </c>
      <c r="E12" s="5">
        <v>2</v>
      </c>
      <c r="F12" s="2">
        <v>700</v>
      </c>
      <c r="G12" s="6">
        <v>91000</v>
      </c>
      <c r="H12" s="2">
        <v>524</v>
      </c>
      <c r="I12" s="6">
        <v>59726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113.98</v>
      </c>
    </row>
    <row r="13" spans="1:18">
      <c r="B13" s="47" t="s">
        <v>50</v>
      </c>
      <c r="C13" t="s">
        <v>62</v>
      </c>
      <c r="D13" s="3" t="s">
        <v>64</v>
      </c>
      <c r="E13" s="5">
        <v>1</v>
      </c>
      <c r="F13" s="2">
        <v>410</v>
      </c>
      <c r="G13" s="6">
        <v>53300</v>
      </c>
      <c r="H13" s="2">
        <v>350</v>
      </c>
      <c r="I13" s="6">
        <v>39893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9">
        <v>113.98</v>
      </c>
    </row>
    <row r="14" spans="1:18">
      <c r="B14" s="48" t="s">
        <v>65</v>
      </c>
      <c r="C14" s="41" t="s">
        <v>66</v>
      </c>
      <c r="D14" s="42" t="s">
        <v>67</v>
      </c>
      <c r="E14" s="43">
        <v>1</v>
      </c>
      <c r="F14" s="44">
        <v>606.15</v>
      </c>
      <c r="G14" s="45">
        <v>78800</v>
      </c>
      <c r="H14" s="44">
        <v>0</v>
      </c>
      <c r="I14" s="45">
        <v>43000</v>
      </c>
      <c r="J14" s="45" t="str">
        <f>G14 - I14</f>
        <v>0</v>
      </c>
      <c r="K14" s="46" t="str">
        <f>IF(G14=0,0,J14 / G14)</f>
        <v>0</v>
      </c>
      <c r="L14" s="45">
        <v>0</v>
      </c>
      <c r="M14" s="44">
        <v>0</v>
      </c>
      <c r="N14" s="45" t="str">
        <f>J14 * P14</f>
        <v>0</v>
      </c>
      <c r="O14" s="46">
        <v>0</v>
      </c>
      <c r="P14" s="46">
        <v>1</v>
      </c>
      <c r="Q14" s="44">
        <v>130</v>
      </c>
      <c r="R14" s="50">
        <v>113.98</v>
      </c>
    </row>
    <row r="15" spans="1:18">
      <c r="B15" s="47" t="s">
        <v>50</v>
      </c>
      <c r="C15" t="s">
        <v>68</v>
      </c>
      <c r="D15" s="3" t="s">
        <v>69</v>
      </c>
      <c r="E15" s="5">
        <v>1</v>
      </c>
      <c r="F15" s="2">
        <v>820</v>
      </c>
      <c r="G15" s="6">
        <v>106600</v>
      </c>
      <c r="H15" s="2">
        <v>628.27</v>
      </c>
      <c r="I15" s="6">
        <v>71610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9">
        <v>113.98</v>
      </c>
    </row>
    <row r="16" spans="1:18">
      <c r="B16" s="47" t="s">
        <v>50</v>
      </c>
      <c r="C16" t="s">
        <v>70</v>
      </c>
      <c r="D16" s="3" t="s">
        <v>71</v>
      </c>
      <c r="E16" s="5">
        <v>1</v>
      </c>
      <c r="F16" s="2">
        <v>650</v>
      </c>
      <c r="G16" s="6">
        <v>84500</v>
      </c>
      <c r="H16" s="2">
        <v>440</v>
      </c>
      <c r="I16" s="6">
        <v>50151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9">
        <v>113.98</v>
      </c>
    </row>
    <row r="17" spans="1:18">
      <c r="B17" s="47" t="s">
        <v>50</v>
      </c>
      <c r="C17" t="s">
        <v>72</v>
      </c>
      <c r="D17" s="3" t="s">
        <v>73</v>
      </c>
      <c r="E17" s="5">
        <v>3</v>
      </c>
      <c r="F17" s="2">
        <v>450</v>
      </c>
      <c r="G17" s="6">
        <v>58500</v>
      </c>
      <c r="H17" s="2">
        <v>251.31</v>
      </c>
      <c r="I17" s="6">
        <v>28644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9">
        <v>113.98</v>
      </c>
    </row>
    <row r="18" spans="1:18">
      <c r="B18" s="47" t="s">
        <v>50</v>
      </c>
      <c r="C18" t="s">
        <v>74</v>
      </c>
      <c r="D18" s="3" t="s">
        <v>75</v>
      </c>
      <c r="E18" s="5">
        <v>1</v>
      </c>
      <c r="F18" s="2">
        <v>500</v>
      </c>
      <c r="G18" s="6">
        <v>65000</v>
      </c>
      <c r="H18" s="2">
        <v>314.14</v>
      </c>
      <c r="I18" s="6">
        <v>35806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9">
        <v>113.98</v>
      </c>
    </row>
    <row r="19" spans="1:18">
      <c r="B19" s="47" t="s">
        <v>50</v>
      </c>
      <c r="C19" t="s">
        <v>74</v>
      </c>
      <c r="D19" s="3" t="s">
        <v>76</v>
      </c>
      <c r="E19" s="5">
        <v>1</v>
      </c>
      <c r="F19" s="2">
        <v>160</v>
      </c>
      <c r="G19" s="6">
        <v>20800</v>
      </c>
      <c r="H19" s="2">
        <v>125.65</v>
      </c>
      <c r="I19" s="6">
        <v>14322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9">
        <v>113.98</v>
      </c>
    </row>
    <row r="20" spans="1:18">
      <c r="B20" s="47" t="s">
        <v>50</v>
      </c>
      <c r="C20" t="s">
        <v>77</v>
      </c>
      <c r="D20" s="3" t="s">
        <v>78</v>
      </c>
      <c r="E20" s="5">
        <v>1</v>
      </c>
      <c r="F20" s="2">
        <v>0</v>
      </c>
      <c r="G20" s="6">
        <v>0</v>
      </c>
      <c r="H20" s="2">
        <v>260</v>
      </c>
      <c r="I20" s="6">
        <v>29635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9">
        <v>113.98</v>
      </c>
    </row>
    <row r="21" spans="1:18">
      <c r="B21" s="47" t="s">
        <v>50</v>
      </c>
      <c r="C21" t="s">
        <v>77</v>
      </c>
      <c r="D21" s="3" t="s">
        <v>79</v>
      </c>
      <c r="E21" s="5">
        <v>1</v>
      </c>
      <c r="F21" s="2">
        <v>71</v>
      </c>
      <c r="G21" s="6">
        <v>9230</v>
      </c>
      <c r="H21" s="2">
        <v>50</v>
      </c>
      <c r="I21" s="6">
        <v>5699</v>
      </c>
      <c r="J21" s="6" t="str">
        <f>G21 - I21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9">
        <v>113.98</v>
      </c>
    </row>
    <row r="22" spans="1:18">
      <c r="B22" s="47" t="s">
        <v>50</v>
      </c>
      <c r="C22" t="s">
        <v>77</v>
      </c>
      <c r="D22" s="3" t="s">
        <v>80</v>
      </c>
      <c r="E22" s="5">
        <v>1</v>
      </c>
      <c r="F22" s="2">
        <v>250</v>
      </c>
      <c r="G22" s="6">
        <v>32500</v>
      </c>
      <c r="H22" s="2">
        <v>60</v>
      </c>
      <c r="I22" s="6">
        <v>6839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9">
        <v>113.98</v>
      </c>
    </row>
    <row r="23" spans="1:18">
      <c r="B23" s="47" t="s">
        <v>50</v>
      </c>
      <c r="C23" t="s">
        <v>77</v>
      </c>
      <c r="D23" s="3" t="s">
        <v>81</v>
      </c>
      <c r="E23" s="5">
        <v>9</v>
      </c>
      <c r="F23" s="2">
        <v>180</v>
      </c>
      <c r="G23" s="6">
        <v>23400</v>
      </c>
      <c r="H23" s="2">
        <v>135</v>
      </c>
      <c r="I23" s="6">
        <v>15390</v>
      </c>
      <c r="J23" s="6" t="str">
        <f>G23 - I23</f>
        <v>0</v>
      </c>
      <c r="K23" s="4" t="str">
        <f>IF(G23=0,0,J23 / G23)</f>
        <v>0</v>
      </c>
      <c r="L23" s="6" t="str">
        <f>J23 * O23</f>
        <v>0</v>
      </c>
      <c r="M23" s="2" t="str">
        <f>L23 / R2</f>
        <v>0</v>
      </c>
      <c r="N23" s="6" t="str">
        <f>J23 * P23</f>
        <v>0</v>
      </c>
      <c r="O23" s="4">
        <v>0.2</v>
      </c>
      <c r="P23" s="4">
        <v>0.8</v>
      </c>
      <c r="Q23" s="2">
        <v>130</v>
      </c>
      <c r="R23" s="49">
        <v>113.98</v>
      </c>
    </row>
    <row r="24" spans="1:18">
      <c r="B24" s="47" t="s">
        <v>82</v>
      </c>
      <c r="C24" t="s">
        <v>83</v>
      </c>
      <c r="D24" s="3" t="s">
        <v>84</v>
      </c>
      <c r="E24" s="5">
        <v>18</v>
      </c>
      <c r="F24" s="2">
        <v>2250</v>
      </c>
      <c r="G24" s="6">
        <v>292500</v>
      </c>
      <c r="H24" s="2">
        <v>0</v>
      </c>
      <c r="I24" s="6">
        <v>0</v>
      </c>
      <c r="J24" s="6" t="str">
        <f>G24 - 209268</f>
        <v>0</v>
      </c>
      <c r="K24" s="4" t="str">
        <f>IF(G24=0,0,J24 / G24)</f>
        <v>0</v>
      </c>
      <c r="L24" s="6" t="str">
        <f>J24 * O24</f>
        <v>0</v>
      </c>
      <c r="M24" s="2" t="str">
        <f>L24 / R2</f>
        <v>0</v>
      </c>
      <c r="N24" s="6" t="str">
        <f>J24 * P24</f>
        <v>0</v>
      </c>
      <c r="O24" s="4">
        <v>0.2</v>
      </c>
      <c r="P24" s="4">
        <v>0.8</v>
      </c>
      <c r="Q24" s="2">
        <v>130</v>
      </c>
      <c r="R24" s="49">
        <v>113.98</v>
      </c>
    </row>
    <row r="25" spans="1:18">
      <c r="B25" s="47" t="s">
        <v>82</v>
      </c>
      <c r="C25" t="s">
        <v>83</v>
      </c>
      <c r="D25" s="3" t="s">
        <v>85</v>
      </c>
      <c r="E25" s="5">
        <v>1</v>
      </c>
      <c r="F25" s="2">
        <v>28</v>
      </c>
      <c r="G25" s="6">
        <v>3640</v>
      </c>
      <c r="H25" s="2">
        <v>0</v>
      </c>
      <c r="I25" s="6">
        <v>0</v>
      </c>
      <c r="J25" s="6" t="str">
        <f>G25 - 2690</f>
        <v>0</v>
      </c>
      <c r="K25" s="4" t="str">
        <f>IF(G25=0,0,J25 / G25)</f>
        <v>0</v>
      </c>
      <c r="L25" s="6" t="str">
        <f>J25 * O25</f>
        <v>0</v>
      </c>
      <c r="M25" s="2" t="str">
        <f>L25 / R2</f>
        <v>0</v>
      </c>
      <c r="N25" s="6" t="str">
        <f>J25 * P25</f>
        <v>0</v>
      </c>
      <c r="O25" s="4">
        <v>0.2</v>
      </c>
      <c r="P25" s="4">
        <v>0.8</v>
      </c>
      <c r="Q25" s="2">
        <v>130</v>
      </c>
      <c r="R25" s="49">
        <v>113.98</v>
      </c>
    </row>
    <row r="26" spans="1:18">
      <c r="B26" s="47" t="s">
        <v>82</v>
      </c>
      <c r="C26" t="s">
        <v>83</v>
      </c>
      <c r="D26" s="3" t="s">
        <v>86</v>
      </c>
      <c r="E26" s="5">
        <v>1</v>
      </c>
      <c r="F26" s="2">
        <v>63</v>
      </c>
      <c r="G26" s="6">
        <v>8190</v>
      </c>
      <c r="H26" s="2">
        <v>0</v>
      </c>
      <c r="I26" s="6">
        <v>0</v>
      </c>
      <c r="J26" s="6" t="str">
        <f>G26 - 6052</f>
        <v>0</v>
      </c>
      <c r="K26" s="4" t="str">
        <f>IF(G26=0,0,J26 / G26)</f>
        <v>0</v>
      </c>
      <c r="L26" s="6" t="str">
        <f>J26 * O26</f>
        <v>0</v>
      </c>
      <c r="M26" s="2" t="str">
        <f>L26 / R2</f>
        <v>0</v>
      </c>
      <c r="N26" s="6" t="str">
        <f>J26 * P26</f>
        <v>0</v>
      </c>
      <c r="O26" s="4">
        <v>0.2</v>
      </c>
      <c r="P26" s="4">
        <v>0.8</v>
      </c>
      <c r="Q26" s="2">
        <v>130</v>
      </c>
      <c r="R26" s="49">
        <v>113.98</v>
      </c>
    </row>
    <row r="27" spans="1:18">
      <c r="B27" s="48" t="s">
        <v>65</v>
      </c>
      <c r="C27" s="41" t="s">
        <v>87</v>
      </c>
      <c r="D27" s="42" t="s">
        <v>88</v>
      </c>
      <c r="E27" s="43">
        <v>1</v>
      </c>
      <c r="F27" s="44">
        <v>0</v>
      </c>
      <c r="G27" s="45">
        <v>0</v>
      </c>
      <c r="H27" s="44">
        <v>0</v>
      </c>
      <c r="I27" s="45">
        <v>86400</v>
      </c>
      <c r="J27" s="45" t="str">
        <f>G27 - I27</f>
        <v>0</v>
      </c>
      <c r="K27" s="46" t="str">
        <f>IF(G27=0,0,J27 / G27)</f>
        <v>0</v>
      </c>
      <c r="L27" s="45">
        <v>0</v>
      </c>
      <c r="M27" s="44">
        <v>0</v>
      </c>
      <c r="N27" s="45" t="str">
        <f>J27 * P27</f>
        <v>0</v>
      </c>
      <c r="O27" s="46">
        <v>0.2</v>
      </c>
      <c r="P27" s="46">
        <v>0.8</v>
      </c>
      <c r="Q27" s="44">
        <v>130</v>
      </c>
      <c r="R27" s="50">
        <v>113.98</v>
      </c>
    </row>
    <row r="28" spans="1:18">
      <c r="B28" s="51"/>
      <c r="C28" s="51"/>
      <c r="D28" s="52"/>
      <c r="E28" s="53"/>
      <c r="F28" s="54"/>
      <c r="G28" s="55"/>
      <c r="H28" s="54"/>
      <c r="I28" s="55"/>
      <c r="J28" s="55"/>
      <c r="K28" s="56"/>
      <c r="L28" s="55"/>
      <c r="M28" s="54"/>
      <c r="N28" s="55"/>
      <c r="O28" s="56"/>
      <c r="P28" s="56"/>
      <c r="Q28" s="54"/>
      <c r="R28" s="54"/>
    </row>
    <row r="29" spans="1:18">
      <c r="D29" s="8" t="s">
        <v>89</v>
      </c>
      <c r="F29" s="2" t="str">
        <f>SUM(F5:F28)</f>
        <v>0</v>
      </c>
      <c r="G29" s="6" t="str">
        <f>SUM(G5:G28)</f>
        <v>0</v>
      </c>
      <c r="H29" s="2" t="str">
        <f>SUM(H5:H28)</f>
        <v>0</v>
      </c>
      <c r="I29" s="6" t="str">
        <f>SUM(I5:I28)</f>
        <v>0</v>
      </c>
      <c r="J29" s="6" t="str">
        <f>SUM(J5:J28)</f>
        <v>0</v>
      </c>
      <c r="K29" s="4" t="str">
        <f>IF(G29=0,0,J29 / G29)</f>
        <v>0</v>
      </c>
      <c r="L29" s="6" t="str">
        <f>SUM(L5:L28)</f>
        <v>0</v>
      </c>
      <c r="M29" s="2" t="str">
        <f>SUM(M5:M28)</f>
        <v>0</v>
      </c>
      <c r="N29" s="6" t="str">
        <f>SUM(N5:N28)</f>
        <v>0</v>
      </c>
    </row>
    <row r="30" spans="1:18">
      <c r="D30" s="8" t="s">
        <v>90</v>
      </c>
      <c r="E30" s="9">
        <v>0.04712</v>
      </c>
      <c r="F30" s="2" t="str">
        <f>E30 * (F29 - 606)</f>
        <v>0</v>
      </c>
      <c r="G30" s="6" t="str">
        <f>E30 * (G29 - 78800)</f>
        <v>0</v>
      </c>
    </row>
    <row r="31" spans="1:18">
      <c r="D31" s="8" t="s">
        <v>91</v>
      </c>
      <c r="E31" s="7">
        <v>0.1</v>
      </c>
      <c r="F31" s="2" t="str">
        <f>F29*E31</f>
        <v>0</v>
      </c>
      <c r="G31" s="6" t="str">
        <f>G29*E31</f>
        <v>0</v>
      </c>
      <c r="N31" s="6" t="str">
        <f>G31</f>
        <v>0</v>
      </c>
    </row>
    <row r="32" spans="1:18">
      <c r="D32" s="8" t="s">
        <v>89</v>
      </c>
      <c r="F32" s="2" t="str">
        <f>F29 + F30 + F31</f>
        <v>0</v>
      </c>
      <c r="G32" s="6" t="str">
        <f>G29 + G30 + G31</f>
        <v>0</v>
      </c>
      <c r="H32" s="2" t="str">
        <f>H29</f>
        <v>0</v>
      </c>
      <c r="I32" s="6" t="str">
        <f>I29</f>
        <v>0</v>
      </c>
      <c r="J32" s="6" t="str">
        <f>G32 - I32</f>
        <v>0</v>
      </c>
      <c r="K32" s="4" t="str">
        <f>IF(G32=0,0,J32 / G32)</f>
        <v>0</v>
      </c>
      <c r="L32" s="6" t="str">
        <f>L29</f>
        <v>0</v>
      </c>
      <c r="M32" s="2" t="str">
        <f>M29</f>
        <v>0</v>
      </c>
      <c r="N32" s="6" t="str">
        <f>N29 + N31</f>
        <v>0</v>
      </c>
    </row>
    <row r="33" spans="1:18">
      <c r="D33" s="8" t="s">
        <v>92</v>
      </c>
      <c r="E33" s="7">
        <v>0</v>
      </c>
      <c r="F33" s="2" t="str">
        <f>F32*E33</f>
        <v>0</v>
      </c>
      <c r="G33" s="6" t="str">
        <f>G32*E33</f>
        <v>0</v>
      </c>
      <c r="L33" s="6" t="str">
        <f>G33*O33</f>
        <v>0</v>
      </c>
      <c r="M33" s="2" t="str">
        <f>F33*O33</f>
        <v>0</v>
      </c>
      <c r="N33" s="6" t="str">
        <f>G33*P33</f>
        <v>0</v>
      </c>
      <c r="O33" s="4">
        <v>0.2</v>
      </c>
      <c r="P33" s="4">
        <v>0.8</v>
      </c>
    </row>
    <row r="34" spans="1:18">
      <c r="D34" s="8" t="s">
        <v>93</v>
      </c>
      <c r="E34" s="5">
        <v>0</v>
      </c>
      <c r="F34" s="2" t="str">
        <f>IF(R34=0,0,G34/R34)</f>
        <v>0</v>
      </c>
      <c r="G34" s="6" t="str">
        <f>E34</f>
        <v>0</v>
      </c>
      <c r="L34" s="6" t="str">
        <f>G34*O34</f>
        <v>0</v>
      </c>
      <c r="M34" s="2" t="str">
        <f>F34*O34</f>
        <v>0</v>
      </c>
      <c r="N34" s="6" t="str">
        <f>G34*P34</f>
        <v>0</v>
      </c>
      <c r="O34" s="4">
        <v>0.2</v>
      </c>
      <c r="P34" s="4">
        <v>0.8</v>
      </c>
      <c r="Q34" s="2" t="s">
        <v>94</v>
      </c>
      <c r="R34" s="2">
        <v>100</v>
      </c>
    </row>
    <row r="35" spans="1:18">
      <c r="D35" s="8" t="s">
        <v>95</v>
      </c>
      <c r="F35" s="2" t="str">
        <f>F32 - F33 - F34</f>
        <v>0</v>
      </c>
      <c r="G35" s="6" t="str">
        <f>G32 - G33 - G34</f>
        <v>0</v>
      </c>
      <c r="H35" s="2" t="str">
        <f>H32</f>
        <v>0</v>
      </c>
      <c r="I35" s="6" t="str">
        <f>I32</f>
        <v>0</v>
      </c>
      <c r="J35" s="6" t="str">
        <f>G35 - I35</f>
        <v>0</v>
      </c>
      <c r="K35" s="4" t="str">
        <f>IF(G35=0,0,J35 / G35)</f>
        <v>0</v>
      </c>
      <c r="L35" s="6" t="str">
        <f>L32 - L33 - L34</f>
        <v>0</v>
      </c>
      <c r="M35" s="2" t="str">
        <f>M32 - M33 - M34</f>
        <v>0</v>
      </c>
      <c r="N35" s="6" t="str">
        <f>N32 - N33 - N34</f>
        <v>0</v>
      </c>
    </row>
    <row r="36" spans="1:18">
      <c r="D36" s="8"/>
    </row>
    <row r="37" spans="1:18">
      <c r="D37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7" s="2" t="str">
        <f>M35</f>
        <v>0</v>
      </c>
    </row>
    <row r="38" spans="1:18">
      <c r="D38" s="8" t="s">
        <v>7</v>
      </c>
      <c r="F38" s="2" t="str">
        <f>(F37 + F39) * E30</f>
        <v>0</v>
      </c>
    </row>
    <row r="39" spans="1:18">
      <c r="D39" s="8" t="s">
        <v>96</v>
      </c>
      <c r="F39" s="2" t="str">
        <f>H35</f>
        <v>0</v>
      </c>
    </row>
    <row r="40" spans="1:18">
      <c r="D40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40" s="2" t="str">
        <f>SUM(F37:F39)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98</v>
      </c>
      <c r="Q2" s="2" t="s">
        <v>32</v>
      </c>
      <c r="R2" s="2">
        <v>130</v>
      </c>
    </row>
    <row r="4" spans="1:18" s="1" customFormat="1">
      <c r="B4" s="15" t="s">
        <v>33</v>
      </c>
      <c r="C4" s="16" t="s">
        <v>34</v>
      </c>
      <c r="D4" s="17" t="s">
        <v>35</v>
      </c>
      <c r="E4" s="18" t="s">
        <v>36</v>
      </c>
      <c r="F4" s="19" t="s">
        <v>37</v>
      </c>
      <c r="G4" s="18" t="s">
        <v>38</v>
      </c>
      <c r="H4" s="19" t="s">
        <v>39</v>
      </c>
      <c r="I4" s="18" t="s">
        <v>40</v>
      </c>
      <c r="J4" s="18" t="s">
        <v>41</v>
      </c>
      <c r="K4" s="20" t="s">
        <v>42</v>
      </c>
      <c r="L4" s="21" t="s">
        <v>43</v>
      </c>
      <c r="M4" s="22" t="s">
        <v>44</v>
      </c>
      <c r="N4" s="21" t="s">
        <v>45</v>
      </c>
      <c r="O4" s="23" t="s">
        <v>46</v>
      </c>
      <c r="P4" s="23" t="s">
        <v>47</v>
      </c>
      <c r="Q4" s="19" t="s">
        <v>48</v>
      </c>
      <c r="R4" s="24" t="s">
        <v>49</v>
      </c>
    </row>
    <row r="5" spans="1:18">
      <c r="B5" s="47" t="s">
        <v>50</v>
      </c>
      <c r="C5" t="s">
        <v>99</v>
      </c>
      <c r="D5" s="3" t="s">
        <v>100</v>
      </c>
      <c r="E5" s="5">
        <v>1</v>
      </c>
      <c r="F5" s="2">
        <v>2000</v>
      </c>
      <c r="G5" s="6">
        <v>260000</v>
      </c>
      <c r="H5" s="2">
        <v>1976.56</v>
      </c>
      <c r="I5" s="6">
        <v>225288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113.98</v>
      </c>
    </row>
    <row r="6" spans="1:18">
      <c r="B6" s="47" t="s">
        <v>50</v>
      </c>
      <c r="C6" t="s">
        <v>101</v>
      </c>
      <c r="D6" s="3" t="s">
        <v>102</v>
      </c>
      <c r="E6" s="5">
        <v>1</v>
      </c>
      <c r="F6" s="2">
        <v>450</v>
      </c>
      <c r="G6" s="6">
        <v>58500</v>
      </c>
      <c r="H6" s="2">
        <v>260</v>
      </c>
      <c r="I6" s="6">
        <v>29635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113.98</v>
      </c>
    </row>
    <row r="7" spans="1:18">
      <c r="B7" s="47" t="s">
        <v>50</v>
      </c>
      <c r="C7" t="s">
        <v>53</v>
      </c>
      <c r="D7" s="3" t="s">
        <v>103</v>
      </c>
      <c r="E7" s="5">
        <v>1</v>
      </c>
      <c r="F7" s="2">
        <v>900</v>
      </c>
      <c r="G7" s="6">
        <v>117000</v>
      </c>
      <c r="H7" s="2">
        <v>550</v>
      </c>
      <c r="I7" s="6">
        <v>62689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113.98</v>
      </c>
    </row>
    <row r="8" spans="1:18">
      <c r="B8" s="47" t="s">
        <v>50</v>
      </c>
      <c r="C8" t="s">
        <v>53</v>
      </c>
      <c r="D8" s="3" t="s">
        <v>76</v>
      </c>
      <c r="E8" s="5">
        <v>2</v>
      </c>
      <c r="F8" s="2">
        <v>300</v>
      </c>
      <c r="G8" s="6">
        <v>39000</v>
      </c>
      <c r="H8" s="2">
        <v>160</v>
      </c>
      <c r="I8" s="6">
        <v>18236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113.98</v>
      </c>
    </row>
    <row r="9" spans="1:18">
      <c r="B9" s="47" t="s">
        <v>50</v>
      </c>
      <c r="C9" t="s">
        <v>53</v>
      </c>
      <c r="D9" s="3" t="s">
        <v>104</v>
      </c>
      <c r="E9" s="5">
        <v>1</v>
      </c>
      <c r="F9" s="2">
        <v>80</v>
      </c>
      <c r="G9" s="6">
        <v>10400</v>
      </c>
      <c r="H9" s="2">
        <v>40</v>
      </c>
      <c r="I9" s="6">
        <v>4559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113.98</v>
      </c>
    </row>
    <row r="10" spans="1:18">
      <c r="B10" s="47" t="s">
        <v>50</v>
      </c>
      <c r="C10" t="s">
        <v>58</v>
      </c>
      <c r="D10" s="3" t="s">
        <v>105</v>
      </c>
      <c r="E10" s="5">
        <v>4</v>
      </c>
      <c r="F10" s="2">
        <v>616</v>
      </c>
      <c r="G10" s="6">
        <v>80080</v>
      </c>
      <c r="H10" s="2">
        <v>520</v>
      </c>
      <c r="I10" s="6">
        <v>59268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113.98</v>
      </c>
    </row>
    <row r="11" spans="1:18">
      <c r="B11" s="47" t="s">
        <v>50</v>
      </c>
      <c r="C11" t="s">
        <v>58</v>
      </c>
      <c r="D11" s="3" t="s">
        <v>106</v>
      </c>
      <c r="E11" s="5">
        <v>2</v>
      </c>
      <c r="F11" s="2">
        <v>200</v>
      </c>
      <c r="G11" s="6">
        <v>26000</v>
      </c>
      <c r="H11" s="2">
        <v>160</v>
      </c>
      <c r="I11" s="6">
        <v>18236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113.98</v>
      </c>
    </row>
    <row r="12" spans="1:18">
      <c r="B12" s="47" t="s">
        <v>50</v>
      </c>
      <c r="C12" t="s">
        <v>72</v>
      </c>
      <c r="D12" s="3" t="s">
        <v>73</v>
      </c>
      <c r="E12" s="5">
        <v>1</v>
      </c>
      <c r="F12" s="2">
        <v>150</v>
      </c>
      <c r="G12" s="6">
        <v>19500</v>
      </c>
      <c r="H12" s="2">
        <v>83.77</v>
      </c>
      <c r="I12" s="6">
        <v>9548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113.98</v>
      </c>
    </row>
    <row r="13" spans="1:18">
      <c r="B13" s="47" t="s">
        <v>50</v>
      </c>
      <c r="C13" t="s">
        <v>74</v>
      </c>
      <c r="D13" s="3" t="s">
        <v>75</v>
      </c>
      <c r="E13" s="5">
        <v>1</v>
      </c>
      <c r="F13" s="2">
        <v>500</v>
      </c>
      <c r="G13" s="6">
        <v>65000</v>
      </c>
      <c r="H13" s="2">
        <v>314.14</v>
      </c>
      <c r="I13" s="6">
        <v>35806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9">
        <v>113.98</v>
      </c>
    </row>
    <row r="14" spans="1:18">
      <c r="B14" s="47" t="s">
        <v>50</v>
      </c>
      <c r="C14" t="s">
        <v>70</v>
      </c>
      <c r="D14" s="3" t="s">
        <v>107</v>
      </c>
      <c r="E14" s="5">
        <v>1</v>
      </c>
      <c r="F14" s="2">
        <v>680</v>
      </c>
      <c r="G14" s="6">
        <v>88400</v>
      </c>
      <c r="H14" s="2">
        <v>480</v>
      </c>
      <c r="I14" s="6">
        <v>54710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9">
        <v>113.98</v>
      </c>
    </row>
    <row r="15" spans="1:18">
      <c r="B15" s="47" t="s">
        <v>50</v>
      </c>
      <c r="C15" t="s">
        <v>108</v>
      </c>
      <c r="D15" s="3" t="s">
        <v>109</v>
      </c>
      <c r="E15" s="5">
        <v>1</v>
      </c>
      <c r="F15" s="2">
        <v>1550</v>
      </c>
      <c r="G15" s="6">
        <v>201500</v>
      </c>
      <c r="H15" s="2">
        <v>1170</v>
      </c>
      <c r="I15" s="6">
        <v>133357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9">
        <v>113.98</v>
      </c>
    </row>
    <row r="16" spans="1:18">
      <c r="B16" s="47" t="s">
        <v>50</v>
      </c>
      <c r="C16" t="s">
        <v>108</v>
      </c>
      <c r="D16" s="3" t="s">
        <v>110</v>
      </c>
      <c r="E16" s="5">
        <v>1</v>
      </c>
      <c r="F16" s="2">
        <v>420</v>
      </c>
      <c r="G16" s="6">
        <v>54600</v>
      </c>
      <c r="H16" s="2">
        <v>300</v>
      </c>
      <c r="I16" s="6">
        <v>34194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9">
        <v>113.98</v>
      </c>
    </row>
    <row r="17" spans="1:18">
      <c r="B17" s="47" t="s">
        <v>50</v>
      </c>
      <c r="C17" t="s">
        <v>111</v>
      </c>
      <c r="D17" s="3" t="s">
        <v>112</v>
      </c>
      <c r="E17" s="5">
        <v>1</v>
      </c>
      <c r="F17" s="2">
        <v>2800</v>
      </c>
      <c r="G17" s="6">
        <v>364000</v>
      </c>
      <c r="H17" s="2">
        <v>2200</v>
      </c>
      <c r="I17" s="6">
        <v>250756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9">
        <v>113.98</v>
      </c>
    </row>
    <row r="18" spans="1:18">
      <c r="B18" s="47" t="s">
        <v>50</v>
      </c>
      <c r="C18" t="s">
        <v>111</v>
      </c>
      <c r="D18" s="3" t="s">
        <v>113</v>
      </c>
      <c r="E18" s="5">
        <v>1</v>
      </c>
      <c r="F18" s="2">
        <v>800</v>
      </c>
      <c r="G18" s="6">
        <v>104000</v>
      </c>
      <c r="H18" s="2">
        <v>650</v>
      </c>
      <c r="I18" s="6">
        <v>74087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9">
        <v>113.98</v>
      </c>
    </row>
    <row r="19" spans="1:18">
      <c r="B19" s="47" t="s">
        <v>50</v>
      </c>
      <c r="C19" t="s">
        <v>111</v>
      </c>
      <c r="D19" s="3" t="s">
        <v>114</v>
      </c>
      <c r="E19" s="5">
        <v>1</v>
      </c>
      <c r="F19" s="2">
        <v>250</v>
      </c>
      <c r="G19" s="6">
        <v>32500</v>
      </c>
      <c r="H19" s="2">
        <v>180.9</v>
      </c>
      <c r="I19" s="6">
        <v>20619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9">
        <v>113.98</v>
      </c>
    </row>
    <row r="20" spans="1:18">
      <c r="B20" s="47" t="s">
        <v>50</v>
      </c>
      <c r="C20" t="s">
        <v>111</v>
      </c>
      <c r="D20" s="3" t="s">
        <v>115</v>
      </c>
      <c r="E20" s="5">
        <v>1</v>
      </c>
      <c r="F20" s="2">
        <v>300</v>
      </c>
      <c r="G20" s="6">
        <v>39000</v>
      </c>
      <c r="H20" s="2">
        <v>250</v>
      </c>
      <c r="I20" s="6">
        <v>28495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9">
        <v>113.98</v>
      </c>
    </row>
    <row r="21" spans="1:18">
      <c r="B21" s="47" t="s">
        <v>50</v>
      </c>
      <c r="C21" t="s">
        <v>77</v>
      </c>
      <c r="D21" s="3" t="s">
        <v>116</v>
      </c>
      <c r="E21" s="5">
        <v>1</v>
      </c>
      <c r="F21" s="2">
        <v>0</v>
      </c>
      <c r="G21" s="6">
        <v>0</v>
      </c>
      <c r="H21" s="2">
        <v>140</v>
      </c>
      <c r="I21" s="6">
        <v>15957</v>
      </c>
      <c r="J21" s="6" t="str">
        <f>G21 - I21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9">
        <v>113.98</v>
      </c>
    </row>
    <row r="22" spans="1:18">
      <c r="B22" s="47" t="s">
        <v>50</v>
      </c>
      <c r="C22" t="s">
        <v>77</v>
      </c>
      <c r="D22" s="3" t="s">
        <v>117</v>
      </c>
      <c r="E22" s="5">
        <v>1</v>
      </c>
      <c r="F22" s="2">
        <v>150</v>
      </c>
      <c r="G22" s="6">
        <v>19500</v>
      </c>
      <c r="H22" s="2">
        <v>60</v>
      </c>
      <c r="I22" s="6">
        <v>6839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9">
        <v>113.98</v>
      </c>
    </row>
    <row r="23" spans="1:18">
      <c r="B23" s="47" t="s">
        <v>50</v>
      </c>
      <c r="C23" t="s">
        <v>77</v>
      </c>
      <c r="D23" s="3" t="s">
        <v>118</v>
      </c>
      <c r="E23" s="5">
        <v>2</v>
      </c>
      <c r="F23" s="2">
        <v>54</v>
      </c>
      <c r="G23" s="6">
        <v>7020</v>
      </c>
      <c r="H23" s="2">
        <v>40</v>
      </c>
      <c r="I23" s="6">
        <v>4560</v>
      </c>
      <c r="J23" s="6" t="str">
        <f>G23 - I23</f>
        <v>0</v>
      </c>
      <c r="K23" s="4" t="str">
        <f>IF(G23=0,0,J23 / G23)</f>
        <v>0</v>
      </c>
      <c r="L23" s="6" t="str">
        <f>J23 * O23</f>
        <v>0</v>
      </c>
      <c r="M23" s="2" t="str">
        <f>L23 / R2</f>
        <v>0</v>
      </c>
      <c r="N23" s="6" t="str">
        <f>J23 * P23</f>
        <v>0</v>
      </c>
      <c r="O23" s="4">
        <v>0.2</v>
      </c>
      <c r="P23" s="4">
        <v>0.8</v>
      </c>
      <c r="Q23" s="2">
        <v>130</v>
      </c>
      <c r="R23" s="49">
        <v>113.98</v>
      </c>
    </row>
    <row r="24" spans="1:18">
      <c r="B24" s="47" t="s">
        <v>50</v>
      </c>
      <c r="C24" t="s">
        <v>77</v>
      </c>
      <c r="D24" s="3" t="s">
        <v>119</v>
      </c>
      <c r="E24" s="5">
        <v>2</v>
      </c>
      <c r="F24" s="2">
        <v>54</v>
      </c>
      <c r="G24" s="6">
        <v>7020</v>
      </c>
      <c r="H24" s="2">
        <v>40</v>
      </c>
      <c r="I24" s="6">
        <v>4560</v>
      </c>
      <c r="J24" s="6" t="str">
        <f>G24 - I24</f>
        <v>0</v>
      </c>
      <c r="K24" s="4" t="str">
        <f>IF(G24=0,0,J24 / G24)</f>
        <v>0</v>
      </c>
      <c r="L24" s="6" t="str">
        <f>J24 * O24</f>
        <v>0</v>
      </c>
      <c r="M24" s="2" t="str">
        <f>L24 / R2</f>
        <v>0</v>
      </c>
      <c r="N24" s="6" t="str">
        <f>J24 * P24</f>
        <v>0</v>
      </c>
      <c r="O24" s="4">
        <v>0.2</v>
      </c>
      <c r="P24" s="4">
        <v>0.8</v>
      </c>
      <c r="Q24" s="2">
        <v>130</v>
      </c>
      <c r="R24" s="49">
        <v>113.98</v>
      </c>
    </row>
    <row r="25" spans="1:18">
      <c r="B25" s="47" t="s">
        <v>50</v>
      </c>
      <c r="C25" t="s">
        <v>77</v>
      </c>
      <c r="D25" s="3" t="s">
        <v>120</v>
      </c>
      <c r="E25" s="5">
        <v>1</v>
      </c>
      <c r="F25" s="2">
        <v>100</v>
      </c>
      <c r="G25" s="6">
        <v>13000</v>
      </c>
      <c r="H25" s="2">
        <v>60</v>
      </c>
      <c r="I25" s="6">
        <v>6839</v>
      </c>
      <c r="J25" s="6" t="str">
        <f>G25 - I25</f>
        <v>0</v>
      </c>
      <c r="K25" s="4" t="str">
        <f>IF(G25=0,0,J25 / G25)</f>
        <v>0</v>
      </c>
      <c r="L25" s="6" t="str">
        <f>J25 * O25</f>
        <v>0</v>
      </c>
      <c r="M25" s="2" t="str">
        <f>L25 / R2</f>
        <v>0</v>
      </c>
      <c r="N25" s="6" t="str">
        <f>J25 * P25</f>
        <v>0</v>
      </c>
      <c r="O25" s="4">
        <v>0.2</v>
      </c>
      <c r="P25" s="4">
        <v>0.8</v>
      </c>
      <c r="Q25" s="2">
        <v>130</v>
      </c>
      <c r="R25" s="49">
        <v>113.98</v>
      </c>
    </row>
    <row r="26" spans="1:18">
      <c r="B26" s="47" t="s">
        <v>82</v>
      </c>
      <c r="C26" t="s">
        <v>121</v>
      </c>
      <c r="D26" s="3" t="s">
        <v>122</v>
      </c>
      <c r="E26" s="5">
        <v>18</v>
      </c>
      <c r="F26" s="2">
        <v>2484</v>
      </c>
      <c r="G26" s="6">
        <v>322920</v>
      </c>
      <c r="H26" s="2">
        <v>0</v>
      </c>
      <c r="I26" s="6">
        <v>0</v>
      </c>
      <c r="J26" s="6" t="str">
        <f>G26 - 244152</f>
        <v>0</v>
      </c>
      <c r="K26" s="4" t="str">
        <f>IF(G26=0,0,J26 / G26)</f>
        <v>0</v>
      </c>
      <c r="L26" s="6" t="str">
        <f>J26 * O26</f>
        <v>0</v>
      </c>
      <c r="M26" s="2" t="str">
        <f>L26 / R2</f>
        <v>0</v>
      </c>
      <c r="N26" s="6" t="str">
        <f>J26 * P26</f>
        <v>0</v>
      </c>
      <c r="O26" s="4">
        <v>0.2</v>
      </c>
      <c r="P26" s="4">
        <v>0.8</v>
      </c>
      <c r="Q26" s="2">
        <v>130</v>
      </c>
      <c r="R26" s="49">
        <v>113.98</v>
      </c>
    </row>
    <row r="27" spans="1:18">
      <c r="B27" s="47" t="s">
        <v>82</v>
      </c>
      <c r="C27" t="s">
        <v>121</v>
      </c>
      <c r="D27" s="3" t="s">
        <v>123</v>
      </c>
      <c r="E27" s="5">
        <v>1</v>
      </c>
      <c r="F27" s="2">
        <v>250</v>
      </c>
      <c r="G27" s="6">
        <v>32500</v>
      </c>
      <c r="H27" s="2">
        <v>0</v>
      </c>
      <c r="I27" s="6">
        <v>0</v>
      </c>
      <c r="J27" s="6" t="str">
        <f>G27 - 11398</f>
        <v>0</v>
      </c>
      <c r="K27" s="4" t="str">
        <f>IF(G27=0,0,J27 / G27)</f>
        <v>0</v>
      </c>
      <c r="L27" s="6" t="str">
        <f>J27 * O27</f>
        <v>0</v>
      </c>
      <c r="M27" s="2" t="str">
        <f>L27 / R2</f>
        <v>0</v>
      </c>
      <c r="N27" s="6" t="str">
        <f>J27 * P27</f>
        <v>0</v>
      </c>
      <c r="O27" s="4">
        <v>0.2</v>
      </c>
      <c r="P27" s="4">
        <v>0.8</v>
      </c>
      <c r="Q27" s="2">
        <v>130</v>
      </c>
      <c r="R27" s="49">
        <v>113.98</v>
      </c>
    </row>
    <row r="28" spans="1:18">
      <c r="B28" s="47" t="s">
        <v>50</v>
      </c>
      <c r="C28" t="s">
        <v>124</v>
      </c>
      <c r="D28" s="3" t="s">
        <v>125</v>
      </c>
      <c r="E28" s="5">
        <v>1</v>
      </c>
      <c r="F28" s="2">
        <v>150</v>
      </c>
      <c r="G28" s="6">
        <v>19500</v>
      </c>
      <c r="H28" s="2">
        <v>120</v>
      </c>
      <c r="I28" s="6">
        <v>13678</v>
      </c>
      <c r="J28" s="6" t="str">
        <f>G28 - I28</f>
        <v>0</v>
      </c>
      <c r="K28" s="4" t="str">
        <f>IF(G28=0,0,J28 / G28)</f>
        <v>0</v>
      </c>
      <c r="L28" s="6" t="str">
        <f>J28 * O28</f>
        <v>0</v>
      </c>
      <c r="M28" s="2" t="str">
        <f>L28 / R2</f>
        <v>0</v>
      </c>
      <c r="N28" s="6" t="str">
        <f>J28 * P28</f>
        <v>0</v>
      </c>
      <c r="O28" s="4">
        <v>0.2</v>
      </c>
      <c r="P28" s="4">
        <v>0.8</v>
      </c>
      <c r="Q28" s="2">
        <v>130</v>
      </c>
      <c r="R28" s="49">
        <v>113.98</v>
      </c>
    </row>
    <row r="29" spans="1:18">
      <c r="B29" s="47" t="s">
        <v>50</v>
      </c>
      <c r="C29" t="s">
        <v>87</v>
      </c>
      <c r="D29" s="3" t="s">
        <v>88</v>
      </c>
      <c r="E29" s="5">
        <v>1</v>
      </c>
      <c r="F29" s="2">
        <v>0</v>
      </c>
      <c r="G29" s="6">
        <v>0</v>
      </c>
      <c r="H29" s="2">
        <v>758.03</v>
      </c>
      <c r="I29" s="6">
        <v>86400</v>
      </c>
      <c r="J29" s="6" t="str">
        <f>G29 - I29</f>
        <v>0</v>
      </c>
      <c r="K29" s="4" t="str">
        <f>IF(G29=0,0,J29 / G29)</f>
        <v>0</v>
      </c>
      <c r="L29" s="6" t="str">
        <f>J29 * O29</f>
        <v>0</v>
      </c>
      <c r="M29" s="2" t="str">
        <f>L29 / R2</f>
        <v>0</v>
      </c>
      <c r="N29" s="6" t="str">
        <f>J29 * P29</f>
        <v>0</v>
      </c>
      <c r="O29" s="4">
        <v>0</v>
      </c>
      <c r="P29" s="4">
        <v>1</v>
      </c>
      <c r="Q29" s="2">
        <v>130</v>
      </c>
      <c r="R29" s="49">
        <v>113.98</v>
      </c>
    </row>
    <row r="30" spans="1:18">
      <c r="B30" s="51"/>
      <c r="C30" s="51"/>
      <c r="D30" s="52"/>
      <c r="E30" s="53"/>
      <c r="F30" s="54"/>
      <c r="G30" s="55"/>
      <c r="H30" s="54"/>
      <c r="I30" s="55"/>
      <c r="J30" s="55"/>
      <c r="K30" s="56"/>
      <c r="L30" s="55"/>
      <c r="M30" s="54"/>
      <c r="N30" s="55"/>
      <c r="O30" s="56"/>
      <c r="P30" s="56"/>
      <c r="Q30" s="54"/>
      <c r="R30" s="54"/>
    </row>
    <row r="31" spans="1:18">
      <c r="D31" s="8" t="s">
        <v>89</v>
      </c>
      <c r="F31" s="2" t="str">
        <f>SUM(F5:F30)</f>
        <v>0</v>
      </c>
      <c r="G31" s="6" t="str">
        <f>SUM(G5:G30)</f>
        <v>0</v>
      </c>
      <c r="H31" s="2" t="str">
        <f>SUM(H5:H30)</f>
        <v>0</v>
      </c>
      <c r="I31" s="6" t="str">
        <f>SUM(I5:I30)</f>
        <v>0</v>
      </c>
      <c r="J31" s="6" t="str">
        <f>SUM(J5:J30)</f>
        <v>0</v>
      </c>
      <c r="K31" s="4" t="str">
        <f>IF(G31=0,0,J31 / G31)</f>
        <v>0</v>
      </c>
      <c r="L31" s="6" t="str">
        <f>SUM(L5:L30)</f>
        <v>0</v>
      </c>
      <c r="M31" s="2" t="str">
        <f>SUM(M5:M30)</f>
        <v>0</v>
      </c>
      <c r="N31" s="6" t="str">
        <f>SUM(N5:N30)</f>
        <v>0</v>
      </c>
    </row>
    <row r="32" spans="1:18">
      <c r="D32" s="8" t="s">
        <v>90</v>
      </c>
      <c r="E32" s="9">
        <v>0.04712</v>
      </c>
      <c r="F32" s="2" t="str">
        <f>E32 * (F31 - 0)</f>
        <v>0</v>
      </c>
      <c r="G32" s="6" t="str">
        <f>E32 * (G31 - 0)</f>
        <v>0</v>
      </c>
    </row>
    <row r="33" spans="1:18">
      <c r="D33" s="8" t="s">
        <v>91</v>
      </c>
      <c r="E33" s="7">
        <v>0.1</v>
      </c>
      <c r="F33" s="2" t="str">
        <f>F31*E33</f>
        <v>0</v>
      </c>
      <c r="G33" s="6" t="str">
        <f>G31*E33</f>
        <v>0</v>
      </c>
      <c r="N33" s="6" t="str">
        <f>G33</f>
        <v>0</v>
      </c>
    </row>
    <row r="34" spans="1:18">
      <c r="D34" s="8" t="s">
        <v>89</v>
      </c>
      <c r="F34" s="2" t="str">
        <f>F31 + F32 + F33</f>
        <v>0</v>
      </c>
      <c r="G34" s="6" t="str">
        <f>G31 + G32 + G33</f>
        <v>0</v>
      </c>
      <c r="H34" s="2" t="str">
        <f>H31</f>
        <v>0</v>
      </c>
      <c r="I34" s="6" t="str">
        <f>I31</f>
        <v>0</v>
      </c>
      <c r="J34" s="6" t="str">
        <f>G34 - I34</f>
        <v>0</v>
      </c>
      <c r="K34" s="4" t="str">
        <f>IF(G34=0,0,J34 / G34)</f>
        <v>0</v>
      </c>
      <c r="L34" s="6" t="str">
        <f>L31</f>
        <v>0</v>
      </c>
      <c r="M34" s="2" t="str">
        <f>M31</f>
        <v>0</v>
      </c>
      <c r="N34" s="6" t="str">
        <f>N31 + N33</f>
        <v>0</v>
      </c>
    </row>
    <row r="35" spans="1:18">
      <c r="D35" s="8" t="s">
        <v>92</v>
      </c>
      <c r="E35" s="7">
        <v>0</v>
      </c>
      <c r="F35" s="2" t="str">
        <f>F34*E35</f>
        <v>0</v>
      </c>
      <c r="G35" s="6" t="str">
        <f>G34*E35</f>
        <v>0</v>
      </c>
      <c r="L35" s="6" t="str">
        <f>G35*O35</f>
        <v>0</v>
      </c>
      <c r="M35" s="2" t="str">
        <f>F35*O35</f>
        <v>0</v>
      </c>
      <c r="N35" s="6" t="str">
        <f>G35*P35</f>
        <v>0</v>
      </c>
      <c r="O35" s="4">
        <v>0.2</v>
      </c>
      <c r="P35" s="4">
        <v>0.8</v>
      </c>
    </row>
    <row r="36" spans="1:18">
      <c r="D36" s="8" t="s">
        <v>93</v>
      </c>
      <c r="E36" s="5">
        <v>0</v>
      </c>
      <c r="F36" s="2" t="str">
        <f>IF(R36=0,0,G36/R36)</f>
        <v>0</v>
      </c>
      <c r="G36" s="6" t="str">
        <f>E36</f>
        <v>0</v>
      </c>
      <c r="L36" s="6" t="str">
        <f>G36*O36</f>
        <v>0</v>
      </c>
      <c r="M36" s="2" t="str">
        <f>F36*O36</f>
        <v>0</v>
      </c>
      <c r="N36" s="6" t="str">
        <f>G36*P36</f>
        <v>0</v>
      </c>
      <c r="O36" s="4">
        <v>0.2</v>
      </c>
      <c r="P36" s="4">
        <v>0.8</v>
      </c>
      <c r="Q36" s="2" t="s">
        <v>94</v>
      </c>
      <c r="R36" s="2">
        <v>100</v>
      </c>
    </row>
    <row r="37" spans="1:18">
      <c r="D37" s="8" t="s">
        <v>95</v>
      </c>
      <c r="F37" s="2" t="str">
        <f>F34 - F35 - F36</f>
        <v>0</v>
      </c>
      <c r="G37" s="6" t="str">
        <f>G34 - G35 - G36</f>
        <v>0</v>
      </c>
      <c r="H37" s="2" t="str">
        <f>H34</f>
        <v>0</v>
      </c>
      <c r="I37" s="6" t="str">
        <f>I34</f>
        <v>0</v>
      </c>
      <c r="J37" s="6" t="str">
        <f>G37 - I37</f>
        <v>0</v>
      </c>
      <c r="K37" s="4" t="str">
        <f>IF(G37=0,0,J37 / G37)</f>
        <v>0</v>
      </c>
      <c r="L37" s="6" t="str">
        <f>L34 - L35 - L36</f>
        <v>0</v>
      </c>
      <c r="M37" s="2" t="str">
        <f>M34 - M35 - M36</f>
        <v>0</v>
      </c>
      <c r="N37" s="6" t="str">
        <f>N34 - N35 - N36</f>
        <v>0</v>
      </c>
    </row>
    <row r="38" spans="1:18">
      <c r="D38" s="8"/>
    </row>
    <row r="39" spans="1:18">
      <c r="D39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9" s="2" t="str">
        <f>M37</f>
        <v>0</v>
      </c>
    </row>
    <row r="40" spans="1:18">
      <c r="D40" s="8" t="s">
        <v>7</v>
      </c>
      <c r="F40" s="2" t="str">
        <f>(F39 + F41) * E32</f>
        <v>0</v>
      </c>
    </row>
    <row r="41" spans="1:18">
      <c r="D41" s="8" t="s">
        <v>96</v>
      </c>
      <c r="F41" s="2" t="str">
        <f>H37</f>
        <v>0</v>
      </c>
    </row>
    <row r="42" spans="1:18">
      <c r="D42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42" s="2" t="str">
        <f>SUM(F39:F41)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126</v>
      </c>
      <c r="Q2" s="2" t="s">
        <v>32</v>
      </c>
      <c r="R2" s="2">
        <v>130</v>
      </c>
    </row>
    <row r="4" spans="1:18" s="1" customFormat="1">
      <c r="B4" s="15" t="s">
        <v>33</v>
      </c>
      <c r="C4" s="16" t="s">
        <v>34</v>
      </c>
      <c r="D4" s="17" t="s">
        <v>35</v>
      </c>
      <c r="E4" s="18" t="s">
        <v>36</v>
      </c>
      <c r="F4" s="19" t="s">
        <v>37</v>
      </c>
      <c r="G4" s="18" t="s">
        <v>38</v>
      </c>
      <c r="H4" s="19" t="s">
        <v>39</v>
      </c>
      <c r="I4" s="18" t="s">
        <v>40</v>
      </c>
      <c r="J4" s="18" t="s">
        <v>41</v>
      </c>
      <c r="K4" s="20" t="s">
        <v>42</v>
      </c>
      <c r="L4" s="21" t="s">
        <v>43</v>
      </c>
      <c r="M4" s="22" t="s">
        <v>44</v>
      </c>
      <c r="N4" s="21" t="s">
        <v>45</v>
      </c>
      <c r="O4" s="23" t="s">
        <v>46</v>
      </c>
      <c r="P4" s="23" t="s">
        <v>47</v>
      </c>
      <c r="Q4" s="19" t="s">
        <v>48</v>
      </c>
      <c r="R4" s="24" t="s">
        <v>49</v>
      </c>
    </row>
    <row r="5" spans="1:18">
      <c r="B5" s="47" t="s">
        <v>50</v>
      </c>
      <c r="C5" t="s">
        <v>127</v>
      </c>
      <c r="D5" s="3" t="s">
        <v>128</v>
      </c>
      <c r="E5" s="5">
        <v>1</v>
      </c>
      <c r="F5" s="2">
        <v>1750</v>
      </c>
      <c r="G5" s="6">
        <v>227500</v>
      </c>
      <c r="H5" s="2">
        <v>1740.63</v>
      </c>
      <c r="I5" s="6">
        <v>198397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113.98</v>
      </c>
    </row>
    <row r="6" spans="1:18">
      <c r="B6" s="47" t="s">
        <v>50</v>
      </c>
      <c r="C6" t="s">
        <v>53</v>
      </c>
      <c r="D6" s="3" t="s">
        <v>129</v>
      </c>
      <c r="E6" s="5">
        <v>1</v>
      </c>
      <c r="F6" s="2">
        <v>400</v>
      </c>
      <c r="G6" s="6">
        <v>52000</v>
      </c>
      <c r="H6" s="2">
        <v>199.5</v>
      </c>
      <c r="I6" s="6">
        <v>22739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113.98</v>
      </c>
    </row>
    <row r="7" spans="1:18">
      <c r="B7" s="47" t="s">
        <v>50</v>
      </c>
      <c r="C7" t="s">
        <v>53</v>
      </c>
      <c r="D7" s="3" t="s">
        <v>104</v>
      </c>
      <c r="E7" s="5">
        <v>1</v>
      </c>
      <c r="F7" s="2">
        <v>80</v>
      </c>
      <c r="G7" s="6">
        <v>10400</v>
      </c>
      <c r="H7" s="2">
        <v>40</v>
      </c>
      <c r="I7" s="6">
        <v>4559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113.98</v>
      </c>
    </row>
    <row r="8" spans="1:18">
      <c r="B8" s="47" t="s">
        <v>50</v>
      </c>
      <c r="C8" t="s">
        <v>70</v>
      </c>
      <c r="D8" s="3" t="s">
        <v>130</v>
      </c>
      <c r="E8" s="5">
        <v>1</v>
      </c>
      <c r="F8" s="2">
        <v>500</v>
      </c>
      <c r="G8" s="6">
        <v>65000</v>
      </c>
      <c r="H8" s="2">
        <v>340</v>
      </c>
      <c r="I8" s="6">
        <v>38753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113.98</v>
      </c>
    </row>
    <row r="9" spans="1:18">
      <c r="B9" s="47" t="s">
        <v>50</v>
      </c>
      <c r="C9" t="s">
        <v>131</v>
      </c>
      <c r="D9" s="3" t="s">
        <v>132</v>
      </c>
      <c r="E9" s="5">
        <v>1</v>
      </c>
      <c r="F9" s="2">
        <v>1400</v>
      </c>
      <c r="G9" s="6">
        <v>182000</v>
      </c>
      <c r="H9" s="2">
        <v>723.6</v>
      </c>
      <c r="I9" s="6">
        <v>82476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113.98</v>
      </c>
    </row>
    <row r="10" spans="1:18">
      <c r="B10" s="47" t="s">
        <v>50</v>
      </c>
      <c r="C10" t="s">
        <v>131</v>
      </c>
      <c r="D10" s="3" t="s">
        <v>133</v>
      </c>
      <c r="E10" s="5">
        <v>1</v>
      </c>
      <c r="F10" s="2">
        <v>200</v>
      </c>
      <c r="G10" s="6">
        <v>26000</v>
      </c>
      <c r="H10" s="2">
        <v>100.5</v>
      </c>
      <c r="I10" s="6">
        <v>11455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113.98</v>
      </c>
    </row>
    <row r="11" spans="1:18">
      <c r="B11" s="47" t="s">
        <v>50</v>
      </c>
      <c r="C11" t="s">
        <v>134</v>
      </c>
      <c r="D11" s="3" t="s">
        <v>135</v>
      </c>
      <c r="E11" s="5">
        <v>1</v>
      </c>
      <c r="F11" s="2">
        <v>1400</v>
      </c>
      <c r="G11" s="6">
        <v>182000</v>
      </c>
      <c r="H11" s="2">
        <v>1075</v>
      </c>
      <c r="I11" s="6">
        <v>122529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113.98</v>
      </c>
    </row>
    <row r="12" spans="1:18">
      <c r="B12" s="47" t="s">
        <v>50</v>
      </c>
      <c r="C12" t="s">
        <v>136</v>
      </c>
      <c r="D12" s="3" t="s">
        <v>137</v>
      </c>
      <c r="E12" s="5">
        <v>1</v>
      </c>
      <c r="F12" s="2">
        <v>350</v>
      </c>
      <c r="G12" s="6">
        <v>45500</v>
      </c>
      <c r="H12" s="2">
        <v>222.51</v>
      </c>
      <c r="I12" s="6">
        <v>25362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113.98</v>
      </c>
    </row>
    <row r="13" spans="1:18">
      <c r="B13" s="47" t="s">
        <v>50</v>
      </c>
      <c r="C13" t="s">
        <v>72</v>
      </c>
      <c r="D13" s="3" t="s">
        <v>138</v>
      </c>
      <c r="E13" s="5">
        <v>1</v>
      </c>
      <c r="F13" s="2">
        <v>250</v>
      </c>
      <c r="G13" s="6">
        <v>32500</v>
      </c>
      <c r="H13" s="2">
        <v>167.54</v>
      </c>
      <c r="I13" s="6">
        <v>19096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9">
        <v>113.98</v>
      </c>
    </row>
    <row r="14" spans="1:18">
      <c r="B14" s="47" t="s">
        <v>50</v>
      </c>
      <c r="C14" t="s">
        <v>77</v>
      </c>
      <c r="D14" s="3" t="s">
        <v>117</v>
      </c>
      <c r="E14" s="5">
        <v>1</v>
      </c>
      <c r="F14" s="2">
        <v>150</v>
      </c>
      <c r="G14" s="6">
        <v>19500</v>
      </c>
      <c r="H14" s="2">
        <v>60</v>
      </c>
      <c r="I14" s="6">
        <v>6839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9">
        <v>113.98</v>
      </c>
    </row>
    <row r="15" spans="1:18">
      <c r="B15" s="47" t="s">
        <v>50</v>
      </c>
      <c r="C15" t="s">
        <v>134</v>
      </c>
      <c r="D15" s="3" t="s">
        <v>139</v>
      </c>
      <c r="E15" s="5">
        <v>1</v>
      </c>
      <c r="F15" s="2">
        <v>384.54</v>
      </c>
      <c r="G15" s="6">
        <v>49990</v>
      </c>
      <c r="H15" s="2">
        <v>400</v>
      </c>
      <c r="I15" s="6">
        <v>45592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9">
        <v>113.98</v>
      </c>
    </row>
    <row r="16" spans="1:18">
      <c r="B16" s="51"/>
      <c r="C16" s="51"/>
      <c r="D16" s="52"/>
      <c r="E16" s="53"/>
      <c r="F16" s="54"/>
      <c r="G16" s="55"/>
      <c r="H16" s="54"/>
      <c r="I16" s="55"/>
      <c r="J16" s="55"/>
      <c r="K16" s="56"/>
      <c r="L16" s="55"/>
      <c r="M16" s="54"/>
      <c r="N16" s="55"/>
      <c r="O16" s="56"/>
      <c r="P16" s="56"/>
      <c r="Q16" s="54"/>
      <c r="R16" s="54"/>
    </row>
    <row r="17" spans="1:18">
      <c r="D17" s="8" t="s">
        <v>89</v>
      </c>
      <c r="F17" s="2" t="str">
        <f>SUM(F5:F16)</f>
        <v>0</v>
      </c>
      <c r="G17" s="6" t="str">
        <f>SUM(G5:G16)</f>
        <v>0</v>
      </c>
      <c r="H17" s="2" t="str">
        <f>SUM(H5:H16)</f>
        <v>0</v>
      </c>
      <c r="I17" s="6" t="str">
        <f>SUM(I5:I16)</f>
        <v>0</v>
      </c>
      <c r="J17" s="6" t="str">
        <f>SUM(J5:J16)</f>
        <v>0</v>
      </c>
      <c r="K17" s="4" t="str">
        <f>IF(G17=0,0,J17 / G17)</f>
        <v>0</v>
      </c>
      <c r="L17" s="6" t="str">
        <f>SUM(L5:L16)</f>
        <v>0</v>
      </c>
      <c r="M17" s="2" t="str">
        <f>SUM(M5:M16)</f>
        <v>0</v>
      </c>
      <c r="N17" s="6" t="str">
        <f>SUM(N5:N16)</f>
        <v>0</v>
      </c>
    </row>
    <row r="18" spans="1:18">
      <c r="D18" s="8" t="s">
        <v>90</v>
      </c>
      <c r="E18" s="9">
        <v>0.04712</v>
      </c>
      <c r="F18" s="2" t="str">
        <f>E18 * (F17 - 0)</f>
        <v>0</v>
      </c>
      <c r="G18" s="6" t="str">
        <f>E18 * (G17 - 0)</f>
        <v>0</v>
      </c>
    </row>
    <row r="19" spans="1:18">
      <c r="D19" s="8" t="s">
        <v>91</v>
      </c>
      <c r="E19" s="7">
        <v>0.1</v>
      </c>
      <c r="F19" s="2" t="str">
        <f>F17*E19</f>
        <v>0</v>
      </c>
      <c r="G19" s="6" t="str">
        <f>G17*E19</f>
        <v>0</v>
      </c>
      <c r="N19" s="6" t="str">
        <f>G19</f>
        <v>0</v>
      </c>
    </row>
    <row r="20" spans="1:18">
      <c r="D20" s="8" t="s">
        <v>89</v>
      </c>
      <c r="F20" s="2" t="str">
        <f>F17 + F18 + F19</f>
        <v>0</v>
      </c>
      <c r="G20" s="6" t="str">
        <f>G17 + G18 + G19</f>
        <v>0</v>
      </c>
      <c r="H20" s="2" t="str">
        <f>H17</f>
        <v>0</v>
      </c>
      <c r="I20" s="6" t="str">
        <f>I17</f>
        <v>0</v>
      </c>
      <c r="J20" s="6" t="str">
        <f>G20 - I20</f>
        <v>0</v>
      </c>
      <c r="K20" s="4" t="str">
        <f>IF(G20=0,0,J20 / G20)</f>
        <v>0</v>
      </c>
      <c r="L20" s="6" t="str">
        <f>L17</f>
        <v>0</v>
      </c>
      <c r="M20" s="2" t="str">
        <f>M17</f>
        <v>0</v>
      </c>
      <c r="N20" s="6" t="str">
        <f>N17 + N19</f>
        <v>0</v>
      </c>
    </row>
    <row r="21" spans="1:18">
      <c r="D21" s="8" t="s">
        <v>140</v>
      </c>
      <c r="E21" s="7">
        <v>0.05</v>
      </c>
      <c r="F21" s="2" t="str">
        <f>F20*E21</f>
        <v>0</v>
      </c>
      <c r="G21" s="6" t="str">
        <f>G20*E21</f>
        <v>0</v>
      </c>
      <c r="L21" s="6" t="str">
        <f>G21*O21</f>
        <v>0</v>
      </c>
      <c r="M21" s="2" t="str">
        <f>F21*O21</f>
        <v>0</v>
      </c>
      <c r="N21" s="6" t="str">
        <f>G21*P21</f>
        <v>0</v>
      </c>
      <c r="O21" s="4">
        <v>0.2</v>
      </c>
      <c r="P21" s="4">
        <v>0.8</v>
      </c>
    </row>
    <row r="22" spans="1:18">
      <c r="D22" s="8" t="s">
        <v>93</v>
      </c>
      <c r="E22" s="5">
        <v>0</v>
      </c>
      <c r="F22" s="2" t="str">
        <f>IF(R22=0,0,G22/R22)</f>
        <v>0</v>
      </c>
      <c r="G22" s="6" t="str">
        <f>E22</f>
        <v>0</v>
      </c>
      <c r="L22" s="6" t="str">
        <f>G22*O22</f>
        <v>0</v>
      </c>
      <c r="M22" s="2" t="str">
        <f>F22*O22</f>
        <v>0</v>
      </c>
      <c r="N22" s="6" t="str">
        <f>G22*P22</f>
        <v>0</v>
      </c>
      <c r="O22" s="4">
        <v>0.2</v>
      </c>
      <c r="P22" s="4">
        <v>0.8</v>
      </c>
      <c r="Q22" s="2" t="s">
        <v>94</v>
      </c>
      <c r="R22" s="2">
        <v>100</v>
      </c>
    </row>
    <row r="23" spans="1:18">
      <c r="D23" s="8" t="s">
        <v>95</v>
      </c>
      <c r="F23" s="2" t="str">
        <f>F20 - F21 - F22</f>
        <v>0</v>
      </c>
      <c r="G23" s="6" t="str">
        <f>G20 - G21 - G22</f>
        <v>0</v>
      </c>
      <c r="H23" s="2" t="str">
        <f>H20</f>
        <v>0</v>
      </c>
      <c r="I23" s="6" t="str">
        <f>I20</f>
        <v>0</v>
      </c>
      <c r="J23" s="6" t="str">
        <f>G23 - I23</f>
        <v>0</v>
      </c>
      <c r="K23" s="4" t="str">
        <f>IF(G23=0,0,J23 / G23)</f>
        <v>0</v>
      </c>
      <c r="L23" s="6" t="str">
        <f>L20 - L21 - L22</f>
        <v>0</v>
      </c>
      <c r="M23" s="2" t="str">
        <f>M20 - M21 - M22</f>
        <v>0</v>
      </c>
      <c r="N23" s="6" t="str">
        <f>N20 - N21 - N22</f>
        <v>0</v>
      </c>
    </row>
    <row r="24" spans="1:18">
      <c r="D24" s="8"/>
    </row>
    <row r="25" spans="1:18">
      <c r="D25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5" s="2" t="str">
        <f>M23</f>
        <v>0</v>
      </c>
    </row>
    <row r="26" spans="1:18">
      <c r="D26" s="8" t="s">
        <v>7</v>
      </c>
      <c r="F26" s="2" t="str">
        <f>(F25 + F27) * E18</f>
        <v>0</v>
      </c>
    </row>
    <row r="27" spans="1:18">
      <c r="D27" s="8" t="s">
        <v>96</v>
      </c>
      <c r="F27" s="2" t="str">
        <f>H23</f>
        <v>0</v>
      </c>
    </row>
    <row r="28" spans="1:18">
      <c r="D28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8" s="2" t="str">
        <f>SUM(F25:F27)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141</v>
      </c>
      <c r="Q2" s="2" t="s">
        <v>32</v>
      </c>
      <c r="R2" s="2">
        <v>130</v>
      </c>
    </row>
    <row r="4" spans="1:18" s="1" customFormat="1">
      <c r="B4" s="15" t="s">
        <v>33</v>
      </c>
      <c r="C4" s="16" t="s">
        <v>34</v>
      </c>
      <c r="D4" s="17" t="s">
        <v>35</v>
      </c>
      <c r="E4" s="18" t="s">
        <v>36</v>
      </c>
      <c r="F4" s="19" t="s">
        <v>37</v>
      </c>
      <c r="G4" s="18" t="s">
        <v>38</v>
      </c>
      <c r="H4" s="19" t="s">
        <v>39</v>
      </c>
      <c r="I4" s="18" t="s">
        <v>40</v>
      </c>
      <c r="J4" s="18" t="s">
        <v>41</v>
      </c>
      <c r="K4" s="20" t="s">
        <v>42</v>
      </c>
      <c r="L4" s="21" t="s">
        <v>43</v>
      </c>
      <c r="M4" s="22" t="s">
        <v>44</v>
      </c>
      <c r="N4" s="21" t="s">
        <v>45</v>
      </c>
      <c r="O4" s="23" t="s">
        <v>46</v>
      </c>
      <c r="P4" s="23" t="s">
        <v>47</v>
      </c>
      <c r="Q4" s="19" t="s">
        <v>48</v>
      </c>
      <c r="R4" s="24" t="s">
        <v>49</v>
      </c>
    </row>
    <row r="5" spans="1:18">
      <c r="B5" s="47" t="s">
        <v>50</v>
      </c>
      <c r="C5" t="s">
        <v>127</v>
      </c>
      <c r="D5" s="3" t="s">
        <v>128</v>
      </c>
      <c r="E5" s="5">
        <v>1</v>
      </c>
      <c r="F5" s="2">
        <v>1750</v>
      </c>
      <c r="G5" s="6">
        <v>227500</v>
      </c>
      <c r="H5" s="2">
        <v>1740.63</v>
      </c>
      <c r="I5" s="6">
        <v>198397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113.98</v>
      </c>
    </row>
    <row r="6" spans="1:18">
      <c r="B6" s="47" t="s">
        <v>50</v>
      </c>
      <c r="C6" t="s">
        <v>142</v>
      </c>
      <c r="D6" s="3" t="s">
        <v>103</v>
      </c>
      <c r="E6" s="5">
        <v>1</v>
      </c>
      <c r="F6" s="2">
        <v>900</v>
      </c>
      <c r="G6" s="6">
        <v>117000</v>
      </c>
      <c r="H6" s="2">
        <v>700</v>
      </c>
      <c r="I6" s="6">
        <v>79786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113.98</v>
      </c>
    </row>
    <row r="7" spans="1:18">
      <c r="B7" s="47" t="s">
        <v>50</v>
      </c>
      <c r="C7" t="s">
        <v>142</v>
      </c>
      <c r="D7" s="3" t="s">
        <v>104</v>
      </c>
      <c r="E7" s="5">
        <v>1</v>
      </c>
      <c r="F7" s="2">
        <v>80</v>
      </c>
      <c r="G7" s="6">
        <v>10400</v>
      </c>
      <c r="H7" s="2">
        <v>50</v>
      </c>
      <c r="I7" s="6">
        <v>5699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113.98</v>
      </c>
    </row>
    <row r="8" spans="1:18">
      <c r="B8" s="47" t="s">
        <v>50</v>
      </c>
      <c r="C8" t="s">
        <v>142</v>
      </c>
      <c r="D8" s="3" t="s">
        <v>143</v>
      </c>
      <c r="E8" s="5">
        <v>1</v>
      </c>
      <c r="F8" s="2">
        <v>300</v>
      </c>
      <c r="G8" s="6">
        <v>39000</v>
      </c>
      <c r="H8" s="2">
        <v>200</v>
      </c>
      <c r="I8" s="6">
        <v>22796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113.98</v>
      </c>
    </row>
    <row r="9" spans="1:18">
      <c r="B9" s="47" t="s">
        <v>50</v>
      </c>
      <c r="C9" t="s">
        <v>58</v>
      </c>
      <c r="D9" s="3" t="s">
        <v>144</v>
      </c>
      <c r="E9" s="5">
        <v>4</v>
      </c>
      <c r="F9" s="2">
        <v>320</v>
      </c>
      <c r="G9" s="6">
        <v>41600</v>
      </c>
      <c r="H9" s="2">
        <v>200</v>
      </c>
      <c r="I9" s="6">
        <v>22796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113.98</v>
      </c>
    </row>
    <row r="10" spans="1:18">
      <c r="B10" s="47" t="s">
        <v>50</v>
      </c>
      <c r="C10" t="s">
        <v>131</v>
      </c>
      <c r="D10" s="3" t="s">
        <v>145</v>
      </c>
      <c r="E10" s="5">
        <v>1</v>
      </c>
      <c r="F10" s="2">
        <v>550</v>
      </c>
      <c r="G10" s="6">
        <v>71500</v>
      </c>
      <c r="H10" s="2">
        <v>321.6</v>
      </c>
      <c r="I10" s="6">
        <v>36656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113.98</v>
      </c>
    </row>
    <row r="11" spans="1:18">
      <c r="B11" s="47" t="s">
        <v>50</v>
      </c>
      <c r="C11" t="s">
        <v>131</v>
      </c>
      <c r="D11" s="3" t="s">
        <v>146</v>
      </c>
      <c r="E11" s="5">
        <v>1</v>
      </c>
      <c r="F11" s="2">
        <v>350</v>
      </c>
      <c r="G11" s="6">
        <v>45500</v>
      </c>
      <c r="H11" s="2">
        <v>201</v>
      </c>
      <c r="I11" s="6">
        <v>22910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113.98</v>
      </c>
    </row>
    <row r="12" spans="1:18">
      <c r="B12" s="47" t="s">
        <v>50</v>
      </c>
      <c r="C12" t="s">
        <v>131</v>
      </c>
      <c r="D12" s="3" t="s">
        <v>114</v>
      </c>
      <c r="E12" s="5">
        <v>1</v>
      </c>
      <c r="F12" s="2">
        <v>50</v>
      </c>
      <c r="G12" s="6">
        <v>6500</v>
      </c>
      <c r="H12" s="2">
        <v>30</v>
      </c>
      <c r="I12" s="6">
        <v>3419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113.98</v>
      </c>
    </row>
    <row r="13" spans="1:18">
      <c r="B13" s="47" t="s">
        <v>50</v>
      </c>
      <c r="C13" t="s">
        <v>70</v>
      </c>
      <c r="D13" s="3" t="s">
        <v>147</v>
      </c>
      <c r="E13" s="5">
        <v>1</v>
      </c>
      <c r="F13" s="2">
        <v>350</v>
      </c>
      <c r="G13" s="6">
        <v>45500</v>
      </c>
      <c r="H13" s="2">
        <v>220</v>
      </c>
      <c r="I13" s="6">
        <v>25076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9">
        <v>113.98</v>
      </c>
    </row>
    <row r="14" spans="1:18">
      <c r="B14" s="47" t="s">
        <v>50</v>
      </c>
      <c r="C14" t="s">
        <v>70</v>
      </c>
      <c r="D14" s="3" t="s">
        <v>148</v>
      </c>
      <c r="E14" s="5">
        <v>1</v>
      </c>
      <c r="F14" s="2">
        <v>150</v>
      </c>
      <c r="G14" s="6">
        <v>19500</v>
      </c>
      <c r="H14" s="2">
        <v>220</v>
      </c>
      <c r="I14" s="6">
        <v>25076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9">
        <v>113.98</v>
      </c>
    </row>
    <row r="15" spans="1:18">
      <c r="B15" s="47" t="s">
        <v>50</v>
      </c>
      <c r="C15" t="s">
        <v>74</v>
      </c>
      <c r="D15" s="3" t="s">
        <v>137</v>
      </c>
      <c r="E15" s="5">
        <v>1</v>
      </c>
      <c r="F15" s="2">
        <v>500</v>
      </c>
      <c r="G15" s="6">
        <v>65000</v>
      </c>
      <c r="H15" s="2">
        <v>314.14</v>
      </c>
      <c r="I15" s="6">
        <v>35806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9">
        <v>113.98</v>
      </c>
    </row>
    <row r="16" spans="1:18">
      <c r="B16" s="47" t="s">
        <v>50</v>
      </c>
      <c r="C16" t="s">
        <v>77</v>
      </c>
      <c r="D16" s="3" t="s">
        <v>149</v>
      </c>
      <c r="E16" s="5">
        <v>1</v>
      </c>
      <c r="F16" s="2">
        <v>0</v>
      </c>
      <c r="G16" s="6">
        <v>0</v>
      </c>
      <c r="H16" s="2">
        <v>200</v>
      </c>
      <c r="I16" s="6">
        <v>22796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9">
        <v>113.98</v>
      </c>
    </row>
    <row r="17" spans="1:18">
      <c r="B17" s="47" t="s">
        <v>50</v>
      </c>
      <c r="C17" t="s">
        <v>77</v>
      </c>
      <c r="D17" s="3" t="s">
        <v>150</v>
      </c>
      <c r="E17" s="5">
        <v>1</v>
      </c>
      <c r="F17" s="2">
        <v>0</v>
      </c>
      <c r="G17" s="6">
        <v>0</v>
      </c>
      <c r="H17" s="2">
        <v>25</v>
      </c>
      <c r="I17" s="6">
        <v>2850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9">
        <v>113.98</v>
      </c>
    </row>
    <row r="18" spans="1:18">
      <c r="B18" s="47" t="s">
        <v>50</v>
      </c>
      <c r="C18" t="s">
        <v>77</v>
      </c>
      <c r="D18" s="3" t="s">
        <v>81</v>
      </c>
      <c r="E18" s="5">
        <v>4</v>
      </c>
      <c r="F18" s="2">
        <v>80</v>
      </c>
      <c r="G18" s="6">
        <v>10400</v>
      </c>
      <c r="H18" s="2">
        <v>60</v>
      </c>
      <c r="I18" s="6">
        <v>6840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9">
        <v>113.98</v>
      </c>
    </row>
    <row r="19" spans="1:18">
      <c r="B19" s="47" t="s">
        <v>50</v>
      </c>
      <c r="C19" t="s">
        <v>77</v>
      </c>
      <c r="D19" s="3" t="s">
        <v>80</v>
      </c>
      <c r="E19" s="5">
        <v>1</v>
      </c>
      <c r="F19" s="2">
        <v>250</v>
      </c>
      <c r="G19" s="6">
        <v>32500</v>
      </c>
      <c r="H19" s="2">
        <v>90</v>
      </c>
      <c r="I19" s="6">
        <v>10258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9">
        <v>113.98</v>
      </c>
    </row>
    <row r="20" spans="1:18">
      <c r="B20" s="47" t="s">
        <v>82</v>
      </c>
      <c r="C20" t="s">
        <v>121</v>
      </c>
      <c r="D20" s="3" t="s">
        <v>151</v>
      </c>
      <c r="E20" s="5">
        <v>29</v>
      </c>
      <c r="F20" s="2">
        <v>3625</v>
      </c>
      <c r="G20" s="6">
        <v>471250</v>
      </c>
      <c r="H20" s="2">
        <v>0</v>
      </c>
      <c r="I20" s="6">
        <v>0</v>
      </c>
      <c r="J20" s="6" t="str">
        <f>G20 - 353684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9">
        <v>113.98</v>
      </c>
    </row>
    <row r="21" spans="1:18">
      <c r="B21" s="47" t="s">
        <v>82</v>
      </c>
      <c r="C21" t="s">
        <v>121</v>
      </c>
      <c r="D21" s="3" t="s">
        <v>152</v>
      </c>
      <c r="E21" s="5">
        <v>1</v>
      </c>
      <c r="F21" s="2">
        <v>55</v>
      </c>
      <c r="G21" s="6">
        <v>7150</v>
      </c>
      <c r="H21" s="2">
        <v>0</v>
      </c>
      <c r="I21" s="6">
        <v>0</v>
      </c>
      <c r="J21" s="6" t="str">
        <f>G21 - 4616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9">
        <v>113.98</v>
      </c>
    </row>
    <row r="22" spans="1:18">
      <c r="B22" s="47" t="s">
        <v>50</v>
      </c>
      <c r="C22" t="s">
        <v>121</v>
      </c>
      <c r="D22" s="3" t="s">
        <v>153</v>
      </c>
      <c r="E22" s="5">
        <v>1</v>
      </c>
      <c r="F22" s="2">
        <v>71</v>
      </c>
      <c r="G22" s="6">
        <v>9230</v>
      </c>
      <c r="H22" s="2">
        <v>60</v>
      </c>
      <c r="I22" s="6">
        <v>6839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9">
        <v>113.98</v>
      </c>
    </row>
    <row r="23" spans="1:18">
      <c r="B23" s="47" t="s">
        <v>82</v>
      </c>
      <c r="C23" t="s">
        <v>121</v>
      </c>
      <c r="D23" s="3" t="s">
        <v>154</v>
      </c>
      <c r="E23" s="5">
        <v>1</v>
      </c>
      <c r="F23" s="2">
        <v>300</v>
      </c>
      <c r="G23" s="6">
        <v>39000</v>
      </c>
      <c r="H23" s="2">
        <v>0</v>
      </c>
      <c r="I23" s="6">
        <v>0</v>
      </c>
      <c r="J23" s="6" t="str">
        <f>G23 - 28495</f>
        <v>0</v>
      </c>
      <c r="K23" s="4" t="str">
        <f>IF(G23=0,0,J23 / G23)</f>
        <v>0</v>
      </c>
      <c r="L23" s="6" t="str">
        <f>J23 * O23</f>
        <v>0</v>
      </c>
      <c r="M23" s="2" t="str">
        <f>L23 / R2</f>
        <v>0</v>
      </c>
      <c r="N23" s="6" t="str">
        <f>J23 * P23</f>
        <v>0</v>
      </c>
      <c r="O23" s="4">
        <v>0.2</v>
      </c>
      <c r="P23" s="4">
        <v>0.8</v>
      </c>
      <c r="Q23" s="2">
        <v>130</v>
      </c>
      <c r="R23" s="49">
        <v>113.98</v>
      </c>
    </row>
    <row r="24" spans="1:18">
      <c r="B24" s="51"/>
      <c r="C24" s="51"/>
      <c r="D24" s="52"/>
      <c r="E24" s="53"/>
      <c r="F24" s="54"/>
      <c r="G24" s="55"/>
      <c r="H24" s="54"/>
      <c r="I24" s="55"/>
      <c r="J24" s="55"/>
      <c r="K24" s="56"/>
      <c r="L24" s="55"/>
      <c r="M24" s="54"/>
      <c r="N24" s="55"/>
      <c r="O24" s="56"/>
      <c r="P24" s="56"/>
      <c r="Q24" s="54"/>
      <c r="R24" s="54"/>
    </row>
    <row r="25" spans="1:18">
      <c r="D25" s="8" t="s">
        <v>89</v>
      </c>
      <c r="F25" s="2" t="str">
        <f>SUM(F5:F24)</f>
        <v>0</v>
      </c>
      <c r="G25" s="6" t="str">
        <f>SUM(G5:G24)</f>
        <v>0</v>
      </c>
      <c r="H25" s="2" t="str">
        <f>SUM(H5:H24)</f>
        <v>0</v>
      </c>
      <c r="I25" s="6" t="str">
        <f>SUM(I5:I24)</f>
        <v>0</v>
      </c>
      <c r="J25" s="6" t="str">
        <f>SUM(J5:J24)</f>
        <v>0</v>
      </c>
      <c r="K25" s="4" t="str">
        <f>IF(G25=0,0,J25 / G25)</f>
        <v>0</v>
      </c>
      <c r="L25" s="6" t="str">
        <f>SUM(L5:L24)</f>
        <v>0</v>
      </c>
      <c r="M25" s="2" t="str">
        <f>SUM(M5:M24)</f>
        <v>0</v>
      </c>
      <c r="N25" s="6" t="str">
        <f>SUM(N5:N24)</f>
        <v>0</v>
      </c>
    </row>
    <row r="26" spans="1:18">
      <c r="D26" s="8" t="s">
        <v>90</v>
      </c>
      <c r="E26" s="9">
        <v>0.04712</v>
      </c>
      <c r="F26" s="2" t="str">
        <f>E26 * (F25 - 0)</f>
        <v>0</v>
      </c>
      <c r="G26" s="6" t="str">
        <f>E26 * (G25 - 0)</f>
        <v>0</v>
      </c>
    </row>
    <row r="27" spans="1:18">
      <c r="D27" s="8" t="s">
        <v>91</v>
      </c>
      <c r="E27" s="7">
        <v>0.1</v>
      </c>
      <c r="F27" s="2" t="str">
        <f>F25*E27</f>
        <v>0</v>
      </c>
      <c r="G27" s="6" t="str">
        <f>G25*E27</f>
        <v>0</v>
      </c>
      <c r="N27" s="6" t="str">
        <f>G27</f>
        <v>0</v>
      </c>
    </row>
    <row r="28" spans="1:18">
      <c r="D28" s="8" t="s">
        <v>89</v>
      </c>
      <c r="F28" s="2" t="str">
        <f>F25 + F26 + F27</f>
        <v>0</v>
      </c>
      <c r="G28" s="6" t="str">
        <f>G25 + G26 + G27</f>
        <v>0</v>
      </c>
      <c r="H28" s="2" t="str">
        <f>H25</f>
        <v>0</v>
      </c>
      <c r="I28" s="6" t="str">
        <f>I25</f>
        <v>0</v>
      </c>
      <c r="J28" s="6" t="str">
        <f>G28 - I28</f>
        <v>0</v>
      </c>
      <c r="K28" s="4" t="str">
        <f>IF(G28=0,0,J28 / G28)</f>
        <v>0</v>
      </c>
      <c r="L28" s="6" t="str">
        <f>L25</f>
        <v>0</v>
      </c>
      <c r="M28" s="2" t="str">
        <f>M25</f>
        <v>0</v>
      </c>
      <c r="N28" s="6" t="str">
        <f>N25 + N27</f>
        <v>0</v>
      </c>
    </row>
    <row r="29" spans="1:18">
      <c r="D29" s="8" t="s">
        <v>92</v>
      </c>
      <c r="E29" s="7">
        <v>0</v>
      </c>
      <c r="F29" s="2" t="str">
        <f>F28*E29</f>
        <v>0</v>
      </c>
      <c r="G29" s="6" t="str">
        <f>G28*E29</f>
        <v>0</v>
      </c>
      <c r="L29" s="6" t="str">
        <f>G29*O29</f>
        <v>0</v>
      </c>
      <c r="M29" s="2" t="str">
        <f>F29*O29</f>
        <v>0</v>
      </c>
      <c r="N29" s="6" t="str">
        <f>G29*P29</f>
        <v>0</v>
      </c>
      <c r="O29" s="4">
        <v>0.2</v>
      </c>
      <c r="P29" s="4">
        <v>0.8</v>
      </c>
    </row>
    <row r="30" spans="1:18">
      <c r="D30" s="8" t="s">
        <v>93</v>
      </c>
      <c r="E30" s="5">
        <v>0</v>
      </c>
      <c r="F30" s="2" t="str">
        <f>IF(R30=0,0,G30/R30)</f>
        <v>0</v>
      </c>
      <c r="G30" s="6" t="str">
        <f>E30</f>
        <v>0</v>
      </c>
      <c r="L30" s="6" t="str">
        <f>G30*O30</f>
        <v>0</v>
      </c>
      <c r="M30" s="2" t="str">
        <f>F30*O30</f>
        <v>0</v>
      </c>
      <c r="N30" s="6" t="str">
        <f>G30*P30</f>
        <v>0</v>
      </c>
      <c r="O30" s="4">
        <v>0.2</v>
      </c>
      <c r="P30" s="4">
        <v>0.8</v>
      </c>
      <c r="Q30" s="2" t="s">
        <v>94</v>
      </c>
      <c r="R30" s="2">
        <v>100</v>
      </c>
    </row>
    <row r="31" spans="1:18">
      <c r="D31" s="8" t="s">
        <v>95</v>
      </c>
      <c r="F31" s="2" t="str">
        <f>F28 - F29 - F30</f>
        <v>0</v>
      </c>
      <c r="G31" s="6" t="str">
        <f>G28 - G29 - G30</f>
        <v>0</v>
      </c>
      <c r="H31" s="2" t="str">
        <f>H28</f>
        <v>0</v>
      </c>
      <c r="I31" s="6" t="str">
        <f>I28</f>
        <v>0</v>
      </c>
      <c r="J31" s="6" t="str">
        <f>G31 - I31</f>
        <v>0</v>
      </c>
      <c r="K31" s="4" t="str">
        <f>IF(G31=0,0,J31 / G31)</f>
        <v>0</v>
      </c>
      <c r="L31" s="6" t="str">
        <f>L28 - L29 - L30</f>
        <v>0</v>
      </c>
      <c r="M31" s="2" t="str">
        <f>M28 - M29 - M30</f>
        <v>0</v>
      </c>
      <c r="N31" s="6" t="str">
        <f>N28 - N29 - N30</f>
        <v>0</v>
      </c>
    </row>
    <row r="32" spans="1:18">
      <c r="D32" s="8"/>
    </row>
    <row r="33" spans="1:18">
      <c r="D33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3" s="2" t="str">
        <f>M31</f>
        <v>0</v>
      </c>
    </row>
    <row r="34" spans="1:18">
      <c r="D34" s="8" t="s">
        <v>7</v>
      </c>
      <c r="F34" s="2" t="str">
        <f>(F33 + F35) * E26</f>
        <v>0</v>
      </c>
    </row>
    <row r="35" spans="1:18">
      <c r="D35" s="8" t="s">
        <v>96</v>
      </c>
      <c r="F35" s="2" t="str">
        <f>H31</f>
        <v>0</v>
      </c>
    </row>
    <row r="36" spans="1:18">
      <c r="D36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6" s="2" t="str">
        <f>SUM(F33:F35)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8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155</v>
      </c>
      <c r="Q2" s="2" t="s">
        <v>32</v>
      </c>
      <c r="R2" s="2">
        <v>130</v>
      </c>
    </row>
    <row r="4" spans="1:18" s="1" customFormat="1">
      <c r="B4" s="15" t="s">
        <v>33</v>
      </c>
      <c r="C4" s="16" t="s">
        <v>34</v>
      </c>
      <c r="D4" s="17" t="s">
        <v>35</v>
      </c>
      <c r="E4" s="18" t="s">
        <v>36</v>
      </c>
      <c r="F4" s="19" t="s">
        <v>37</v>
      </c>
      <c r="G4" s="18" t="s">
        <v>38</v>
      </c>
      <c r="H4" s="19" t="s">
        <v>39</v>
      </c>
      <c r="I4" s="18" t="s">
        <v>40</v>
      </c>
      <c r="J4" s="18" t="s">
        <v>41</v>
      </c>
      <c r="K4" s="20" t="s">
        <v>42</v>
      </c>
      <c r="L4" s="21" t="s">
        <v>43</v>
      </c>
      <c r="M4" s="22" t="s">
        <v>44</v>
      </c>
      <c r="N4" s="21" t="s">
        <v>45</v>
      </c>
      <c r="O4" s="23" t="s">
        <v>46</v>
      </c>
      <c r="P4" s="23" t="s">
        <v>47</v>
      </c>
      <c r="Q4" s="19" t="s">
        <v>48</v>
      </c>
      <c r="R4" s="24" t="s">
        <v>49</v>
      </c>
    </row>
    <row r="5" spans="1:18">
      <c r="B5" s="47" t="s">
        <v>50</v>
      </c>
      <c r="C5" t="s">
        <v>51</v>
      </c>
      <c r="D5" s="3" t="s">
        <v>52</v>
      </c>
      <c r="E5" s="5">
        <v>1</v>
      </c>
      <c r="F5" s="2">
        <v>1300</v>
      </c>
      <c r="G5" s="6">
        <v>169000</v>
      </c>
      <c r="H5" s="2">
        <v>1154.45</v>
      </c>
      <c r="I5" s="6">
        <v>131584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113.98</v>
      </c>
    </row>
    <row r="6" spans="1:18">
      <c r="B6" s="47" t="s">
        <v>50</v>
      </c>
      <c r="C6" t="s">
        <v>156</v>
      </c>
      <c r="D6" s="3" t="s">
        <v>157</v>
      </c>
      <c r="E6" s="5">
        <v>1</v>
      </c>
      <c r="F6" s="2">
        <v>1600</v>
      </c>
      <c r="G6" s="6">
        <v>208000</v>
      </c>
      <c r="H6" s="2">
        <v>1010.47</v>
      </c>
      <c r="I6" s="6">
        <v>115173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113.98</v>
      </c>
    </row>
    <row r="7" spans="1:18">
      <c r="B7" s="47" t="s">
        <v>50</v>
      </c>
      <c r="C7" t="s">
        <v>156</v>
      </c>
      <c r="D7" s="3" t="s">
        <v>158</v>
      </c>
      <c r="E7" s="5">
        <v>1</v>
      </c>
      <c r="F7" s="2">
        <v>250</v>
      </c>
      <c r="G7" s="6">
        <v>32500</v>
      </c>
      <c r="H7" s="2">
        <v>157.07</v>
      </c>
      <c r="I7" s="6">
        <v>17903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113.98</v>
      </c>
    </row>
    <row r="8" spans="1:18">
      <c r="B8" s="48" t="s">
        <v>65</v>
      </c>
      <c r="C8" s="41" t="s">
        <v>66</v>
      </c>
      <c r="D8" s="42" t="s">
        <v>159</v>
      </c>
      <c r="E8" s="43">
        <v>1</v>
      </c>
      <c r="F8" s="44">
        <v>653.85</v>
      </c>
      <c r="G8" s="45">
        <v>85000</v>
      </c>
      <c r="H8" s="44">
        <v>0</v>
      </c>
      <c r="I8" s="45">
        <v>50868</v>
      </c>
      <c r="J8" s="45" t="str">
        <f>G8 - I8</f>
        <v>0</v>
      </c>
      <c r="K8" s="46" t="str">
        <f>IF(G8=0,0,J8 / G8)</f>
        <v>0</v>
      </c>
      <c r="L8" s="45">
        <v>0</v>
      </c>
      <c r="M8" s="44">
        <v>0</v>
      </c>
      <c r="N8" s="45" t="str">
        <f>J8 * P8</f>
        <v>0</v>
      </c>
      <c r="O8" s="46">
        <v>0</v>
      </c>
      <c r="P8" s="46">
        <v>1</v>
      </c>
      <c r="Q8" s="44">
        <v>130</v>
      </c>
      <c r="R8" s="50">
        <v>113.98</v>
      </c>
    </row>
    <row r="9" spans="1:18">
      <c r="B9" s="47" t="s">
        <v>50</v>
      </c>
      <c r="C9" t="s">
        <v>68</v>
      </c>
      <c r="D9" s="3" t="s">
        <v>69</v>
      </c>
      <c r="E9" s="5">
        <v>1</v>
      </c>
      <c r="F9" s="2">
        <v>820</v>
      </c>
      <c r="G9" s="6">
        <v>106600</v>
      </c>
      <c r="H9" s="2">
        <v>628.27</v>
      </c>
      <c r="I9" s="6">
        <v>71610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113.98</v>
      </c>
    </row>
    <row r="10" spans="1:18">
      <c r="B10" s="47" t="s">
        <v>50</v>
      </c>
      <c r="C10" t="s">
        <v>70</v>
      </c>
      <c r="D10" s="3" t="s">
        <v>160</v>
      </c>
      <c r="E10" s="5">
        <v>1</v>
      </c>
      <c r="F10" s="2">
        <v>550</v>
      </c>
      <c r="G10" s="6">
        <v>71500</v>
      </c>
      <c r="H10" s="2">
        <v>480</v>
      </c>
      <c r="I10" s="6">
        <v>54710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113.98</v>
      </c>
    </row>
    <row r="11" spans="1:18">
      <c r="B11" s="47" t="s">
        <v>50</v>
      </c>
      <c r="C11" t="s">
        <v>72</v>
      </c>
      <c r="D11" s="3" t="s">
        <v>73</v>
      </c>
      <c r="E11" s="5">
        <v>2</v>
      </c>
      <c r="F11" s="2">
        <v>300</v>
      </c>
      <c r="G11" s="6">
        <v>39000</v>
      </c>
      <c r="H11" s="2">
        <v>167.54</v>
      </c>
      <c r="I11" s="6">
        <v>19096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113.98</v>
      </c>
    </row>
    <row r="12" spans="1:18">
      <c r="B12" s="47" t="s">
        <v>50</v>
      </c>
      <c r="C12" t="s">
        <v>136</v>
      </c>
      <c r="D12" s="3" t="s">
        <v>75</v>
      </c>
      <c r="E12" s="5">
        <v>1</v>
      </c>
      <c r="F12" s="2">
        <v>350</v>
      </c>
      <c r="G12" s="6">
        <v>45500</v>
      </c>
      <c r="H12" s="2">
        <v>222.51</v>
      </c>
      <c r="I12" s="6">
        <v>25362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113.98</v>
      </c>
    </row>
    <row r="13" spans="1:18">
      <c r="B13" s="47" t="s">
        <v>50</v>
      </c>
      <c r="C13" t="s">
        <v>161</v>
      </c>
      <c r="D13" s="3" t="s">
        <v>75</v>
      </c>
      <c r="E13" s="5">
        <v>1</v>
      </c>
      <c r="F13" s="2">
        <v>270</v>
      </c>
      <c r="G13" s="6">
        <v>35100</v>
      </c>
      <c r="H13" s="2">
        <v>167.54</v>
      </c>
      <c r="I13" s="6">
        <v>19096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9">
        <v>113.98</v>
      </c>
    </row>
    <row r="14" spans="1:18">
      <c r="B14" s="47" t="s">
        <v>50</v>
      </c>
      <c r="C14" t="s">
        <v>77</v>
      </c>
      <c r="D14" s="3" t="s">
        <v>162</v>
      </c>
      <c r="E14" s="5">
        <v>1</v>
      </c>
      <c r="F14" s="2">
        <v>0</v>
      </c>
      <c r="G14" s="6">
        <v>0</v>
      </c>
      <c r="H14" s="2">
        <v>280</v>
      </c>
      <c r="I14" s="6">
        <v>31914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9">
        <v>113.98</v>
      </c>
    </row>
    <row r="15" spans="1:18">
      <c r="B15" s="47" t="s">
        <v>50</v>
      </c>
      <c r="C15" t="s">
        <v>77</v>
      </c>
      <c r="D15" s="3" t="s">
        <v>163</v>
      </c>
      <c r="E15" s="5">
        <v>1</v>
      </c>
      <c r="F15" s="2">
        <v>71</v>
      </c>
      <c r="G15" s="6">
        <v>9230</v>
      </c>
      <c r="H15" s="2">
        <v>50</v>
      </c>
      <c r="I15" s="6">
        <v>5699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9">
        <v>113.98</v>
      </c>
    </row>
    <row r="16" spans="1:18">
      <c r="B16" s="47" t="s">
        <v>50</v>
      </c>
      <c r="C16" t="s">
        <v>77</v>
      </c>
      <c r="D16" s="3" t="s">
        <v>164</v>
      </c>
      <c r="E16" s="5">
        <v>1</v>
      </c>
      <c r="F16" s="2">
        <v>185</v>
      </c>
      <c r="G16" s="6">
        <v>24050</v>
      </c>
      <c r="H16" s="2">
        <v>130</v>
      </c>
      <c r="I16" s="6">
        <v>14817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9">
        <v>113.98</v>
      </c>
    </row>
    <row r="17" spans="1:18">
      <c r="B17" s="47" t="s">
        <v>50</v>
      </c>
      <c r="C17" t="s">
        <v>77</v>
      </c>
      <c r="D17" s="3" t="s">
        <v>165</v>
      </c>
      <c r="E17" s="5">
        <v>1</v>
      </c>
      <c r="F17" s="2">
        <v>369</v>
      </c>
      <c r="G17" s="6">
        <v>47970</v>
      </c>
      <c r="H17" s="2">
        <v>260</v>
      </c>
      <c r="I17" s="6">
        <v>29635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9">
        <v>113.98</v>
      </c>
    </row>
    <row r="18" spans="1:18">
      <c r="B18" s="47" t="s">
        <v>50</v>
      </c>
      <c r="C18" t="s">
        <v>77</v>
      </c>
      <c r="D18" s="3" t="s">
        <v>117</v>
      </c>
      <c r="E18" s="5">
        <v>1</v>
      </c>
      <c r="F18" s="2">
        <v>150</v>
      </c>
      <c r="G18" s="6">
        <v>19500</v>
      </c>
      <c r="H18" s="2">
        <v>30</v>
      </c>
      <c r="I18" s="6">
        <v>3419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9">
        <v>113.98</v>
      </c>
    </row>
    <row r="19" spans="1:18">
      <c r="B19" s="47" t="s">
        <v>50</v>
      </c>
      <c r="C19" t="s">
        <v>77</v>
      </c>
      <c r="D19" s="3" t="s">
        <v>166</v>
      </c>
      <c r="E19" s="5">
        <v>1</v>
      </c>
      <c r="F19" s="2">
        <v>60</v>
      </c>
      <c r="G19" s="6">
        <v>7800</v>
      </c>
      <c r="H19" s="2">
        <v>35</v>
      </c>
      <c r="I19" s="6">
        <v>3989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9">
        <v>113.98</v>
      </c>
    </row>
    <row r="20" spans="1:18">
      <c r="B20" s="47" t="s">
        <v>50</v>
      </c>
      <c r="C20" t="s">
        <v>77</v>
      </c>
      <c r="D20" s="3" t="s">
        <v>167</v>
      </c>
      <c r="E20" s="5">
        <v>5</v>
      </c>
      <c r="F20" s="2">
        <v>175</v>
      </c>
      <c r="G20" s="6">
        <v>22750</v>
      </c>
      <c r="H20" s="2">
        <v>175</v>
      </c>
      <c r="I20" s="6">
        <v>19945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9">
        <v>113.98</v>
      </c>
    </row>
    <row r="21" spans="1:18">
      <c r="B21" s="47" t="s">
        <v>82</v>
      </c>
      <c r="C21" t="s">
        <v>121</v>
      </c>
      <c r="D21" s="3" t="s">
        <v>168</v>
      </c>
      <c r="E21" s="5">
        <v>15</v>
      </c>
      <c r="F21" s="2">
        <v>2325</v>
      </c>
      <c r="G21" s="6">
        <v>302250</v>
      </c>
      <c r="H21" s="2">
        <v>0</v>
      </c>
      <c r="I21" s="6">
        <v>0</v>
      </c>
      <c r="J21" s="6" t="str">
        <f>G21 - 225675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9">
        <v>113.98</v>
      </c>
    </row>
    <row r="22" spans="1:18">
      <c r="B22" s="47" t="s">
        <v>50</v>
      </c>
      <c r="C22" t="s">
        <v>169</v>
      </c>
      <c r="D22" s="3" t="s">
        <v>170</v>
      </c>
      <c r="E22" s="5">
        <v>1</v>
      </c>
      <c r="F22" s="2">
        <v>369</v>
      </c>
      <c r="G22" s="6">
        <v>47970</v>
      </c>
      <c r="H22" s="2">
        <v>315</v>
      </c>
      <c r="I22" s="6">
        <v>35904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9">
        <v>113.98</v>
      </c>
    </row>
    <row r="23" spans="1:18">
      <c r="B23" s="47" t="s">
        <v>50</v>
      </c>
      <c r="C23" t="s">
        <v>169</v>
      </c>
      <c r="D23" s="3" t="s">
        <v>171</v>
      </c>
      <c r="E23" s="5">
        <v>30</v>
      </c>
      <c r="F23" s="2">
        <v>150</v>
      </c>
      <c r="G23" s="6">
        <v>19500</v>
      </c>
      <c r="H23" s="2">
        <v>120</v>
      </c>
      <c r="I23" s="6">
        <v>13680</v>
      </c>
      <c r="J23" s="6" t="str">
        <f>G23 - I23</f>
        <v>0</v>
      </c>
      <c r="K23" s="4" t="str">
        <f>IF(G23=0,0,J23 / G23)</f>
        <v>0</v>
      </c>
      <c r="L23" s="6" t="str">
        <f>J23 * O23</f>
        <v>0</v>
      </c>
      <c r="M23" s="2" t="str">
        <f>L23 / R2</f>
        <v>0</v>
      </c>
      <c r="N23" s="6" t="str">
        <f>J23 * P23</f>
        <v>0</v>
      </c>
      <c r="O23" s="4">
        <v>0.2</v>
      </c>
      <c r="P23" s="4">
        <v>0.8</v>
      </c>
      <c r="Q23" s="2">
        <v>130</v>
      </c>
      <c r="R23" s="49">
        <v>113.98</v>
      </c>
    </row>
    <row r="24" spans="1:18">
      <c r="B24" s="47" t="s">
        <v>50</v>
      </c>
      <c r="C24" t="s">
        <v>169</v>
      </c>
      <c r="D24" s="3" t="s">
        <v>172</v>
      </c>
      <c r="E24" s="5">
        <v>1</v>
      </c>
      <c r="F24" s="2">
        <v>36</v>
      </c>
      <c r="G24" s="6">
        <v>4680</v>
      </c>
      <c r="H24" s="2">
        <v>30</v>
      </c>
      <c r="I24" s="6">
        <v>3419</v>
      </c>
      <c r="J24" s="6" t="str">
        <f>G24 - I24</f>
        <v>0</v>
      </c>
      <c r="K24" s="4" t="str">
        <f>IF(G24=0,0,J24 / G24)</f>
        <v>0</v>
      </c>
      <c r="L24" s="6" t="str">
        <f>J24 * O24</f>
        <v>0</v>
      </c>
      <c r="M24" s="2" t="str">
        <f>L24 / R2</f>
        <v>0</v>
      </c>
      <c r="N24" s="6" t="str">
        <f>J24 * P24</f>
        <v>0</v>
      </c>
      <c r="O24" s="4">
        <v>0.2</v>
      </c>
      <c r="P24" s="4">
        <v>0.8</v>
      </c>
      <c r="Q24" s="2">
        <v>130</v>
      </c>
      <c r="R24" s="49">
        <v>113.98</v>
      </c>
    </row>
    <row r="25" spans="1:18">
      <c r="B25" s="47" t="s">
        <v>50</v>
      </c>
      <c r="C25" t="s">
        <v>169</v>
      </c>
      <c r="D25" s="3" t="s">
        <v>173</v>
      </c>
      <c r="E25" s="5">
        <v>16</v>
      </c>
      <c r="F25" s="2">
        <v>128</v>
      </c>
      <c r="G25" s="6">
        <v>16640</v>
      </c>
      <c r="H25" s="2">
        <v>96</v>
      </c>
      <c r="I25" s="6">
        <v>10944</v>
      </c>
      <c r="J25" s="6" t="str">
        <f>G25 - I25</f>
        <v>0</v>
      </c>
      <c r="K25" s="4" t="str">
        <f>IF(G25=0,0,J25 / G25)</f>
        <v>0</v>
      </c>
      <c r="L25" s="6" t="str">
        <f>J25 * O25</f>
        <v>0</v>
      </c>
      <c r="M25" s="2" t="str">
        <f>L25 / R2</f>
        <v>0</v>
      </c>
      <c r="N25" s="6" t="str">
        <f>J25 * P25</f>
        <v>0</v>
      </c>
      <c r="O25" s="4">
        <v>0.2</v>
      </c>
      <c r="P25" s="4">
        <v>0.8</v>
      </c>
      <c r="Q25" s="2">
        <v>130</v>
      </c>
      <c r="R25" s="49">
        <v>113.98</v>
      </c>
    </row>
    <row r="26" spans="1:18">
      <c r="B26" s="47" t="s">
        <v>50</v>
      </c>
      <c r="C26" t="s">
        <v>169</v>
      </c>
      <c r="D26" s="3" t="s">
        <v>174</v>
      </c>
      <c r="E26" s="5">
        <v>1</v>
      </c>
      <c r="F26" s="2">
        <v>59</v>
      </c>
      <c r="G26" s="6">
        <v>7670</v>
      </c>
      <c r="H26" s="2">
        <v>50</v>
      </c>
      <c r="I26" s="6">
        <v>5699</v>
      </c>
      <c r="J26" s="6" t="str">
        <f>G26 - I26</f>
        <v>0</v>
      </c>
      <c r="K26" s="4" t="str">
        <f>IF(G26=0,0,J26 / G26)</f>
        <v>0</v>
      </c>
      <c r="L26" s="6" t="str">
        <f>J26 * O26</f>
        <v>0</v>
      </c>
      <c r="M26" s="2" t="str">
        <f>L26 / R2</f>
        <v>0</v>
      </c>
      <c r="N26" s="6" t="str">
        <f>J26 * P26</f>
        <v>0</v>
      </c>
      <c r="O26" s="4">
        <v>0.2</v>
      </c>
      <c r="P26" s="4">
        <v>0.8</v>
      </c>
      <c r="Q26" s="2">
        <v>130</v>
      </c>
      <c r="R26" s="49">
        <v>113.98</v>
      </c>
    </row>
    <row r="27" spans="1:18">
      <c r="B27" s="47" t="s">
        <v>50</v>
      </c>
      <c r="C27" t="s">
        <v>169</v>
      </c>
      <c r="D27" s="3" t="s">
        <v>175</v>
      </c>
      <c r="E27" s="5">
        <v>15</v>
      </c>
      <c r="F27" s="2">
        <v>90</v>
      </c>
      <c r="G27" s="6">
        <v>11700</v>
      </c>
      <c r="H27" s="2">
        <v>71.25</v>
      </c>
      <c r="I27" s="6">
        <v>8115</v>
      </c>
      <c r="J27" s="6" t="str">
        <f>G27 - I27</f>
        <v>0</v>
      </c>
      <c r="K27" s="4" t="str">
        <f>IF(G27=0,0,J27 / G27)</f>
        <v>0</v>
      </c>
      <c r="L27" s="6" t="str">
        <f>J27 * O27</f>
        <v>0</v>
      </c>
      <c r="M27" s="2" t="str">
        <f>L27 / R2</f>
        <v>0</v>
      </c>
      <c r="N27" s="6" t="str">
        <f>J27 * P27</f>
        <v>0</v>
      </c>
      <c r="O27" s="4">
        <v>0.2</v>
      </c>
      <c r="P27" s="4">
        <v>0.8</v>
      </c>
      <c r="Q27" s="2">
        <v>130</v>
      </c>
      <c r="R27" s="49">
        <v>113.98</v>
      </c>
    </row>
    <row r="28" spans="1:18">
      <c r="B28" s="47" t="s">
        <v>50</v>
      </c>
      <c r="C28" t="s">
        <v>169</v>
      </c>
      <c r="D28" s="3" t="s">
        <v>176</v>
      </c>
      <c r="E28" s="5">
        <v>1</v>
      </c>
      <c r="F28" s="2">
        <v>36</v>
      </c>
      <c r="G28" s="6">
        <v>4680</v>
      </c>
      <c r="H28" s="2">
        <v>30</v>
      </c>
      <c r="I28" s="6">
        <v>3419</v>
      </c>
      <c r="J28" s="6" t="str">
        <f>G28 - I28</f>
        <v>0</v>
      </c>
      <c r="K28" s="4" t="str">
        <f>IF(G28=0,0,J28 / G28)</f>
        <v>0</v>
      </c>
      <c r="L28" s="6" t="str">
        <f>J28 * O28</f>
        <v>0</v>
      </c>
      <c r="M28" s="2" t="str">
        <f>L28 / R2</f>
        <v>0</v>
      </c>
      <c r="N28" s="6" t="str">
        <f>J28 * P28</f>
        <v>0</v>
      </c>
      <c r="O28" s="4">
        <v>0.2</v>
      </c>
      <c r="P28" s="4">
        <v>0.8</v>
      </c>
      <c r="Q28" s="2">
        <v>130</v>
      </c>
      <c r="R28" s="49">
        <v>113.98</v>
      </c>
    </row>
    <row r="29" spans="1:18">
      <c r="B29" s="47" t="s">
        <v>50</v>
      </c>
      <c r="C29" t="s">
        <v>169</v>
      </c>
      <c r="D29" s="3" t="s">
        <v>177</v>
      </c>
      <c r="E29" s="5">
        <v>1</v>
      </c>
      <c r="F29" s="2">
        <v>38</v>
      </c>
      <c r="G29" s="6">
        <v>4940</v>
      </c>
      <c r="H29" s="2">
        <v>32</v>
      </c>
      <c r="I29" s="6">
        <v>3647</v>
      </c>
      <c r="J29" s="6" t="str">
        <f>G29 - I29</f>
        <v>0</v>
      </c>
      <c r="K29" s="4" t="str">
        <f>IF(G29=0,0,J29 / G29)</f>
        <v>0</v>
      </c>
      <c r="L29" s="6" t="str">
        <f>J29 * O29</f>
        <v>0</v>
      </c>
      <c r="M29" s="2" t="str">
        <f>L29 / R2</f>
        <v>0</v>
      </c>
      <c r="N29" s="6" t="str">
        <f>J29 * P29</f>
        <v>0</v>
      </c>
      <c r="O29" s="4">
        <v>0.2</v>
      </c>
      <c r="P29" s="4">
        <v>0.8</v>
      </c>
      <c r="Q29" s="2">
        <v>130</v>
      </c>
      <c r="R29" s="49">
        <v>113.98</v>
      </c>
    </row>
    <row r="30" spans="1:18">
      <c r="B30" s="47" t="s">
        <v>50</v>
      </c>
      <c r="C30" t="s">
        <v>169</v>
      </c>
      <c r="D30" s="3" t="s">
        <v>178</v>
      </c>
      <c r="E30" s="5">
        <v>1</v>
      </c>
      <c r="F30" s="2">
        <v>0</v>
      </c>
      <c r="G30" s="6">
        <v>0</v>
      </c>
      <c r="H30" s="2">
        <v>50</v>
      </c>
      <c r="I30" s="6">
        <v>5699</v>
      </c>
      <c r="J30" s="6" t="str">
        <f>G30 - I30</f>
        <v>0</v>
      </c>
      <c r="K30" s="4" t="str">
        <f>IF(G30=0,0,J30 / G30)</f>
        <v>0</v>
      </c>
      <c r="L30" s="6" t="str">
        <f>J30 * O30</f>
        <v>0</v>
      </c>
      <c r="M30" s="2" t="str">
        <f>L30 / R2</f>
        <v>0</v>
      </c>
      <c r="N30" s="6" t="str">
        <f>J30 * P30</f>
        <v>0</v>
      </c>
      <c r="O30" s="4">
        <v>0.2</v>
      </c>
      <c r="P30" s="4">
        <v>0.8</v>
      </c>
      <c r="Q30" s="2">
        <v>130</v>
      </c>
      <c r="R30" s="49">
        <v>113.98</v>
      </c>
    </row>
    <row r="31" spans="1:18">
      <c r="B31" s="47" t="s">
        <v>50</v>
      </c>
      <c r="C31" t="s">
        <v>77</v>
      </c>
      <c r="D31" s="3" t="s">
        <v>179</v>
      </c>
      <c r="E31" s="5">
        <v>1</v>
      </c>
      <c r="F31" s="2">
        <v>1206</v>
      </c>
      <c r="G31" s="6">
        <v>156780</v>
      </c>
      <c r="H31" s="2">
        <v>850</v>
      </c>
      <c r="I31" s="6">
        <v>96883</v>
      </c>
      <c r="J31" s="6" t="str">
        <f>G31 - I31</f>
        <v>0</v>
      </c>
      <c r="K31" s="4" t="str">
        <f>IF(G31=0,0,J31 / G31)</f>
        <v>0</v>
      </c>
      <c r="L31" s="6" t="str">
        <f>J31 * O31</f>
        <v>0</v>
      </c>
      <c r="M31" s="2" t="str">
        <f>L31 / R2</f>
        <v>0</v>
      </c>
      <c r="N31" s="6" t="str">
        <f>J31 * P31</f>
        <v>0</v>
      </c>
      <c r="O31" s="4">
        <v>0.2</v>
      </c>
      <c r="P31" s="4">
        <v>0.8</v>
      </c>
      <c r="Q31" s="2">
        <v>130</v>
      </c>
      <c r="R31" s="49">
        <v>113.98</v>
      </c>
    </row>
    <row r="32" spans="1:18">
      <c r="B32" s="47" t="s">
        <v>50</v>
      </c>
      <c r="C32" t="s">
        <v>77</v>
      </c>
      <c r="D32" s="3" t="s">
        <v>180</v>
      </c>
      <c r="E32" s="5">
        <v>1</v>
      </c>
      <c r="F32" s="2">
        <v>0</v>
      </c>
      <c r="G32" s="6">
        <v>0</v>
      </c>
      <c r="H32" s="2">
        <v>0</v>
      </c>
      <c r="I32" s="6">
        <v>0</v>
      </c>
      <c r="J32" s="6" t="str">
        <f>G32 - I32</f>
        <v>0</v>
      </c>
      <c r="K32" s="4" t="str">
        <f>IF(G32=0,0,J32 / G32)</f>
        <v>0</v>
      </c>
      <c r="L32" s="6" t="str">
        <f>J32 * O32</f>
        <v>0</v>
      </c>
      <c r="M32" s="2" t="str">
        <f>L32 / R2</f>
        <v>0</v>
      </c>
      <c r="N32" s="6" t="str">
        <f>J32 * P32</f>
        <v>0</v>
      </c>
      <c r="O32" s="4">
        <v>0.2</v>
      </c>
      <c r="P32" s="4">
        <v>0.8</v>
      </c>
      <c r="Q32" s="2">
        <v>130</v>
      </c>
      <c r="R32" s="49">
        <v>113.98</v>
      </c>
    </row>
    <row r="33" spans="1:18">
      <c r="B33" s="47" t="s">
        <v>50</v>
      </c>
      <c r="C33" t="s">
        <v>181</v>
      </c>
      <c r="D33" s="3" t="s">
        <v>182</v>
      </c>
      <c r="E33" s="5">
        <v>2</v>
      </c>
      <c r="F33" s="2">
        <v>900</v>
      </c>
      <c r="G33" s="6">
        <v>117000</v>
      </c>
      <c r="H33" s="2">
        <v>659.6799999999999</v>
      </c>
      <c r="I33" s="6">
        <v>75190</v>
      </c>
      <c r="J33" s="6" t="str">
        <f>G33 - I33</f>
        <v>0</v>
      </c>
      <c r="K33" s="4" t="str">
        <f>IF(G33=0,0,J33 / G33)</f>
        <v>0</v>
      </c>
      <c r="L33" s="6" t="str">
        <f>J33 * O33</f>
        <v>0</v>
      </c>
      <c r="M33" s="2" t="str">
        <f>L33 / R2</f>
        <v>0</v>
      </c>
      <c r="N33" s="6" t="str">
        <f>J33 * P33</f>
        <v>0</v>
      </c>
      <c r="O33" s="4">
        <v>0.2</v>
      </c>
      <c r="P33" s="4">
        <v>0.8</v>
      </c>
      <c r="Q33" s="2">
        <v>130</v>
      </c>
      <c r="R33" s="49">
        <v>113.98</v>
      </c>
    </row>
    <row r="34" spans="1:18">
      <c r="B34" s="47" t="s">
        <v>50</v>
      </c>
      <c r="C34" t="s">
        <v>156</v>
      </c>
      <c r="D34" s="3" t="s">
        <v>183</v>
      </c>
      <c r="E34" s="5">
        <v>1</v>
      </c>
      <c r="F34" s="2">
        <v>410</v>
      </c>
      <c r="G34" s="6">
        <v>53300</v>
      </c>
      <c r="H34" s="2">
        <v>350</v>
      </c>
      <c r="I34" s="6">
        <v>39893</v>
      </c>
      <c r="J34" s="6" t="str">
        <f>G34 - I34</f>
        <v>0</v>
      </c>
      <c r="K34" s="4" t="str">
        <f>IF(G34=0,0,J34 / G34)</f>
        <v>0</v>
      </c>
      <c r="L34" s="6" t="str">
        <f>J34 * O34</f>
        <v>0</v>
      </c>
      <c r="M34" s="2" t="str">
        <f>L34 / R2</f>
        <v>0</v>
      </c>
      <c r="N34" s="6" t="str">
        <f>J34 * P34</f>
        <v>0</v>
      </c>
      <c r="O34" s="4">
        <v>0.2</v>
      </c>
      <c r="P34" s="4">
        <v>0.8</v>
      </c>
      <c r="Q34" s="2">
        <v>130</v>
      </c>
      <c r="R34" s="49">
        <v>113.98</v>
      </c>
    </row>
    <row r="35" spans="1:18">
      <c r="B35" s="47" t="s">
        <v>50</v>
      </c>
      <c r="C35" t="s">
        <v>72</v>
      </c>
      <c r="D35" s="3" t="s">
        <v>184</v>
      </c>
      <c r="E35" s="5">
        <v>1</v>
      </c>
      <c r="F35" s="2">
        <v>150</v>
      </c>
      <c r="G35" s="6">
        <v>19500</v>
      </c>
      <c r="H35" s="2">
        <v>83.77</v>
      </c>
      <c r="I35" s="6">
        <v>9548</v>
      </c>
      <c r="J35" s="6" t="str">
        <f>G35 - I35</f>
        <v>0</v>
      </c>
      <c r="K35" s="4" t="str">
        <f>IF(G35=0,0,J35 / G35)</f>
        <v>0</v>
      </c>
      <c r="L35" s="6" t="str">
        <f>J35 * O35</f>
        <v>0</v>
      </c>
      <c r="M35" s="2" t="str">
        <f>L35 / R2</f>
        <v>0</v>
      </c>
      <c r="N35" s="6" t="str">
        <f>J35 * P35</f>
        <v>0</v>
      </c>
      <c r="O35" s="4">
        <v>0.2</v>
      </c>
      <c r="P35" s="4">
        <v>0.8</v>
      </c>
      <c r="Q35" s="2">
        <v>130</v>
      </c>
      <c r="R35" s="49">
        <v>113.98</v>
      </c>
    </row>
    <row r="36" spans="1:18">
      <c r="B36" s="51"/>
      <c r="C36" s="51"/>
      <c r="D36" s="52"/>
      <c r="E36" s="53"/>
      <c r="F36" s="54"/>
      <c r="G36" s="55"/>
      <c r="H36" s="54"/>
      <c r="I36" s="55"/>
      <c r="J36" s="55"/>
      <c r="K36" s="56"/>
      <c r="L36" s="55"/>
      <c r="M36" s="54"/>
      <c r="N36" s="55"/>
      <c r="O36" s="56"/>
      <c r="P36" s="56"/>
      <c r="Q36" s="54"/>
      <c r="R36" s="54"/>
    </row>
    <row r="37" spans="1:18">
      <c r="D37" s="8" t="s">
        <v>89</v>
      </c>
      <c r="F37" s="2" t="str">
        <f>SUM(F5:F36)</f>
        <v>0</v>
      </c>
      <c r="G37" s="6" t="str">
        <f>SUM(G5:G36)</f>
        <v>0</v>
      </c>
      <c r="H37" s="2" t="str">
        <f>SUM(H5:H36)</f>
        <v>0</v>
      </c>
      <c r="I37" s="6" t="str">
        <f>SUM(I5:I36)</f>
        <v>0</v>
      </c>
      <c r="J37" s="6" t="str">
        <f>SUM(J5:J36)</f>
        <v>0</v>
      </c>
      <c r="K37" s="4" t="str">
        <f>IF(G37=0,0,J37 / G37)</f>
        <v>0</v>
      </c>
      <c r="L37" s="6" t="str">
        <f>SUM(L5:L36)</f>
        <v>0</v>
      </c>
      <c r="M37" s="2" t="str">
        <f>SUM(M5:M36)</f>
        <v>0</v>
      </c>
      <c r="N37" s="6" t="str">
        <f>SUM(N5:N36)</f>
        <v>0</v>
      </c>
    </row>
    <row r="38" spans="1:18">
      <c r="D38" s="8" t="s">
        <v>90</v>
      </c>
      <c r="E38" s="9">
        <v>0.04712</v>
      </c>
      <c r="F38" s="2" t="str">
        <f>E38 * (F37 - 653)</f>
        <v>0</v>
      </c>
      <c r="G38" s="6" t="str">
        <f>E38 * (G37 - 85000)</f>
        <v>0</v>
      </c>
    </row>
    <row r="39" spans="1:18">
      <c r="D39" s="8" t="s">
        <v>91</v>
      </c>
      <c r="E39" s="7">
        <v>0.1</v>
      </c>
      <c r="F39" s="2" t="str">
        <f>F37*E39</f>
        <v>0</v>
      </c>
      <c r="G39" s="6" t="str">
        <f>G37*E39</f>
        <v>0</v>
      </c>
      <c r="N39" s="6" t="str">
        <f>G39</f>
        <v>0</v>
      </c>
    </row>
    <row r="40" spans="1:18">
      <c r="D40" s="8" t="s">
        <v>89</v>
      </c>
      <c r="F40" s="2" t="str">
        <f>F37 + F38 + F39</f>
        <v>0</v>
      </c>
      <c r="G40" s="6" t="str">
        <f>G37 + G38 + G39</f>
        <v>0</v>
      </c>
      <c r="H40" s="2" t="str">
        <f>H37</f>
        <v>0</v>
      </c>
      <c r="I40" s="6" t="str">
        <f>I37</f>
        <v>0</v>
      </c>
      <c r="J40" s="6" t="str">
        <f>G40 - I40</f>
        <v>0</v>
      </c>
      <c r="K40" s="4" t="str">
        <f>IF(G40=0,0,J40 / G40)</f>
        <v>0</v>
      </c>
      <c r="L40" s="6" t="str">
        <f>L37</f>
        <v>0</v>
      </c>
      <c r="M40" s="2" t="str">
        <f>M37</f>
        <v>0</v>
      </c>
      <c r="N40" s="6" t="str">
        <f>N37 + N39</f>
        <v>0</v>
      </c>
    </row>
    <row r="41" spans="1:18">
      <c r="D41" s="8" t="s">
        <v>92</v>
      </c>
      <c r="E41" s="7">
        <v>0</v>
      </c>
      <c r="F41" s="2" t="str">
        <f>F40*E41</f>
        <v>0</v>
      </c>
      <c r="G41" s="6" t="str">
        <f>G40*E41</f>
        <v>0</v>
      </c>
      <c r="L41" s="6" t="str">
        <f>G41*O41</f>
        <v>0</v>
      </c>
      <c r="M41" s="2" t="str">
        <f>F41*O41</f>
        <v>0</v>
      </c>
      <c r="N41" s="6" t="str">
        <f>G41*P41</f>
        <v>0</v>
      </c>
      <c r="O41" s="4">
        <v>0.2</v>
      </c>
      <c r="P41" s="4">
        <v>0.8</v>
      </c>
    </row>
    <row r="42" spans="1:18">
      <c r="D42" s="8" t="s">
        <v>93</v>
      </c>
      <c r="E42" s="5">
        <v>0</v>
      </c>
      <c r="F42" s="2" t="str">
        <f>IF(R42=0,0,G42/R42)</f>
        <v>0</v>
      </c>
      <c r="G42" s="6" t="str">
        <f>E42</f>
        <v>0</v>
      </c>
      <c r="L42" s="6" t="str">
        <f>G42*O42</f>
        <v>0</v>
      </c>
      <c r="M42" s="2" t="str">
        <f>F42*O42</f>
        <v>0</v>
      </c>
      <c r="N42" s="6" t="str">
        <f>G42*P42</f>
        <v>0</v>
      </c>
      <c r="O42" s="4">
        <v>0.2</v>
      </c>
      <c r="P42" s="4">
        <v>0.8</v>
      </c>
      <c r="Q42" s="2" t="s">
        <v>94</v>
      </c>
      <c r="R42" s="2">
        <v>100</v>
      </c>
    </row>
    <row r="43" spans="1:18">
      <c r="D43" s="8" t="s">
        <v>95</v>
      </c>
      <c r="F43" s="2" t="str">
        <f>F40 - F41 - F42</f>
        <v>0</v>
      </c>
      <c r="G43" s="6" t="str">
        <f>G40 - G41 - G42</f>
        <v>0</v>
      </c>
      <c r="H43" s="2" t="str">
        <f>H40</f>
        <v>0</v>
      </c>
      <c r="I43" s="6" t="str">
        <f>I40</f>
        <v>0</v>
      </c>
      <c r="J43" s="6" t="str">
        <f>G43 - I43</f>
        <v>0</v>
      </c>
      <c r="K43" s="4" t="str">
        <f>IF(G43=0,0,J43 / G43)</f>
        <v>0</v>
      </c>
      <c r="L43" s="6" t="str">
        <f>L40 - L41 - L42</f>
        <v>0</v>
      </c>
      <c r="M43" s="2" t="str">
        <f>M40 - M41 - M42</f>
        <v>0</v>
      </c>
      <c r="N43" s="6" t="str">
        <f>N40 - N41 - N42</f>
        <v>0</v>
      </c>
    </row>
    <row r="44" spans="1:18">
      <c r="D44" s="8"/>
    </row>
    <row r="45" spans="1:18">
      <c r="D45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45" s="2" t="str">
        <f>M43</f>
        <v>0</v>
      </c>
    </row>
    <row r="46" spans="1:18">
      <c r="D46" s="8" t="s">
        <v>7</v>
      </c>
      <c r="F46" s="2" t="str">
        <f>(F45 + F47) * E38</f>
        <v>0</v>
      </c>
    </row>
    <row r="47" spans="1:18">
      <c r="D47" s="8" t="s">
        <v>96</v>
      </c>
      <c r="F47" s="2" t="str">
        <f>H43</f>
        <v>0</v>
      </c>
    </row>
    <row r="48" spans="1:18">
      <c r="D48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48" s="2" t="str">
        <f>SUM(F45:F47)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185</v>
      </c>
      <c r="Q2" s="2" t="s">
        <v>32</v>
      </c>
      <c r="R2" s="2">
        <v>130</v>
      </c>
    </row>
    <row r="4" spans="1:18" s="1" customFormat="1">
      <c r="B4" s="15" t="s">
        <v>33</v>
      </c>
      <c r="C4" s="16" t="s">
        <v>34</v>
      </c>
      <c r="D4" s="17" t="s">
        <v>35</v>
      </c>
      <c r="E4" s="18" t="s">
        <v>36</v>
      </c>
      <c r="F4" s="19" t="s">
        <v>37</v>
      </c>
      <c r="G4" s="18" t="s">
        <v>38</v>
      </c>
      <c r="H4" s="19" t="s">
        <v>39</v>
      </c>
      <c r="I4" s="18" t="s">
        <v>40</v>
      </c>
      <c r="J4" s="18" t="s">
        <v>41</v>
      </c>
      <c r="K4" s="20" t="s">
        <v>42</v>
      </c>
      <c r="L4" s="21" t="s">
        <v>43</v>
      </c>
      <c r="M4" s="22" t="s">
        <v>44</v>
      </c>
      <c r="N4" s="21" t="s">
        <v>45</v>
      </c>
      <c r="O4" s="23" t="s">
        <v>46</v>
      </c>
      <c r="P4" s="23" t="s">
        <v>47</v>
      </c>
      <c r="Q4" s="19" t="s">
        <v>48</v>
      </c>
      <c r="R4" s="24" t="s">
        <v>49</v>
      </c>
    </row>
    <row r="5" spans="1:18">
      <c r="B5" s="47" t="s">
        <v>50</v>
      </c>
      <c r="C5" t="s">
        <v>99</v>
      </c>
      <c r="D5" s="3" t="s">
        <v>100</v>
      </c>
      <c r="E5" s="5">
        <v>1</v>
      </c>
      <c r="F5" s="2">
        <v>2000</v>
      </c>
      <c r="G5" s="6">
        <v>260000</v>
      </c>
      <c r="H5" s="2">
        <v>1976.56</v>
      </c>
      <c r="I5" s="6">
        <v>225288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113.98</v>
      </c>
    </row>
    <row r="6" spans="1:18">
      <c r="B6" s="47" t="s">
        <v>50</v>
      </c>
      <c r="C6" t="s">
        <v>142</v>
      </c>
      <c r="D6" s="3" t="s">
        <v>103</v>
      </c>
      <c r="E6" s="5">
        <v>1</v>
      </c>
      <c r="F6" s="2">
        <v>900</v>
      </c>
      <c r="G6" s="6">
        <v>117000</v>
      </c>
      <c r="H6" s="2">
        <v>700</v>
      </c>
      <c r="I6" s="6">
        <v>79786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113.98</v>
      </c>
    </row>
    <row r="7" spans="1:18">
      <c r="B7" s="47" t="s">
        <v>50</v>
      </c>
      <c r="C7" t="s">
        <v>142</v>
      </c>
      <c r="D7" s="3" t="s">
        <v>143</v>
      </c>
      <c r="E7" s="5">
        <v>1</v>
      </c>
      <c r="F7" s="2">
        <v>300</v>
      </c>
      <c r="G7" s="6">
        <v>39000</v>
      </c>
      <c r="H7" s="2">
        <v>150</v>
      </c>
      <c r="I7" s="6">
        <v>17097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113.98</v>
      </c>
    </row>
    <row r="8" spans="1:18">
      <c r="B8" s="47" t="s">
        <v>50</v>
      </c>
      <c r="C8" t="s">
        <v>142</v>
      </c>
      <c r="D8" s="3" t="s">
        <v>76</v>
      </c>
      <c r="E8" s="5">
        <v>1</v>
      </c>
      <c r="F8" s="2">
        <v>150</v>
      </c>
      <c r="G8" s="6">
        <v>19500</v>
      </c>
      <c r="H8" s="2">
        <v>100</v>
      </c>
      <c r="I8" s="6">
        <v>11398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113.98</v>
      </c>
    </row>
    <row r="9" spans="1:18">
      <c r="B9" s="47" t="s">
        <v>50</v>
      </c>
      <c r="C9" t="s">
        <v>142</v>
      </c>
      <c r="D9" s="3" t="s">
        <v>76</v>
      </c>
      <c r="E9" s="5">
        <v>1</v>
      </c>
      <c r="F9" s="2">
        <v>0</v>
      </c>
      <c r="G9" s="6">
        <v>0</v>
      </c>
      <c r="H9" s="2">
        <v>100</v>
      </c>
      <c r="I9" s="6">
        <v>11398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113.98</v>
      </c>
    </row>
    <row r="10" spans="1:18">
      <c r="B10" s="47" t="s">
        <v>50</v>
      </c>
      <c r="C10" t="s">
        <v>70</v>
      </c>
      <c r="D10" s="3" t="s">
        <v>186</v>
      </c>
      <c r="E10" s="5">
        <v>1</v>
      </c>
      <c r="F10" s="2">
        <v>480</v>
      </c>
      <c r="G10" s="6">
        <v>62400</v>
      </c>
      <c r="H10" s="2">
        <v>400</v>
      </c>
      <c r="I10" s="6">
        <v>45592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113.98</v>
      </c>
    </row>
    <row r="11" spans="1:18">
      <c r="B11" s="47" t="s">
        <v>50</v>
      </c>
      <c r="C11" t="s">
        <v>60</v>
      </c>
      <c r="D11" s="3" t="s">
        <v>187</v>
      </c>
      <c r="E11" s="5">
        <v>1</v>
      </c>
      <c r="F11" s="2">
        <v>1500</v>
      </c>
      <c r="G11" s="6">
        <v>195000</v>
      </c>
      <c r="H11" s="2">
        <v>1099.48</v>
      </c>
      <c r="I11" s="6">
        <v>125319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113.98</v>
      </c>
    </row>
    <row r="12" spans="1:18">
      <c r="B12" s="47" t="s">
        <v>50</v>
      </c>
      <c r="C12" t="s">
        <v>62</v>
      </c>
      <c r="D12" s="3" t="s">
        <v>188</v>
      </c>
      <c r="E12" s="5">
        <v>1</v>
      </c>
      <c r="F12" s="2">
        <v>150</v>
      </c>
      <c r="G12" s="6">
        <v>19500</v>
      </c>
      <c r="H12" s="2">
        <v>105</v>
      </c>
      <c r="I12" s="6">
        <v>11968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113.98</v>
      </c>
    </row>
    <row r="13" spans="1:18">
      <c r="B13" s="47" t="s">
        <v>50</v>
      </c>
      <c r="C13" t="s">
        <v>66</v>
      </c>
      <c r="D13" s="3" t="s">
        <v>159</v>
      </c>
      <c r="E13" s="5">
        <v>1</v>
      </c>
      <c r="F13" s="2">
        <v>653.85</v>
      </c>
      <c r="G13" s="6">
        <v>85000</v>
      </c>
      <c r="H13" s="2">
        <v>446.29</v>
      </c>
      <c r="I13" s="6">
        <v>50868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</v>
      </c>
      <c r="P13" s="4">
        <v>1</v>
      </c>
      <c r="Q13" s="2">
        <v>130</v>
      </c>
      <c r="R13" s="49">
        <v>113.98</v>
      </c>
    </row>
    <row r="14" spans="1:18">
      <c r="B14" s="47" t="s">
        <v>50</v>
      </c>
      <c r="C14" t="s">
        <v>72</v>
      </c>
      <c r="D14" s="3" t="s">
        <v>138</v>
      </c>
      <c r="E14" s="5">
        <v>1</v>
      </c>
      <c r="F14" s="2">
        <v>250</v>
      </c>
      <c r="G14" s="6">
        <v>32500</v>
      </c>
      <c r="H14" s="2">
        <v>167.54</v>
      </c>
      <c r="I14" s="6">
        <v>19096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9">
        <v>113.98</v>
      </c>
    </row>
    <row r="15" spans="1:18">
      <c r="B15" s="47" t="s">
        <v>50</v>
      </c>
      <c r="C15" t="s">
        <v>136</v>
      </c>
      <c r="D15" s="3" t="s">
        <v>137</v>
      </c>
      <c r="E15" s="5">
        <v>1</v>
      </c>
      <c r="F15" s="2">
        <v>350</v>
      </c>
      <c r="G15" s="6">
        <v>45500</v>
      </c>
      <c r="H15" s="2">
        <v>222.51</v>
      </c>
      <c r="I15" s="6">
        <v>25362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9">
        <v>113.98</v>
      </c>
    </row>
    <row r="16" spans="1:18">
      <c r="B16" s="47" t="s">
        <v>50</v>
      </c>
      <c r="C16" t="s">
        <v>77</v>
      </c>
      <c r="D16" s="3" t="s">
        <v>189</v>
      </c>
      <c r="E16" s="5">
        <v>1</v>
      </c>
      <c r="F16" s="2">
        <v>0</v>
      </c>
      <c r="G16" s="6">
        <v>0</v>
      </c>
      <c r="H16" s="2">
        <v>250</v>
      </c>
      <c r="I16" s="6">
        <v>28495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9">
        <v>113.98</v>
      </c>
    </row>
    <row r="17" spans="1:18">
      <c r="B17" s="47" t="s">
        <v>50</v>
      </c>
      <c r="C17" t="s">
        <v>77</v>
      </c>
      <c r="D17" s="3" t="s">
        <v>120</v>
      </c>
      <c r="E17" s="5">
        <v>1</v>
      </c>
      <c r="F17" s="2">
        <v>90</v>
      </c>
      <c r="G17" s="6">
        <v>11700</v>
      </c>
      <c r="H17" s="2">
        <v>60</v>
      </c>
      <c r="I17" s="6">
        <v>6839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9">
        <v>113.98</v>
      </c>
    </row>
    <row r="18" spans="1:18">
      <c r="B18" s="47" t="s">
        <v>50</v>
      </c>
      <c r="C18" t="s">
        <v>77</v>
      </c>
      <c r="D18" s="3" t="s">
        <v>190</v>
      </c>
      <c r="E18" s="5">
        <v>4</v>
      </c>
      <c r="F18" s="2">
        <v>108</v>
      </c>
      <c r="G18" s="6">
        <v>14040</v>
      </c>
      <c r="H18" s="2">
        <v>80</v>
      </c>
      <c r="I18" s="6">
        <v>9120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9">
        <v>113.98</v>
      </c>
    </row>
    <row r="19" spans="1:18">
      <c r="B19" s="47" t="s">
        <v>50</v>
      </c>
      <c r="C19" t="s">
        <v>77</v>
      </c>
      <c r="D19" s="3" t="s">
        <v>117</v>
      </c>
      <c r="E19" s="5">
        <v>1</v>
      </c>
      <c r="F19" s="2">
        <v>150</v>
      </c>
      <c r="G19" s="6">
        <v>19500</v>
      </c>
      <c r="H19" s="2">
        <v>60</v>
      </c>
      <c r="I19" s="6">
        <v>6839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9">
        <v>113.98</v>
      </c>
    </row>
    <row r="20" spans="1:18">
      <c r="B20" s="47" t="s">
        <v>82</v>
      </c>
      <c r="C20" t="s">
        <v>121</v>
      </c>
      <c r="D20" s="3" t="s">
        <v>191</v>
      </c>
      <c r="E20" s="5">
        <v>8</v>
      </c>
      <c r="F20" s="2">
        <v>1104</v>
      </c>
      <c r="G20" s="6">
        <v>143520</v>
      </c>
      <c r="H20" s="2">
        <v>0</v>
      </c>
      <c r="I20" s="6">
        <v>0</v>
      </c>
      <c r="J20" s="6" t="str">
        <f>G20 - 108512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9">
        <v>113.98</v>
      </c>
    </row>
    <row r="21" spans="1:18">
      <c r="B21" s="51"/>
      <c r="C21" s="51"/>
      <c r="D21" s="52"/>
      <c r="E21" s="53"/>
      <c r="F21" s="54"/>
      <c r="G21" s="55"/>
      <c r="H21" s="54"/>
      <c r="I21" s="55"/>
      <c r="J21" s="55"/>
      <c r="K21" s="56"/>
      <c r="L21" s="55"/>
      <c r="M21" s="54"/>
      <c r="N21" s="55"/>
      <c r="O21" s="56"/>
      <c r="P21" s="56"/>
      <c r="Q21" s="54"/>
      <c r="R21" s="54"/>
    </row>
    <row r="22" spans="1:18">
      <c r="D22" s="8" t="s">
        <v>89</v>
      </c>
      <c r="F22" s="2" t="str">
        <f>SUM(F5:F21)</f>
        <v>0</v>
      </c>
      <c r="G22" s="6" t="str">
        <f>SUM(G5:G21)</f>
        <v>0</v>
      </c>
      <c r="H22" s="2" t="str">
        <f>SUM(H5:H21)</f>
        <v>0</v>
      </c>
      <c r="I22" s="6" t="str">
        <f>SUM(I5:I21)</f>
        <v>0</v>
      </c>
      <c r="J22" s="6" t="str">
        <f>SUM(J5:J21)</f>
        <v>0</v>
      </c>
      <c r="K22" s="4" t="str">
        <f>IF(G22=0,0,J22 / G22)</f>
        <v>0</v>
      </c>
      <c r="L22" s="6" t="str">
        <f>SUM(L5:L21)</f>
        <v>0</v>
      </c>
      <c r="M22" s="2" t="str">
        <f>SUM(M5:M21)</f>
        <v>0</v>
      </c>
      <c r="N22" s="6" t="str">
        <f>SUM(N5:N21)</f>
        <v>0</v>
      </c>
    </row>
    <row r="23" spans="1:18">
      <c r="D23" s="8" t="s">
        <v>90</v>
      </c>
      <c r="E23" s="9">
        <v>0.04712</v>
      </c>
      <c r="F23" s="2" t="str">
        <f>E23 * (F22 - 0)</f>
        <v>0</v>
      </c>
      <c r="G23" s="6" t="str">
        <f>E23 * (G22 - 0)</f>
        <v>0</v>
      </c>
    </row>
    <row r="24" spans="1:18">
      <c r="D24" s="8" t="s">
        <v>91</v>
      </c>
      <c r="E24" s="7">
        <v>0.1</v>
      </c>
      <c r="F24" s="2" t="str">
        <f>F22*E24</f>
        <v>0</v>
      </c>
      <c r="G24" s="6" t="str">
        <f>G22*E24</f>
        <v>0</v>
      </c>
      <c r="N24" s="6" t="str">
        <f>G24</f>
        <v>0</v>
      </c>
    </row>
    <row r="25" spans="1:18">
      <c r="D25" s="8" t="s">
        <v>89</v>
      </c>
      <c r="F25" s="2" t="str">
        <f>F22 + F23 + F24</f>
        <v>0</v>
      </c>
      <c r="G25" s="6" t="str">
        <f>G22 + G23 + G24</f>
        <v>0</v>
      </c>
      <c r="H25" s="2" t="str">
        <f>H22</f>
        <v>0</v>
      </c>
      <c r="I25" s="6" t="str">
        <f>I22</f>
        <v>0</v>
      </c>
      <c r="J25" s="6" t="str">
        <f>G25 - I25</f>
        <v>0</v>
      </c>
      <c r="K25" s="4" t="str">
        <f>IF(G25=0,0,J25 / G25)</f>
        <v>0</v>
      </c>
      <c r="L25" s="6" t="str">
        <f>L22</f>
        <v>0</v>
      </c>
      <c r="M25" s="2" t="str">
        <f>M22</f>
        <v>0</v>
      </c>
      <c r="N25" s="6" t="str">
        <f>N22 + N24</f>
        <v>0</v>
      </c>
    </row>
    <row r="26" spans="1:18">
      <c r="D26" s="8" t="s">
        <v>92</v>
      </c>
      <c r="E26" s="7">
        <v>0</v>
      </c>
      <c r="F26" s="2" t="str">
        <f>F25*E26</f>
        <v>0</v>
      </c>
      <c r="G26" s="6" t="str">
        <f>G25*E26</f>
        <v>0</v>
      </c>
      <c r="L26" s="6" t="str">
        <f>G26*O26</f>
        <v>0</v>
      </c>
      <c r="M26" s="2" t="str">
        <f>F26*O26</f>
        <v>0</v>
      </c>
      <c r="N26" s="6" t="str">
        <f>G26*P26</f>
        <v>0</v>
      </c>
      <c r="O26" s="4">
        <v>0.2</v>
      </c>
      <c r="P26" s="4">
        <v>0.8</v>
      </c>
    </row>
    <row r="27" spans="1:18">
      <c r="D27" s="8" t="s">
        <v>93</v>
      </c>
      <c r="E27" s="5">
        <v>0</v>
      </c>
      <c r="F27" s="2" t="str">
        <f>IF(R27=0,0,G27/R27)</f>
        <v>0</v>
      </c>
      <c r="G27" s="6" t="str">
        <f>E27</f>
        <v>0</v>
      </c>
      <c r="L27" s="6" t="str">
        <f>G27*O27</f>
        <v>0</v>
      </c>
      <c r="M27" s="2" t="str">
        <f>F27*O27</f>
        <v>0</v>
      </c>
      <c r="N27" s="6" t="str">
        <f>G27*P27</f>
        <v>0</v>
      </c>
      <c r="O27" s="4">
        <v>0.2</v>
      </c>
      <c r="P27" s="4">
        <v>0.8</v>
      </c>
      <c r="Q27" s="2" t="s">
        <v>94</v>
      </c>
      <c r="R27" s="2">
        <v>100</v>
      </c>
    </row>
    <row r="28" spans="1:18">
      <c r="D28" s="8" t="s">
        <v>95</v>
      </c>
      <c r="F28" s="2" t="str">
        <f>F25 - F26 - F27</f>
        <v>0</v>
      </c>
      <c r="G28" s="6" t="str">
        <f>G25 - G26 - G27</f>
        <v>0</v>
      </c>
      <c r="H28" s="2" t="str">
        <f>H25</f>
        <v>0</v>
      </c>
      <c r="I28" s="6" t="str">
        <f>I25</f>
        <v>0</v>
      </c>
      <c r="J28" s="6" t="str">
        <f>G28 - I28</f>
        <v>0</v>
      </c>
      <c r="K28" s="4" t="str">
        <f>IF(G28=0,0,J28 / G28)</f>
        <v>0</v>
      </c>
      <c r="L28" s="6" t="str">
        <f>L25 - L26 - L27</f>
        <v>0</v>
      </c>
      <c r="M28" s="2" t="str">
        <f>M25 - M26 - M27</f>
        <v>0</v>
      </c>
      <c r="N28" s="6" t="str">
        <f>N25 - N26 - N27</f>
        <v>0</v>
      </c>
    </row>
    <row r="29" spans="1:18">
      <c r="D29" s="8"/>
    </row>
    <row r="30" spans="1:18">
      <c r="D30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0" s="2" t="str">
        <f>M28</f>
        <v>0</v>
      </c>
    </row>
    <row r="31" spans="1:18">
      <c r="D31" s="8" t="s">
        <v>7</v>
      </c>
      <c r="F31" s="2" t="str">
        <f>(F30 + F32) * E23</f>
        <v>0</v>
      </c>
    </row>
    <row r="32" spans="1:18">
      <c r="D32" s="8" t="s">
        <v>96</v>
      </c>
      <c r="F32" s="2" t="str">
        <f>H28</f>
        <v>0</v>
      </c>
    </row>
    <row r="33" spans="1:18">
      <c r="D33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3" s="2" t="str">
        <f>SUM(F30:F32)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192</v>
      </c>
      <c r="Q2" s="2" t="s">
        <v>32</v>
      </c>
      <c r="R2" s="2">
        <v>130</v>
      </c>
    </row>
    <row r="4" spans="1:18" s="1" customFormat="1">
      <c r="B4" s="15" t="s">
        <v>33</v>
      </c>
      <c r="C4" s="16" t="s">
        <v>34</v>
      </c>
      <c r="D4" s="17" t="s">
        <v>35</v>
      </c>
      <c r="E4" s="18" t="s">
        <v>36</v>
      </c>
      <c r="F4" s="19" t="s">
        <v>37</v>
      </c>
      <c r="G4" s="18" t="s">
        <v>38</v>
      </c>
      <c r="H4" s="19" t="s">
        <v>39</v>
      </c>
      <c r="I4" s="18" t="s">
        <v>40</v>
      </c>
      <c r="J4" s="18" t="s">
        <v>41</v>
      </c>
      <c r="K4" s="20" t="s">
        <v>42</v>
      </c>
      <c r="L4" s="21" t="s">
        <v>43</v>
      </c>
      <c r="M4" s="22" t="s">
        <v>44</v>
      </c>
      <c r="N4" s="21" t="s">
        <v>45</v>
      </c>
      <c r="O4" s="23" t="s">
        <v>46</v>
      </c>
      <c r="P4" s="23" t="s">
        <v>47</v>
      </c>
      <c r="Q4" s="19" t="s">
        <v>48</v>
      </c>
      <c r="R4" s="24" t="s">
        <v>49</v>
      </c>
    </row>
    <row r="5" spans="1:18">
      <c r="B5" s="47" t="s">
        <v>50</v>
      </c>
      <c r="C5" t="s">
        <v>51</v>
      </c>
      <c r="D5" s="3" t="s">
        <v>52</v>
      </c>
      <c r="E5" s="5">
        <v>1</v>
      </c>
      <c r="F5" s="2">
        <v>1300</v>
      </c>
      <c r="G5" s="6">
        <v>169000</v>
      </c>
      <c r="H5" s="2">
        <v>1154.45</v>
      </c>
      <c r="I5" s="6">
        <v>131584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113.98</v>
      </c>
    </row>
    <row r="6" spans="1:18">
      <c r="B6" s="47" t="s">
        <v>50</v>
      </c>
      <c r="C6" t="s">
        <v>193</v>
      </c>
      <c r="D6" s="3" t="s">
        <v>194</v>
      </c>
      <c r="E6" s="5">
        <v>1</v>
      </c>
      <c r="F6" s="2">
        <v>1200</v>
      </c>
      <c r="G6" s="6">
        <v>156000</v>
      </c>
      <c r="H6" s="2">
        <v>890.05</v>
      </c>
      <c r="I6" s="6">
        <v>101448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113.98</v>
      </c>
    </row>
    <row r="7" spans="1:18">
      <c r="B7" s="47" t="s">
        <v>50</v>
      </c>
      <c r="C7" t="s">
        <v>193</v>
      </c>
      <c r="D7" s="3" t="s">
        <v>195</v>
      </c>
      <c r="E7" s="5">
        <v>1</v>
      </c>
      <c r="F7" s="2">
        <v>80</v>
      </c>
      <c r="G7" s="6">
        <v>10400</v>
      </c>
      <c r="H7" s="2">
        <v>39.9</v>
      </c>
      <c r="I7" s="6">
        <v>4548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113.98</v>
      </c>
    </row>
    <row r="8" spans="1:18">
      <c r="B8" s="47" t="s">
        <v>50</v>
      </c>
      <c r="C8" t="s">
        <v>60</v>
      </c>
      <c r="D8" s="3" t="s">
        <v>196</v>
      </c>
      <c r="E8" s="5">
        <v>1</v>
      </c>
      <c r="F8" s="2">
        <v>1500</v>
      </c>
      <c r="G8" s="6">
        <v>195000</v>
      </c>
      <c r="H8" s="2">
        <v>1099.48</v>
      </c>
      <c r="I8" s="6">
        <v>125319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113.98</v>
      </c>
    </row>
    <row r="9" spans="1:18">
      <c r="B9" s="47" t="s">
        <v>50</v>
      </c>
      <c r="C9" t="s">
        <v>70</v>
      </c>
      <c r="D9" s="3" t="s">
        <v>197</v>
      </c>
      <c r="E9" s="5">
        <v>1</v>
      </c>
      <c r="F9" s="2">
        <v>650</v>
      </c>
      <c r="G9" s="6">
        <v>84500</v>
      </c>
      <c r="H9" s="2">
        <v>440</v>
      </c>
      <c r="I9" s="6">
        <v>50151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113.98</v>
      </c>
    </row>
    <row r="10" spans="1:18">
      <c r="B10" s="47" t="s">
        <v>50</v>
      </c>
      <c r="C10" t="s">
        <v>72</v>
      </c>
      <c r="D10" s="3" t="s">
        <v>198</v>
      </c>
      <c r="E10" s="5">
        <v>1</v>
      </c>
      <c r="F10" s="2">
        <v>150</v>
      </c>
      <c r="G10" s="6">
        <v>19500</v>
      </c>
      <c r="H10" s="2">
        <v>83.77</v>
      </c>
      <c r="I10" s="6">
        <v>9548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113.98</v>
      </c>
    </row>
    <row r="11" spans="1:18">
      <c r="B11" s="47" t="s">
        <v>50</v>
      </c>
      <c r="C11" t="s">
        <v>136</v>
      </c>
      <c r="D11" s="3" t="s">
        <v>199</v>
      </c>
      <c r="E11" s="5">
        <v>1</v>
      </c>
      <c r="F11" s="2">
        <v>350</v>
      </c>
      <c r="G11" s="6">
        <v>45500</v>
      </c>
      <c r="H11" s="2">
        <v>222.51</v>
      </c>
      <c r="I11" s="6">
        <v>25362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113.98</v>
      </c>
    </row>
    <row r="12" spans="1:18">
      <c r="B12" s="47" t="s">
        <v>50</v>
      </c>
      <c r="C12" t="s">
        <v>77</v>
      </c>
      <c r="D12" s="3" t="s">
        <v>200</v>
      </c>
      <c r="E12" s="5">
        <v>1</v>
      </c>
      <c r="F12" s="2">
        <v>380</v>
      </c>
      <c r="G12" s="6">
        <v>49400</v>
      </c>
      <c r="H12" s="2">
        <v>300</v>
      </c>
      <c r="I12" s="6">
        <v>34194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113.98</v>
      </c>
    </row>
    <row r="13" spans="1:18">
      <c r="B13" s="47" t="s">
        <v>82</v>
      </c>
      <c r="C13" t="s">
        <v>77</v>
      </c>
      <c r="D13" s="3" t="s">
        <v>120</v>
      </c>
      <c r="E13" s="5">
        <v>1</v>
      </c>
      <c r="F13" s="2">
        <v>90</v>
      </c>
      <c r="G13" s="6">
        <v>11700</v>
      </c>
      <c r="H13" s="2">
        <v>0</v>
      </c>
      <c r="I13" s="6">
        <v>0</v>
      </c>
      <c r="J13" s="6" t="str">
        <f>G13 - 6839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9">
        <v>113.98</v>
      </c>
    </row>
    <row r="14" spans="1:18">
      <c r="B14" s="47" t="s">
        <v>82</v>
      </c>
      <c r="C14" t="s">
        <v>201</v>
      </c>
      <c r="D14" s="3" t="s">
        <v>202</v>
      </c>
      <c r="E14" s="5">
        <v>14</v>
      </c>
      <c r="F14" s="2">
        <v>2590</v>
      </c>
      <c r="G14" s="6">
        <v>336700</v>
      </c>
      <c r="H14" s="2">
        <v>0</v>
      </c>
      <c r="I14" s="6">
        <v>0</v>
      </c>
      <c r="J14" s="6" t="str">
        <f>G14 - 245742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9">
        <v>113.98</v>
      </c>
    </row>
    <row r="15" spans="1:18">
      <c r="B15" s="47" t="s">
        <v>50</v>
      </c>
      <c r="C15" t="s">
        <v>201</v>
      </c>
      <c r="D15" s="3" t="s">
        <v>203</v>
      </c>
      <c r="E15" s="5">
        <v>1</v>
      </c>
      <c r="F15" s="2">
        <v>190</v>
      </c>
      <c r="G15" s="6">
        <v>24700</v>
      </c>
      <c r="H15" s="2">
        <v>190</v>
      </c>
      <c r="I15" s="6">
        <v>21656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9">
        <v>113.98</v>
      </c>
    </row>
    <row r="16" spans="1:18">
      <c r="B16" s="47" t="s">
        <v>50</v>
      </c>
      <c r="C16" t="s">
        <v>204</v>
      </c>
      <c r="D16" s="3" t="s">
        <v>205</v>
      </c>
      <c r="E16" s="5">
        <v>1</v>
      </c>
      <c r="F16" s="2">
        <v>1300</v>
      </c>
      <c r="G16" s="6">
        <v>169000</v>
      </c>
      <c r="H16" s="2">
        <v>1000</v>
      </c>
      <c r="I16" s="6">
        <v>113980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9">
        <v>113.98</v>
      </c>
    </row>
    <row r="17" spans="1:18">
      <c r="B17" s="47" t="s">
        <v>50</v>
      </c>
      <c r="C17" t="s">
        <v>77</v>
      </c>
      <c r="D17" s="3" t="s">
        <v>206</v>
      </c>
      <c r="E17" s="5">
        <v>1</v>
      </c>
      <c r="F17" s="2">
        <v>300</v>
      </c>
      <c r="G17" s="6">
        <v>39000</v>
      </c>
      <c r="H17" s="2">
        <v>250</v>
      </c>
      <c r="I17" s="6">
        <v>28495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9">
        <v>113.98</v>
      </c>
    </row>
    <row r="18" spans="1:18">
      <c r="B18" s="47" t="s">
        <v>50</v>
      </c>
      <c r="C18" t="s">
        <v>207</v>
      </c>
      <c r="D18" s="3" t="s">
        <v>208</v>
      </c>
      <c r="E18" s="5">
        <v>1</v>
      </c>
      <c r="F18" s="2">
        <v>100</v>
      </c>
      <c r="G18" s="6">
        <v>13000</v>
      </c>
      <c r="H18" s="2">
        <v>80</v>
      </c>
      <c r="I18" s="6">
        <v>9118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9">
        <v>113.98</v>
      </c>
    </row>
    <row r="19" spans="1:18">
      <c r="B19" s="51"/>
      <c r="C19" s="51"/>
      <c r="D19" s="52"/>
      <c r="E19" s="53"/>
      <c r="F19" s="54"/>
      <c r="G19" s="55"/>
      <c r="H19" s="54"/>
      <c r="I19" s="55"/>
      <c r="J19" s="55"/>
      <c r="K19" s="56"/>
      <c r="L19" s="55"/>
      <c r="M19" s="54"/>
      <c r="N19" s="55"/>
      <c r="O19" s="56"/>
      <c r="P19" s="56"/>
      <c r="Q19" s="54"/>
      <c r="R19" s="54"/>
    </row>
    <row r="20" spans="1:18">
      <c r="D20" s="8" t="s">
        <v>89</v>
      </c>
      <c r="F20" s="2" t="str">
        <f>SUM(F5:F19)</f>
        <v>0</v>
      </c>
      <c r="G20" s="6" t="str">
        <f>SUM(G5:G19)</f>
        <v>0</v>
      </c>
      <c r="H20" s="2" t="str">
        <f>SUM(H5:H19)</f>
        <v>0</v>
      </c>
      <c r="I20" s="6" t="str">
        <f>SUM(I5:I19)</f>
        <v>0</v>
      </c>
      <c r="J20" s="6" t="str">
        <f>SUM(J5:J19)</f>
        <v>0</v>
      </c>
      <c r="K20" s="4" t="str">
        <f>IF(G20=0,0,J20 / G20)</f>
        <v>0</v>
      </c>
      <c r="L20" s="6" t="str">
        <f>SUM(L5:L19)</f>
        <v>0</v>
      </c>
      <c r="M20" s="2" t="str">
        <f>SUM(M5:M19)</f>
        <v>0</v>
      </c>
      <c r="N20" s="6" t="str">
        <f>SUM(N5:N19)</f>
        <v>0</v>
      </c>
    </row>
    <row r="21" spans="1:18">
      <c r="D21" s="8" t="s">
        <v>90</v>
      </c>
      <c r="E21" s="9">
        <v>0.04712</v>
      </c>
      <c r="F21" s="2" t="str">
        <f>E21 * (F20 - 0)</f>
        <v>0</v>
      </c>
      <c r="G21" s="6" t="str">
        <f>E21 * (G20 - 0)</f>
        <v>0</v>
      </c>
    </row>
    <row r="22" spans="1:18">
      <c r="D22" s="8" t="s">
        <v>91</v>
      </c>
      <c r="E22" s="7">
        <v>0.1</v>
      </c>
      <c r="F22" s="2" t="str">
        <f>F20*E22</f>
        <v>0</v>
      </c>
      <c r="G22" s="6" t="str">
        <f>G20*E22</f>
        <v>0</v>
      </c>
      <c r="N22" s="6" t="str">
        <f>G22</f>
        <v>0</v>
      </c>
    </row>
    <row r="23" spans="1:18">
      <c r="D23" s="8" t="s">
        <v>89</v>
      </c>
      <c r="F23" s="2" t="str">
        <f>F20 + F21 + F22</f>
        <v>0</v>
      </c>
      <c r="G23" s="6" t="str">
        <f>G20 + G21 + G22</f>
        <v>0</v>
      </c>
      <c r="H23" s="2" t="str">
        <f>H20</f>
        <v>0</v>
      </c>
      <c r="I23" s="6" t="str">
        <f>I20</f>
        <v>0</v>
      </c>
      <c r="J23" s="6" t="str">
        <f>G23 - I23</f>
        <v>0</v>
      </c>
      <c r="K23" s="4" t="str">
        <f>IF(G23=0,0,J23 / G23)</f>
        <v>0</v>
      </c>
      <c r="L23" s="6" t="str">
        <f>L20</f>
        <v>0</v>
      </c>
      <c r="M23" s="2" t="str">
        <f>M20</f>
        <v>0</v>
      </c>
      <c r="N23" s="6" t="str">
        <f>N20 + N22</f>
        <v>0</v>
      </c>
    </row>
    <row r="24" spans="1:18">
      <c r="D24" s="8" t="s">
        <v>209</v>
      </c>
      <c r="E24" s="7">
        <v>0.05</v>
      </c>
      <c r="F24" s="2" t="str">
        <f>F23*E24</f>
        <v>0</v>
      </c>
      <c r="G24" s="6" t="str">
        <f>G23*E24</f>
        <v>0</v>
      </c>
      <c r="L24" s="6" t="str">
        <f>G24*O24</f>
        <v>0</v>
      </c>
      <c r="M24" s="2" t="str">
        <f>F24*O24</f>
        <v>0</v>
      </c>
      <c r="N24" s="6" t="str">
        <f>G24*P24</f>
        <v>0</v>
      </c>
      <c r="O24" s="4">
        <v>0.2</v>
      </c>
      <c r="P24" s="4">
        <v>0.8</v>
      </c>
    </row>
    <row r="25" spans="1:18">
      <c r="D25" s="8" t="s">
        <v>93</v>
      </c>
      <c r="E25" s="5">
        <v>0</v>
      </c>
      <c r="F25" s="2" t="str">
        <f>IF(R25=0,0,G25/R25)</f>
        <v>0</v>
      </c>
      <c r="G25" s="6" t="str">
        <f>E25</f>
        <v>0</v>
      </c>
      <c r="L25" s="6" t="str">
        <f>G25*O25</f>
        <v>0</v>
      </c>
      <c r="M25" s="2" t="str">
        <f>F25*O25</f>
        <v>0</v>
      </c>
      <c r="N25" s="6" t="str">
        <f>G25*P25</f>
        <v>0</v>
      </c>
      <c r="O25" s="4">
        <v>0.2</v>
      </c>
      <c r="P25" s="4">
        <v>0.8</v>
      </c>
      <c r="Q25" s="2" t="s">
        <v>94</v>
      </c>
      <c r="R25" s="2">
        <v>100</v>
      </c>
    </row>
    <row r="26" spans="1:18">
      <c r="D26" s="8" t="s">
        <v>95</v>
      </c>
      <c r="F26" s="2" t="str">
        <f>F23 - F24 - F25</f>
        <v>0</v>
      </c>
      <c r="G26" s="6" t="str">
        <f>G23 - G24 - G25</f>
        <v>0</v>
      </c>
      <c r="H26" s="2" t="str">
        <f>H23</f>
        <v>0</v>
      </c>
      <c r="I26" s="6" t="str">
        <f>I23</f>
        <v>0</v>
      </c>
      <c r="J26" s="6" t="str">
        <f>G26 - I26</f>
        <v>0</v>
      </c>
      <c r="K26" s="4" t="str">
        <f>IF(G26=0,0,J26 / G26)</f>
        <v>0</v>
      </c>
      <c r="L26" s="6" t="str">
        <f>L23 - L24 - L25</f>
        <v>0</v>
      </c>
      <c r="M26" s="2" t="str">
        <f>M23 - M24 - M25</f>
        <v>0</v>
      </c>
      <c r="N26" s="6" t="str">
        <f>N23 - N24 - N25</f>
        <v>0</v>
      </c>
    </row>
    <row r="27" spans="1:18">
      <c r="D27" s="8"/>
    </row>
    <row r="28" spans="1:18">
      <c r="D28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8" s="2" t="str">
        <f>M26</f>
        <v>0</v>
      </c>
    </row>
    <row r="29" spans="1:18">
      <c r="D29" s="8" t="s">
        <v>7</v>
      </c>
      <c r="F29" s="2" t="str">
        <f>(F28 + F30) * E21</f>
        <v>0</v>
      </c>
    </row>
    <row r="30" spans="1:18">
      <c r="D30" s="8" t="s">
        <v>96</v>
      </c>
      <c r="F30" s="2" t="str">
        <f>H26</f>
        <v>0</v>
      </c>
    </row>
    <row r="31" spans="1:18">
      <c r="D31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1" s="2" t="str">
        <f>SUM(F28:F30)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210</v>
      </c>
      <c r="Q2" s="2" t="s">
        <v>32</v>
      </c>
      <c r="R2" s="2">
        <v>130</v>
      </c>
    </row>
    <row r="4" spans="1:18" s="1" customFormat="1">
      <c r="B4" s="15" t="s">
        <v>33</v>
      </c>
      <c r="C4" s="16" t="s">
        <v>34</v>
      </c>
      <c r="D4" s="17" t="s">
        <v>35</v>
      </c>
      <c r="E4" s="18" t="s">
        <v>36</v>
      </c>
      <c r="F4" s="19" t="s">
        <v>37</v>
      </c>
      <c r="G4" s="18" t="s">
        <v>38</v>
      </c>
      <c r="H4" s="19" t="s">
        <v>39</v>
      </c>
      <c r="I4" s="18" t="s">
        <v>40</v>
      </c>
      <c r="J4" s="18" t="s">
        <v>41</v>
      </c>
      <c r="K4" s="20" t="s">
        <v>42</v>
      </c>
      <c r="L4" s="21" t="s">
        <v>43</v>
      </c>
      <c r="M4" s="22" t="s">
        <v>44</v>
      </c>
      <c r="N4" s="21" t="s">
        <v>45</v>
      </c>
      <c r="O4" s="23" t="s">
        <v>46</v>
      </c>
      <c r="P4" s="23" t="s">
        <v>47</v>
      </c>
      <c r="Q4" s="19" t="s">
        <v>48</v>
      </c>
      <c r="R4" s="24" t="s">
        <v>49</v>
      </c>
    </row>
    <row r="5" spans="1:18">
      <c r="B5" s="47" t="s">
        <v>50</v>
      </c>
      <c r="C5" t="s">
        <v>211</v>
      </c>
      <c r="D5" s="3" t="s">
        <v>212</v>
      </c>
      <c r="E5" s="5">
        <v>1</v>
      </c>
      <c r="F5" s="2">
        <v>4900</v>
      </c>
      <c r="G5" s="6">
        <v>637000</v>
      </c>
      <c r="H5" s="2">
        <v>4211.2</v>
      </c>
      <c r="I5" s="6">
        <v>479993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113.98</v>
      </c>
    </row>
    <row r="6" spans="1:18">
      <c r="B6" s="47" t="s">
        <v>50</v>
      </c>
      <c r="C6" t="s">
        <v>77</v>
      </c>
      <c r="D6" s="3" t="s">
        <v>213</v>
      </c>
      <c r="E6" s="5">
        <v>1</v>
      </c>
      <c r="F6" s="2">
        <v>350</v>
      </c>
      <c r="G6" s="6">
        <v>45500</v>
      </c>
      <c r="H6" s="2">
        <v>178</v>
      </c>
      <c r="I6" s="6">
        <v>20288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113.98</v>
      </c>
    </row>
    <row r="7" spans="1:18">
      <c r="B7" s="47" t="s">
        <v>50</v>
      </c>
      <c r="C7" t="s">
        <v>214</v>
      </c>
      <c r="D7" s="3" t="s">
        <v>215</v>
      </c>
      <c r="E7" s="5">
        <v>1</v>
      </c>
      <c r="F7" s="2">
        <v>250</v>
      </c>
      <c r="G7" s="6">
        <v>32500</v>
      </c>
      <c r="H7" s="2">
        <v>150</v>
      </c>
      <c r="I7" s="6">
        <v>17097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113.98</v>
      </c>
    </row>
    <row r="8" spans="1:18">
      <c r="B8" s="47" t="s">
        <v>50</v>
      </c>
      <c r="C8" t="s">
        <v>214</v>
      </c>
      <c r="D8" s="3" t="s">
        <v>216</v>
      </c>
      <c r="E8" s="5">
        <v>1</v>
      </c>
      <c r="F8" s="2">
        <v>100</v>
      </c>
      <c r="G8" s="6">
        <v>13000</v>
      </c>
      <c r="H8" s="2">
        <v>70</v>
      </c>
      <c r="I8" s="6">
        <v>7979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113.98</v>
      </c>
    </row>
    <row r="9" spans="1:18">
      <c r="B9" s="47" t="s">
        <v>50</v>
      </c>
      <c r="C9" t="s">
        <v>217</v>
      </c>
      <c r="D9" s="3" t="s">
        <v>218</v>
      </c>
      <c r="E9" s="5">
        <v>1</v>
      </c>
      <c r="F9" s="2">
        <v>320</v>
      </c>
      <c r="G9" s="6">
        <v>41600</v>
      </c>
      <c r="H9" s="2">
        <v>150</v>
      </c>
      <c r="I9" s="6">
        <v>17097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113.98</v>
      </c>
    </row>
    <row r="10" spans="1:18">
      <c r="B10" s="47" t="s">
        <v>50</v>
      </c>
      <c r="C10" t="s">
        <v>217</v>
      </c>
      <c r="D10" s="3" t="s">
        <v>219</v>
      </c>
      <c r="E10" s="5">
        <v>1</v>
      </c>
      <c r="F10" s="2">
        <v>900</v>
      </c>
      <c r="G10" s="6">
        <v>117000</v>
      </c>
      <c r="H10" s="2">
        <v>600</v>
      </c>
      <c r="I10" s="6">
        <v>68388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113.98</v>
      </c>
    </row>
    <row r="11" spans="1:18">
      <c r="B11" s="47" t="s">
        <v>50</v>
      </c>
      <c r="C11" t="s">
        <v>217</v>
      </c>
      <c r="D11" s="3" t="s">
        <v>76</v>
      </c>
      <c r="E11" s="5">
        <v>1</v>
      </c>
      <c r="F11" s="2">
        <v>150</v>
      </c>
      <c r="G11" s="6">
        <v>19500</v>
      </c>
      <c r="H11" s="2">
        <v>50</v>
      </c>
      <c r="I11" s="6">
        <v>5699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113.98</v>
      </c>
    </row>
    <row r="12" spans="1:18">
      <c r="B12" s="47" t="s">
        <v>50</v>
      </c>
      <c r="C12" t="s">
        <v>217</v>
      </c>
      <c r="D12" s="3" t="s">
        <v>104</v>
      </c>
      <c r="E12" s="5">
        <v>1</v>
      </c>
      <c r="F12" s="2">
        <v>80</v>
      </c>
      <c r="G12" s="6">
        <v>10400</v>
      </c>
      <c r="H12" s="2">
        <v>50</v>
      </c>
      <c r="I12" s="6">
        <v>5699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113.98</v>
      </c>
    </row>
    <row r="13" spans="1:18">
      <c r="B13" s="47" t="s">
        <v>50</v>
      </c>
      <c r="C13" t="s">
        <v>193</v>
      </c>
      <c r="D13" s="3" t="s">
        <v>220</v>
      </c>
      <c r="E13" s="5">
        <v>3</v>
      </c>
      <c r="F13" s="2">
        <v>300</v>
      </c>
      <c r="G13" s="6">
        <v>39000</v>
      </c>
      <c r="H13" s="2">
        <v>251.31</v>
      </c>
      <c r="I13" s="6">
        <v>28644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9">
        <v>113.98</v>
      </c>
    </row>
    <row r="14" spans="1:18">
      <c r="B14" s="47" t="s">
        <v>50</v>
      </c>
      <c r="C14" t="s">
        <v>58</v>
      </c>
      <c r="D14" s="3" t="s">
        <v>221</v>
      </c>
      <c r="E14" s="5">
        <v>1</v>
      </c>
      <c r="F14" s="2">
        <v>100</v>
      </c>
      <c r="G14" s="6">
        <v>13000</v>
      </c>
      <c r="H14" s="2">
        <v>83.77</v>
      </c>
      <c r="I14" s="6">
        <v>9548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9">
        <v>113.98</v>
      </c>
    </row>
    <row r="15" spans="1:18">
      <c r="B15" s="47" t="s">
        <v>50</v>
      </c>
      <c r="C15" t="s">
        <v>108</v>
      </c>
      <c r="D15" s="3" t="s">
        <v>222</v>
      </c>
      <c r="E15" s="5">
        <v>1</v>
      </c>
      <c r="F15" s="2">
        <v>2120</v>
      </c>
      <c r="G15" s="6">
        <v>275600</v>
      </c>
      <c r="H15" s="2">
        <v>1470</v>
      </c>
      <c r="I15" s="6">
        <v>167551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9">
        <v>113.98</v>
      </c>
    </row>
    <row r="16" spans="1:18">
      <c r="B16" s="47" t="s">
        <v>50</v>
      </c>
      <c r="C16" t="s">
        <v>68</v>
      </c>
      <c r="D16" s="3" t="s">
        <v>223</v>
      </c>
      <c r="E16" s="5">
        <v>1</v>
      </c>
      <c r="F16" s="2">
        <v>980</v>
      </c>
      <c r="G16" s="6">
        <v>127400</v>
      </c>
      <c r="H16" s="2">
        <v>753.9299999999999</v>
      </c>
      <c r="I16" s="6">
        <v>85933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9">
        <v>113.98</v>
      </c>
    </row>
    <row r="17" spans="1:18">
      <c r="B17" s="47" t="s">
        <v>50</v>
      </c>
      <c r="C17" t="s">
        <v>224</v>
      </c>
      <c r="D17" s="3" t="s">
        <v>225</v>
      </c>
      <c r="E17" s="5">
        <v>1</v>
      </c>
      <c r="F17" s="2">
        <v>700</v>
      </c>
      <c r="G17" s="6">
        <v>91000</v>
      </c>
      <c r="H17" s="2">
        <v>516.67</v>
      </c>
      <c r="I17" s="6">
        <v>58890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9">
        <v>113.98</v>
      </c>
    </row>
    <row r="18" spans="1:18">
      <c r="B18" s="47" t="s">
        <v>50</v>
      </c>
      <c r="C18" t="s">
        <v>70</v>
      </c>
      <c r="D18" s="3" t="s">
        <v>226</v>
      </c>
      <c r="E18" s="5">
        <v>1</v>
      </c>
      <c r="F18" s="2">
        <v>650</v>
      </c>
      <c r="G18" s="6">
        <v>84500</v>
      </c>
      <c r="H18" s="2">
        <v>440</v>
      </c>
      <c r="I18" s="6">
        <v>50151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9">
        <v>113.98</v>
      </c>
    </row>
    <row r="19" spans="1:18">
      <c r="B19" s="47" t="s">
        <v>50</v>
      </c>
      <c r="C19" t="s">
        <v>70</v>
      </c>
      <c r="D19" s="3" t="s">
        <v>227</v>
      </c>
      <c r="E19" s="5">
        <v>1</v>
      </c>
      <c r="F19" s="2">
        <v>460</v>
      </c>
      <c r="G19" s="6">
        <v>59800</v>
      </c>
      <c r="H19" s="2">
        <v>360</v>
      </c>
      <c r="I19" s="6">
        <v>41033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9">
        <v>113.98</v>
      </c>
    </row>
    <row r="20" spans="1:18">
      <c r="B20" s="47" t="s">
        <v>50</v>
      </c>
      <c r="C20" t="s">
        <v>77</v>
      </c>
      <c r="D20" s="3" t="s">
        <v>200</v>
      </c>
      <c r="E20" s="5">
        <v>1</v>
      </c>
      <c r="F20" s="2">
        <v>350</v>
      </c>
      <c r="G20" s="6">
        <v>45500</v>
      </c>
      <c r="H20" s="2">
        <v>275</v>
      </c>
      <c r="I20" s="6">
        <v>31345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9">
        <v>113.98</v>
      </c>
    </row>
    <row r="21" spans="1:18">
      <c r="B21" s="47" t="s">
        <v>50</v>
      </c>
      <c r="C21" t="s">
        <v>77</v>
      </c>
      <c r="D21" s="3" t="s">
        <v>228</v>
      </c>
      <c r="E21" s="5">
        <v>1</v>
      </c>
      <c r="F21" s="2">
        <v>350</v>
      </c>
      <c r="G21" s="6">
        <v>45500</v>
      </c>
      <c r="H21" s="2">
        <v>180</v>
      </c>
      <c r="I21" s="6">
        <v>20516</v>
      </c>
      <c r="J21" s="6" t="str">
        <f>G21 - I21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9">
        <v>113.98</v>
      </c>
    </row>
    <row r="22" spans="1:18">
      <c r="B22" s="47" t="s">
        <v>50</v>
      </c>
      <c r="C22" t="s">
        <v>77</v>
      </c>
      <c r="D22" s="3" t="s">
        <v>229</v>
      </c>
      <c r="E22" s="5">
        <v>1</v>
      </c>
      <c r="F22" s="2">
        <v>0</v>
      </c>
      <c r="G22" s="6">
        <v>0</v>
      </c>
      <c r="H22" s="2">
        <v>100</v>
      </c>
      <c r="I22" s="6">
        <v>11398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9">
        <v>113.98</v>
      </c>
    </row>
    <row r="23" spans="1:18">
      <c r="B23" s="47" t="s">
        <v>50</v>
      </c>
      <c r="C23" t="s">
        <v>77</v>
      </c>
      <c r="D23" s="3" t="s">
        <v>230</v>
      </c>
      <c r="E23" s="5">
        <v>3</v>
      </c>
      <c r="F23" s="2">
        <v>75</v>
      </c>
      <c r="G23" s="6">
        <v>9750</v>
      </c>
      <c r="H23" s="2">
        <v>47.13</v>
      </c>
      <c r="I23" s="6">
        <v>5373</v>
      </c>
      <c r="J23" s="6" t="str">
        <f>G23 - I23</f>
        <v>0</v>
      </c>
      <c r="K23" s="4" t="str">
        <f>IF(G23=0,0,J23 / G23)</f>
        <v>0</v>
      </c>
      <c r="L23" s="6" t="str">
        <f>J23 * O23</f>
        <v>0</v>
      </c>
      <c r="M23" s="2" t="str">
        <f>L23 / R2</f>
        <v>0</v>
      </c>
      <c r="N23" s="6" t="str">
        <f>J23 * P23</f>
        <v>0</v>
      </c>
      <c r="O23" s="4">
        <v>0.2</v>
      </c>
      <c r="P23" s="4">
        <v>0.8</v>
      </c>
      <c r="Q23" s="2">
        <v>130</v>
      </c>
      <c r="R23" s="49">
        <v>113.98</v>
      </c>
    </row>
    <row r="24" spans="1:18">
      <c r="B24" s="47" t="s">
        <v>50</v>
      </c>
      <c r="C24" t="s">
        <v>77</v>
      </c>
      <c r="D24" s="3" t="s">
        <v>231</v>
      </c>
      <c r="E24" s="5">
        <v>8</v>
      </c>
      <c r="F24" s="2">
        <v>800</v>
      </c>
      <c r="G24" s="6">
        <v>104000</v>
      </c>
      <c r="H24" s="2">
        <v>560</v>
      </c>
      <c r="I24" s="6">
        <v>63832</v>
      </c>
      <c r="J24" s="6" t="str">
        <f>G24 - I24</f>
        <v>0</v>
      </c>
      <c r="K24" s="4" t="str">
        <f>IF(G24=0,0,J24 / G24)</f>
        <v>0</v>
      </c>
      <c r="L24" s="6" t="str">
        <f>J24 * O24</f>
        <v>0</v>
      </c>
      <c r="M24" s="2" t="str">
        <f>L24 / R2</f>
        <v>0</v>
      </c>
      <c r="N24" s="6" t="str">
        <f>J24 * P24</f>
        <v>0</v>
      </c>
      <c r="O24" s="4">
        <v>0.2</v>
      </c>
      <c r="P24" s="4">
        <v>0.8</v>
      </c>
      <c r="Q24" s="2">
        <v>130</v>
      </c>
      <c r="R24" s="49">
        <v>113.98</v>
      </c>
    </row>
    <row r="25" spans="1:18">
      <c r="B25" s="47" t="s">
        <v>82</v>
      </c>
      <c r="C25" t="s">
        <v>121</v>
      </c>
      <c r="D25" s="3" t="s">
        <v>232</v>
      </c>
      <c r="E25" s="5">
        <v>39</v>
      </c>
      <c r="F25" s="2">
        <v>4875</v>
      </c>
      <c r="G25" s="6">
        <v>633750</v>
      </c>
      <c r="H25" s="2">
        <v>0</v>
      </c>
      <c r="I25" s="6">
        <v>0</v>
      </c>
      <c r="J25" s="6" t="str">
        <f>G25 - 475644</f>
        <v>0</v>
      </c>
      <c r="K25" s="4" t="str">
        <f>IF(G25=0,0,J25 / G25)</f>
        <v>0</v>
      </c>
      <c r="L25" s="6" t="str">
        <f>J25 * O25</f>
        <v>0</v>
      </c>
      <c r="M25" s="2" t="str">
        <f>L25 / R2</f>
        <v>0</v>
      </c>
      <c r="N25" s="6" t="str">
        <f>J25 * P25</f>
        <v>0</v>
      </c>
      <c r="O25" s="4">
        <v>0.2</v>
      </c>
      <c r="P25" s="4">
        <v>0.8</v>
      </c>
      <c r="Q25" s="2">
        <v>130</v>
      </c>
      <c r="R25" s="49">
        <v>113.98</v>
      </c>
    </row>
    <row r="26" spans="1:18">
      <c r="B26" s="47" t="s">
        <v>82</v>
      </c>
      <c r="C26" t="s">
        <v>121</v>
      </c>
      <c r="D26" s="3" t="s">
        <v>233</v>
      </c>
      <c r="E26" s="5">
        <v>3</v>
      </c>
      <c r="F26" s="2">
        <v>165</v>
      </c>
      <c r="G26" s="6">
        <v>21450</v>
      </c>
      <c r="H26" s="2">
        <v>0</v>
      </c>
      <c r="I26" s="6">
        <v>0</v>
      </c>
      <c r="J26" s="6" t="str">
        <f>G26 - 13848</f>
        <v>0</v>
      </c>
      <c r="K26" s="4" t="str">
        <f>IF(G26=0,0,J26 / G26)</f>
        <v>0</v>
      </c>
      <c r="L26" s="6" t="str">
        <f>J26 * O26</f>
        <v>0</v>
      </c>
      <c r="M26" s="2" t="str">
        <f>L26 / R2</f>
        <v>0</v>
      </c>
      <c r="N26" s="6" t="str">
        <f>J26 * P26</f>
        <v>0</v>
      </c>
      <c r="O26" s="4">
        <v>0.2</v>
      </c>
      <c r="P26" s="4">
        <v>0.8</v>
      </c>
      <c r="Q26" s="2">
        <v>130</v>
      </c>
      <c r="R26" s="49">
        <v>113.98</v>
      </c>
    </row>
    <row r="27" spans="1:18">
      <c r="B27" s="47" t="s">
        <v>50</v>
      </c>
      <c r="C27" t="s">
        <v>77</v>
      </c>
      <c r="D27" s="3" t="s">
        <v>234</v>
      </c>
      <c r="E27" s="5">
        <v>1</v>
      </c>
      <c r="F27" s="2">
        <v>2100</v>
      </c>
      <c r="G27" s="6">
        <v>273000</v>
      </c>
      <c r="H27" s="2">
        <v>1470</v>
      </c>
      <c r="I27" s="6">
        <v>167551</v>
      </c>
      <c r="J27" s="6" t="str">
        <f>G27 - I27</f>
        <v>0</v>
      </c>
      <c r="K27" s="4" t="str">
        <f>IF(G27=0,0,J27 / G27)</f>
        <v>0</v>
      </c>
      <c r="L27" s="6" t="str">
        <f>J27 * O27</f>
        <v>0</v>
      </c>
      <c r="M27" s="2" t="str">
        <f>L27 / R2</f>
        <v>0</v>
      </c>
      <c r="N27" s="6" t="str">
        <f>J27 * P27</f>
        <v>0</v>
      </c>
      <c r="O27" s="4">
        <v>0.2</v>
      </c>
      <c r="P27" s="4">
        <v>0.8</v>
      </c>
      <c r="Q27" s="2">
        <v>130</v>
      </c>
      <c r="R27" s="49">
        <v>113.98</v>
      </c>
    </row>
    <row r="28" spans="1:18">
      <c r="B28" s="47" t="s">
        <v>50</v>
      </c>
      <c r="C28" t="s">
        <v>207</v>
      </c>
      <c r="D28" s="3" t="s">
        <v>235</v>
      </c>
      <c r="E28" s="5">
        <v>1</v>
      </c>
      <c r="F28" s="2">
        <v>100</v>
      </c>
      <c r="G28" s="6">
        <v>13000</v>
      </c>
      <c r="H28" s="2">
        <v>60</v>
      </c>
      <c r="I28" s="6">
        <v>6839</v>
      </c>
      <c r="J28" s="6" t="str">
        <f>G28 - I28</f>
        <v>0</v>
      </c>
      <c r="K28" s="4" t="str">
        <f>IF(G28=0,0,J28 / G28)</f>
        <v>0</v>
      </c>
      <c r="L28" s="6" t="str">
        <f>J28 * O28</f>
        <v>0</v>
      </c>
      <c r="M28" s="2" t="str">
        <f>L28 / R2</f>
        <v>0</v>
      </c>
      <c r="N28" s="6" t="str">
        <f>J28 * P28</f>
        <v>0</v>
      </c>
      <c r="O28" s="4">
        <v>0.2</v>
      </c>
      <c r="P28" s="4">
        <v>0.8</v>
      </c>
      <c r="Q28" s="2">
        <v>130</v>
      </c>
      <c r="R28" s="49">
        <v>113.98</v>
      </c>
    </row>
    <row r="29" spans="1:18">
      <c r="B29" s="47" t="s">
        <v>50</v>
      </c>
      <c r="C29" t="s">
        <v>236</v>
      </c>
      <c r="D29" s="3" t="s">
        <v>237</v>
      </c>
      <c r="E29" s="5">
        <v>1</v>
      </c>
      <c r="F29" s="2">
        <v>800</v>
      </c>
      <c r="G29" s="6">
        <v>104000</v>
      </c>
      <c r="H29" s="2">
        <v>600</v>
      </c>
      <c r="I29" s="6">
        <v>68388</v>
      </c>
      <c r="J29" s="6" t="str">
        <f>G29 - I29</f>
        <v>0</v>
      </c>
      <c r="K29" s="4" t="str">
        <f>IF(G29=0,0,J29 / G29)</f>
        <v>0</v>
      </c>
      <c r="L29" s="6" t="str">
        <f>J29 * O29</f>
        <v>0</v>
      </c>
      <c r="M29" s="2" t="str">
        <f>L29 / R2</f>
        <v>0</v>
      </c>
      <c r="N29" s="6" t="str">
        <f>J29 * P29</f>
        <v>0</v>
      </c>
      <c r="O29" s="4">
        <v>0.2</v>
      </c>
      <c r="P29" s="4">
        <v>0.8</v>
      </c>
      <c r="Q29" s="2">
        <v>130</v>
      </c>
      <c r="R29" s="49">
        <v>113.98</v>
      </c>
    </row>
    <row r="30" spans="1:18">
      <c r="B30" s="47" t="s">
        <v>50</v>
      </c>
      <c r="C30" t="s">
        <v>124</v>
      </c>
      <c r="D30" s="3" t="s">
        <v>125</v>
      </c>
      <c r="E30" s="5">
        <v>1</v>
      </c>
      <c r="F30" s="2">
        <v>180</v>
      </c>
      <c r="G30" s="6">
        <v>23400</v>
      </c>
      <c r="H30" s="2">
        <v>120</v>
      </c>
      <c r="I30" s="6">
        <v>13678</v>
      </c>
      <c r="J30" s="6" t="str">
        <f>G30 - I30</f>
        <v>0</v>
      </c>
      <c r="K30" s="4" t="str">
        <f>IF(G30=0,0,J30 / G30)</f>
        <v>0</v>
      </c>
      <c r="L30" s="6" t="str">
        <f>J30 * O30</f>
        <v>0</v>
      </c>
      <c r="M30" s="2" t="str">
        <f>L30 / R2</f>
        <v>0</v>
      </c>
      <c r="N30" s="6" t="str">
        <f>J30 * P30</f>
        <v>0</v>
      </c>
      <c r="O30" s="4">
        <v>0.2</v>
      </c>
      <c r="P30" s="4">
        <v>0.8</v>
      </c>
      <c r="Q30" s="2">
        <v>130</v>
      </c>
      <c r="R30" s="49">
        <v>113.98</v>
      </c>
    </row>
    <row r="31" spans="1:18">
      <c r="B31" s="51"/>
      <c r="C31" s="51"/>
      <c r="D31" s="52"/>
      <c r="E31" s="53"/>
      <c r="F31" s="54"/>
      <c r="G31" s="55"/>
      <c r="H31" s="54"/>
      <c r="I31" s="55"/>
      <c r="J31" s="55"/>
      <c r="K31" s="56"/>
      <c r="L31" s="55"/>
      <c r="M31" s="54"/>
      <c r="N31" s="55"/>
      <c r="O31" s="56"/>
      <c r="P31" s="56"/>
      <c r="Q31" s="54"/>
      <c r="R31" s="54"/>
    </row>
    <row r="32" spans="1:18">
      <c r="D32" s="8" t="s">
        <v>89</v>
      </c>
      <c r="F32" s="2" t="str">
        <f>SUM(F5:F31)</f>
        <v>0</v>
      </c>
      <c r="G32" s="6" t="str">
        <f>SUM(G5:G31)</f>
        <v>0</v>
      </c>
      <c r="H32" s="2" t="str">
        <f>SUM(H5:H31)</f>
        <v>0</v>
      </c>
      <c r="I32" s="6" t="str">
        <f>SUM(I5:I31)</f>
        <v>0</v>
      </c>
      <c r="J32" s="6" t="str">
        <f>SUM(J5:J31)</f>
        <v>0</v>
      </c>
      <c r="K32" s="4" t="str">
        <f>IF(G32=0,0,J32 / G32)</f>
        <v>0</v>
      </c>
      <c r="L32" s="6" t="str">
        <f>SUM(L5:L31)</f>
        <v>0</v>
      </c>
      <c r="M32" s="2" t="str">
        <f>SUM(M5:M31)</f>
        <v>0</v>
      </c>
      <c r="N32" s="6" t="str">
        <f>SUM(N5:N31)</f>
        <v>0</v>
      </c>
    </row>
    <row r="33" spans="1:18">
      <c r="D33" s="8" t="s">
        <v>90</v>
      </c>
      <c r="E33" s="9">
        <v>0.04712</v>
      </c>
      <c r="F33" s="2" t="str">
        <f>E33 * (F32 - 0)</f>
        <v>0</v>
      </c>
      <c r="G33" s="6" t="str">
        <f>E33 * (G32 - 0)</f>
        <v>0</v>
      </c>
    </row>
    <row r="34" spans="1:18">
      <c r="D34" s="8" t="s">
        <v>91</v>
      </c>
      <c r="E34" s="7">
        <v>0.1</v>
      </c>
      <c r="F34" s="2" t="str">
        <f>F32*E34</f>
        <v>0</v>
      </c>
      <c r="G34" s="6" t="str">
        <f>G32*E34</f>
        <v>0</v>
      </c>
      <c r="N34" s="6" t="str">
        <f>G34</f>
        <v>0</v>
      </c>
    </row>
    <row r="35" spans="1:18">
      <c r="D35" s="8" t="s">
        <v>89</v>
      </c>
      <c r="F35" s="2" t="str">
        <f>F32 + F33 + F34</f>
        <v>0</v>
      </c>
      <c r="G35" s="6" t="str">
        <f>G32 + G33 + G34</f>
        <v>0</v>
      </c>
      <c r="H35" s="2" t="str">
        <f>H32</f>
        <v>0</v>
      </c>
      <c r="I35" s="6" t="str">
        <f>I32</f>
        <v>0</v>
      </c>
      <c r="J35" s="6" t="str">
        <f>G35 - I35</f>
        <v>0</v>
      </c>
      <c r="K35" s="4" t="str">
        <f>IF(G35=0,0,J35 / G35)</f>
        <v>0</v>
      </c>
      <c r="L35" s="6" t="str">
        <f>L32</f>
        <v>0</v>
      </c>
      <c r="M35" s="2" t="str">
        <f>M32</f>
        <v>0</v>
      </c>
      <c r="N35" s="6" t="str">
        <f>N32 + N34</f>
        <v>0</v>
      </c>
    </row>
    <row r="36" spans="1:18">
      <c r="D36" s="8" t="s">
        <v>92</v>
      </c>
      <c r="E36" s="7">
        <v>0</v>
      </c>
      <c r="F36" s="2" t="str">
        <f>F35*E36</f>
        <v>0</v>
      </c>
      <c r="G36" s="6" t="str">
        <f>G35*E36</f>
        <v>0</v>
      </c>
      <c r="L36" s="6" t="str">
        <f>G36*O36</f>
        <v>0</v>
      </c>
      <c r="M36" s="2" t="str">
        <f>F36*O36</f>
        <v>0</v>
      </c>
      <c r="N36" s="6" t="str">
        <f>G36*P36</f>
        <v>0</v>
      </c>
      <c r="O36" s="4">
        <v>0.2</v>
      </c>
      <c r="P36" s="4">
        <v>0.8</v>
      </c>
    </row>
    <row r="37" spans="1:18">
      <c r="D37" s="8" t="s">
        <v>93</v>
      </c>
      <c r="E37" s="5">
        <v>0</v>
      </c>
      <c r="F37" s="2" t="str">
        <f>IF(R37=0,0,G37/R37)</f>
        <v>0</v>
      </c>
      <c r="G37" s="6" t="str">
        <f>E37</f>
        <v>0</v>
      </c>
      <c r="L37" s="6" t="str">
        <f>G37*O37</f>
        <v>0</v>
      </c>
      <c r="M37" s="2" t="str">
        <f>F37*O37</f>
        <v>0</v>
      </c>
      <c r="N37" s="6" t="str">
        <f>G37*P37</f>
        <v>0</v>
      </c>
      <c r="O37" s="4">
        <v>0.2</v>
      </c>
      <c r="P37" s="4">
        <v>0.8</v>
      </c>
      <c r="Q37" s="2" t="s">
        <v>94</v>
      </c>
      <c r="R37" s="2">
        <v>100</v>
      </c>
    </row>
    <row r="38" spans="1:18">
      <c r="D38" s="8" t="s">
        <v>95</v>
      </c>
      <c r="F38" s="2" t="str">
        <f>F35 - F36 - F37</f>
        <v>0</v>
      </c>
      <c r="G38" s="6" t="str">
        <f>G35 - G36 - G37</f>
        <v>0</v>
      </c>
      <c r="H38" s="2" t="str">
        <f>H35</f>
        <v>0</v>
      </c>
      <c r="I38" s="6" t="str">
        <f>I35</f>
        <v>0</v>
      </c>
      <c r="J38" s="6" t="str">
        <f>G38 - I38</f>
        <v>0</v>
      </c>
      <c r="K38" s="4" t="str">
        <f>IF(G38=0,0,J38 / G38)</f>
        <v>0</v>
      </c>
      <c r="L38" s="6" t="str">
        <f>L35 - L36 - L37</f>
        <v>0</v>
      </c>
      <c r="M38" s="2" t="str">
        <f>M35 - M36 - M37</f>
        <v>0</v>
      </c>
      <c r="N38" s="6" t="str">
        <f>N35 - N36 - N37</f>
        <v>0</v>
      </c>
    </row>
    <row r="39" spans="1:18">
      <c r="D39" s="8"/>
    </row>
    <row r="40" spans="1:18">
      <c r="D40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40" s="2" t="str">
        <f>M38</f>
        <v>0</v>
      </c>
    </row>
    <row r="41" spans="1:18">
      <c r="D41" s="8" t="s">
        <v>7</v>
      </c>
      <c r="F41" s="2" t="str">
        <f>(F40 + F42) * E33</f>
        <v>0</v>
      </c>
    </row>
    <row r="42" spans="1:18">
      <c r="D42" s="8" t="s">
        <v>96</v>
      </c>
      <c r="F42" s="2" t="str">
        <f>H38</f>
        <v>0</v>
      </c>
    </row>
    <row r="43" spans="1:18">
      <c r="D43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43" s="2" t="str">
        <f>SUM(F40:F42)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9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238</v>
      </c>
      <c r="Q2" s="2" t="s">
        <v>32</v>
      </c>
      <c r="R2" s="2">
        <v>130</v>
      </c>
    </row>
    <row r="4" spans="1:18" s="1" customFormat="1">
      <c r="B4" s="15" t="s">
        <v>33</v>
      </c>
      <c r="C4" s="16" t="s">
        <v>34</v>
      </c>
      <c r="D4" s="17" t="s">
        <v>35</v>
      </c>
      <c r="E4" s="18" t="s">
        <v>36</v>
      </c>
      <c r="F4" s="19" t="s">
        <v>37</v>
      </c>
      <c r="G4" s="18" t="s">
        <v>38</v>
      </c>
      <c r="H4" s="19" t="s">
        <v>39</v>
      </c>
      <c r="I4" s="18" t="s">
        <v>40</v>
      </c>
      <c r="J4" s="18" t="s">
        <v>41</v>
      </c>
      <c r="K4" s="20" t="s">
        <v>42</v>
      </c>
      <c r="L4" s="21" t="s">
        <v>43</v>
      </c>
      <c r="M4" s="22" t="s">
        <v>44</v>
      </c>
      <c r="N4" s="21" t="s">
        <v>45</v>
      </c>
      <c r="O4" s="23" t="s">
        <v>46</v>
      </c>
      <c r="P4" s="23" t="s">
        <v>47</v>
      </c>
      <c r="Q4" s="19" t="s">
        <v>48</v>
      </c>
      <c r="R4" s="24" t="s">
        <v>49</v>
      </c>
    </row>
    <row r="5" spans="1:18">
      <c r="B5" s="47" t="s">
        <v>50</v>
      </c>
      <c r="C5" t="s">
        <v>239</v>
      </c>
      <c r="D5" s="3" t="s">
        <v>240</v>
      </c>
      <c r="E5" s="5">
        <v>1</v>
      </c>
      <c r="F5" s="2">
        <v>2850</v>
      </c>
      <c r="G5" s="6">
        <v>370500</v>
      </c>
      <c r="H5" s="2">
        <v>2368.27</v>
      </c>
      <c r="I5" s="6">
        <v>269935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113.98</v>
      </c>
    </row>
    <row r="6" spans="1:18">
      <c r="B6" s="47" t="s">
        <v>50</v>
      </c>
      <c r="C6" t="s">
        <v>53</v>
      </c>
      <c r="D6" s="3" t="s">
        <v>241</v>
      </c>
      <c r="E6" s="5">
        <v>1</v>
      </c>
      <c r="F6" s="2">
        <v>400</v>
      </c>
      <c r="G6" s="6">
        <v>52000</v>
      </c>
      <c r="H6" s="2">
        <v>200</v>
      </c>
      <c r="I6" s="6">
        <v>22796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113.98</v>
      </c>
    </row>
    <row r="7" spans="1:18">
      <c r="B7" s="47" t="s">
        <v>50</v>
      </c>
      <c r="C7" t="s">
        <v>74</v>
      </c>
      <c r="D7" s="3" t="s">
        <v>242</v>
      </c>
      <c r="E7" s="5">
        <v>1</v>
      </c>
      <c r="F7" s="2">
        <v>850</v>
      </c>
      <c r="G7" s="6">
        <v>110500</v>
      </c>
      <c r="H7" s="2">
        <v>620</v>
      </c>
      <c r="I7" s="6">
        <v>70668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113.98</v>
      </c>
    </row>
    <row r="8" spans="1:18">
      <c r="B8" s="47" t="s">
        <v>50</v>
      </c>
      <c r="C8" t="s">
        <v>70</v>
      </c>
      <c r="D8" s="3" t="s">
        <v>243</v>
      </c>
      <c r="E8" s="5">
        <v>1</v>
      </c>
      <c r="F8" s="2">
        <v>600</v>
      </c>
      <c r="G8" s="6">
        <v>78000</v>
      </c>
      <c r="H8" s="2">
        <v>400</v>
      </c>
      <c r="I8" s="6">
        <v>45592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113.98</v>
      </c>
    </row>
    <row r="9" spans="1:18">
      <c r="B9" s="47" t="s">
        <v>50</v>
      </c>
      <c r="C9" t="s">
        <v>131</v>
      </c>
      <c r="D9" s="3" t="s">
        <v>244</v>
      </c>
      <c r="E9" s="5">
        <v>1</v>
      </c>
      <c r="F9" s="2">
        <v>1100</v>
      </c>
      <c r="G9" s="6">
        <v>143000</v>
      </c>
      <c r="H9" s="2">
        <v>572.85</v>
      </c>
      <c r="I9" s="6">
        <v>65293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113.98</v>
      </c>
    </row>
    <row r="10" spans="1:18">
      <c r="B10" s="47" t="s">
        <v>50</v>
      </c>
      <c r="C10" t="s">
        <v>131</v>
      </c>
      <c r="D10" s="3" t="s">
        <v>146</v>
      </c>
      <c r="E10" s="5">
        <v>1</v>
      </c>
      <c r="F10" s="2">
        <v>350</v>
      </c>
      <c r="G10" s="6">
        <v>45500</v>
      </c>
      <c r="H10" s="2">
        <v>201</v>
      </c>
      <c r="I10" s="6">
        <v>22910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113.98</v>
      </c>
    </row>
    <row r="11" spans="1:18">
      <c r="B11" s="47" t="s">
        <v>50</v>
      </c>
      <c r="C11" t="s">
        <v>131</v>
      </c>
      <c r="D11" s="3" t="s">
        <v>245</v>
      </c>
      <c r="E11" s="5">
        <v>1</v>
      </c>
      <c r="F11" s="2">
        <v>200</v>
      </c>
      <c r="G11" s="6">
        <v>26000</v>
      </c>
      <c r="H11" s="2">
        <v>100.5</v>
      </c>
      <c r="I11" s="6">
        <v>11455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113.98</v>
      </c>
    </row>
    <row r="12" spans="1:18">
      <c r="B12" s="47" t="s">
        <v>50</v>
      </c>
      <c r="C12" t="s">
        <v>77</v>
      </c>
      <c r="D12" s="3" t="s">
        <v>200</v>
      </c>
      <c r="E12" s="5">
        <v>1</v>
      </c>
      <c r="F12" s="2">
        <v>350</v>
      </c>
      <c r="G12" s="6">
        <v>45500</v>
      </c>
      <c r="H12" s="2">
        <v>280</v>
      </c>
      <c r="I12" s="6">
        <v>31914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113.98</v>
      </c>
    </row>
    <row r="13" spans="1:18">
      <c r="B13" s="47" t="s">
        <v>50</v>
      </c>
      <c r="C13" t="s">
        <v>77</v>
      </c>
      <c r="D13" s="3" t="s">
        <v>246</v>
      </c>
      <c r="E13" s="5">
        <v>3</v>
      </c>
      <c r="F13" s="2">
        <v>81</v>
      </c>
      <c r="G13" s="6">
        <v>10530</v>
      </c>
      <c r="H13" s="2">
        <v>60</v>
      </c>
      <c r="I13" s="6">
        <v>6840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9">
        <v>113.98</v>
      </c>
    </row>
    <row r="14" spans="1:18">
      <c r="B14" s="47" t="s">
        <v>50</v>
      </c>
      <c r="C14" t="s">
        <v>247</v>
      </c>
      <c r="D14" s="3" t="s">
        <v>248</v>
      </c>
      <c r="E14" s="5">
        <v>1</v>
      </c>
      <c r="F14" s="2">
        <v>800</v>
      </c>
      <c r="G14" s="6">
        <v>104000</v>
      </c>
      <c r="H14" s="2">
        <v>800</v>
      </c>
      <c r="I14" s="6">
        <v>91184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9">
        <v>113.98</v>
      </c>
    </row>
    <row r="15" spans="1:18">
      <c r="B15" s="47" t="s">
        <v>50</v>
      </c>
      <c r="C15" t="s">
        <v>247</v>
      </c>
      <c r="D15" s="3" t="s">
        <v>249</v>
      </c>
      <c r="E15" s="5">
        <v>1</v>
      </c>
      <c r="F15" s="2">
        <v>450</v>
      </c>
      <c r="G15" s="6">
        <v>58500</v>
      </c>
      <c r="H15" s="2">
        <v>372.25</v>
      </c>
      <c r="I15" s="6">
        <v>42429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9">
        <v>113.98</v>
      </c>
    </row>
    <row r="16" spans="1:18">
      <c r="B16" s="47" t="s">
        <v>50</v>
      </c>
      <c r="C16" t="s">
        <v>247</v>
      </c>
      <c r="D16" s="3" t="s">
        <v>250</v>
      </c>
      <c r="E16" s="5">
        <v>15</v>
      </c>
      <c r="F16" s="2">
        <v>3300</v>
      </c>
      <c r="G16" s="6">
        <v>429000</v>
      </c>
      <c r="H16" s="2">
        <v>2715.15</v>
      </c>
      <c r="I16" s="6">
        <v>309480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9">
        <v>113.98</v>
      </c>
    </row>
    <row r="17" spans="1:18">
      <c r="B17" s="47" t="s">
        <v>50</v>
      </c>
      <c r="C17" t="s">
        <v>247</v>
      </c>
      <c r="D17" s="3" t="s">
        <v>251</v>
      </c>
      <c r="E17" s="5">
        <v>1</v>
      </c>
      <c r="F17" s="2">
        <v>55</v>
      </c>
      <c r="G17" s="6">
        <v>7150</v>
      </c>
      <c r="H17" s="2">
        <v>39.79</v>
      </c>
      <c r="I17" s="6">
        <v>4535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9">
        <v>113.98</v>
      </c>
    </row>
    <row r="18" spans="1:18">
      <c r="B18" s="47" t="s">
        <v>50</v>
      </c>
      <c r="C18" t="s">
        <v>247</v>
      </c>
      <c r="D18" s="3" t="s">
        <v>252</v>
      </c>
      <c r="E18" s="5">
        <v>15</v>
      </c>
      <c r="F18" s="2">
        <v>750</v>
      </c>
      <c r="G18" s="6">
        <v>97500</v>
      </c>
      <c r="H18" s="2">
        <v>345.75</v>
      </c>
      <c r="I18" s="6">
        <v>39405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9">
        <v>113.98</v>
      </c>
    </row>
    <row r="19" spans="1:18">
      <c r="B19" s="47" t="s">
        <v>50</v>
      </c>
      <c r="C19" t="s">
        <v>253</v>
      </c>
      <c r="D19" s="3" t="s">
        <v>254</v>
      </c>
      <c r="E19" s="5">
        <v>1</v>
      </c>
      <c r="F19" s="2">
        <v>380</v>
      </c>
      <c r="G19" s="6">
        <v>49400</v>
      </c>
      <c r="H19" s="2">
        <v>156.88</v>
      </c>
      <c r="I19" s="6">
        <v>17881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9">
        <v>113.98</v>
      </c>
    </row>
    <row r="20" spans="1:18">
      <c r="B20" s="47" t="s">
        <v>50</v>
      </c>
      <c r="C20" t="s">
        <v>255</v>
      </c>
      <c r="D20" s="3" t="s">
        <v>256</v>
      </c>
      <c r="E20" s="5">
        <v>1</v>
      </c>
      <c r="F20" s="2">
        <v>160</v>
      </c>
      <c r="G20" s="6">
        <v>20800</v>
      </c>
      <c r="H20" s="2">
        <v>120</v>
      </c>
      <c r="I20" s="6">
        <v>13678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9">
        <v>113.98</v>
      </c>
    </row>
    <row r="21" spans="1:18">
      <c r="B21" s="47" t="s">
        <v>50</v>
      </c>
      <c r="C21" t="s">
        <v>255</v>
      </c>
      <c r="D21" s="3" t="s">
        <v>257</v>
      </c>
      <c r="E21" s="5">
        <v>17</v>
      </c>
      <c r="F21" s="2">
        <v>306</v>
      </c>
      <c r="G21" s="6">
        <v>39780</v>
      </c>
      <c r="H21" s="2">
        <v>146.2</v>
      </c>
      <c r="I21" s="6">
        <v>16660</v>
      </c>
      <c r="J21" s="6" t="str">
        <f>G21 - I21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9">
        <v>113.98</v>
      </c>
    </row>
    <row r="22" spans="1:18">
      <c r="B22" s="47" t="s">
        <v>50</v>
      </c>
      <c r="C22" t="s">
        <v>214</v>
      </c>
      <c r="D22" s="3" t="s">
        <v>258</v>
      </c>
      <c r="E22" s="5">
        <v>1</v>
      </c>
      <c r="F22" s="2">
        <v>230</v>
      </c>
      <c r="G22" s="6">
        <v>29900</v>
      </c>
      <c r="H22" s="2">
        <v>150</v>
      </c>
      <c r="I22" s="6">
        <v>17097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9">
        <v>113.98</v>
      </c>
    </row>
    <row r="23" spans="1:18">
      <c r="B23" s="47" t="s">
        <v>50</v>
      </c>
      <c r="C23" t="s">
        <v>214</v>
      </c>
      <c r="D23" s="3" t="s">
        <v>259</v>
      </c>
      <c r="E23" s="5">
        <v>17</v>
      </c>
      <c r="F23" s="2">
        <v>85</v>
      </c>
      <c r="G23" s="6">
        <v>11050</v>
      </c>
      <c r="H23" s="2">
        <v>59.5</v>
      </c>
      <c r="I23" s="6">
        <v>6783</v>
      </c>
      <c r="J23" s="6" t="str">
        <f>G23 - I23</f>
        <v>0</v>
      </c>
      <c r="K23" s="4" t="str">
        <f>IF(G23=0,0,J23 / G23)</f>
        <v>0</v>
      </c>
      <c r="L23" s="6" t="str">
        <f>J23 * O23</f>
        <v>0</v>
      </c>
      <c r="M23" s="2" t="str">
        <f>L23 / R2</f>
        <v>0</v>
      </c>
      <c r="N23" s="6" t="str">
        <f>J23 * P23</f>
        <v>0</v>
      </c>
      <c r="O23" s="4">
        <v>0.2</v>
      </c>
      <c r="P23" s="4">
        <v>0.8</v>
      </c>
      <c r="Q23" s="2">
        <v>130</v>
      </c>
      <c r="R23" s="49">
        <v>113.98</v>
      </c>
    </row>
    <row r="24" spans="1:18">
      <c r="B24" s="47" t="s">
        <v>50</v>
      </c>
      <c r="C24" t="s">
        <v>260</v>
      </c>
      <c r="D24" s="3" t="s">
        <v>260</v>
      </c>
      <c r="E24" s="5">
        <v>1</v>
      </c>
      <c r="F24" s="2">
        <v>153</v>
      </c>
      <c r="G24" s="6">
        <v>19890</v>
      </c>
      <c r="H24" s="2">
        <v>110</v>
      </c>
      <c r="I24" s="6">
        <v>12538</v>
      </c>
      <c r="J24" s="6" t="str">
        <f>G24 - I24</f>
        <v>0</v>
      </c>
      <c r="K24" s="4" t="str">
        <f>IF(G24=0,0,J24 / G24)</f>
        <v>0</v>
      </c>
      <c r="L24" s="6" t="str">
        <f>J24 * O24</f>
        <v>0</v>
      </c>
      <c r="M24" s="2" t="str">
        <f>L24 / R2</f>
        <v>0</v>
      </c>
      <c r="N24" s="6" t="str">
        <f>J24 * P24</f>
        <v>0</v>
      </c>
      <c r="O24" s="4">
        <v>0.2</v>
      </c>
      <c r="P24" s="4">
        <v>0.8</v>
      </c>
      <c r="Q24" s="2">
        <v>130</v>
      </c>
      <c r="R24" s="49">
        <v>113.98</v>
      </c>
    </row>
    <row r="25" spans="1:18">
      <c r="B25" s="47" t="s">
        <v>50</v>
      </c>
      <c r="C25" t="s">
        <v>77</v>
      </c>
      <c r="D25" s="3" t="s">
        <v>261</v>
      </c>
      <c r="E25" s="5">
        <v>1</v>
      </c>
      <c r="F25" s="2">
        <v>1800</v>
      </c>
      <c r="G25" s="6">
        <v>234000</v>
      </c>
      <c r="H25" s="2">
        <v>1500</v>
      </c>
      <c r="I25" s="6">
        <v>170970</v>
      </c>
      <c r="J25" s="6" t="str">
        <f>G25 - I25</f>
        <v>0</v>
      </c>
      <c r="K25" s="4" t="str">
        <f>IF(G25=0,0,J25 / G25)</f>
        <v>0</v>
      </c>
      <c r="L25" s="6" t="str">
        <f>J25 * O25</f>
        <v>0</v>
      </c>
      <c r="M25" s="2" t="str">
        <f>L25 / R2</f>
        <v>0</v>
      </c>
      <c r="N25" s="6" t="str">
        <f>J25 * P25</f>
        <v>0</v>
      </c>
      <c r="O25" s="4">
        <v>0.2</v>
      </c>
      <c r="P25" s="4">
        <v>0.8</v>
      </c>
      <c r="Q25" s="2">
        <v>130</v>
      </c>
      <c r="R25" s="49">
        <v>113.98</v>
      </c>
    </row>
    <row r="26" spans="1:18">
      <c r="B26" s="47" t="s">
        <v>50</v>
      </c>
      <c r="C26" t="s">
        <v>207</v>
      </c>
      <c r="D26" s="3" t="s">
        <v>262</v>
      </c>
      <c r="E26" s="5">
        <v>1</v>
      </c>
      <c r="F26" s="2">
        <v>130</v>
      </c>
      <c r="G26" s="6">
        <v>16900</v>
      </c>
      <c r="H26" s="2">
        <v>100</v>
      </c>
      <c r="I26" s="6">
        <v>11398</v>
      </c>
      <c r="J26" s="6" t="str">
        <f>G26 - I26</f>
        <v>0</v>
      </c>
      <c r="K26" s="4" t="str">
        <f>IF(G26=0,0,J26 / G26)</f>
        <v>0</v>
      </c>
      <c r="L26" s="6" t="str">
        <f>J26 * O26</f>
        <v>0</v>
      </c>
      <c r="M26" s="2" t="str">
        <f>L26 / R2</f>
        <v>0</v>
      </c>
      <c r="N26" s="6" t="str">
        <f>J26 * P26</f>
        <v>0</v>
      </c>
      <c r="O26" s="4">
        <v>0.2</v>
      </c>
      <c r="P26" s="4">
        <v>0.8</v>
      </c>
      <c r="Q26" s="2">
        <v>130</v>
      </c>
      <c r="R26" s="49">
        <v>113.98</v>
      </c>
    </row>
    <row r="27" spans="1:18">
      <c r="B27" s="51"/>
      <c r="C27" s="51"/>
      <c r="D27" s="52"/>
      <c r="E27" s="53"/>
      <c r="F27" s="54"/>
      <c r="G27" s="55"/>
      <c r="H27" s="54"/>
      <c r="I27" s="55"/>
      <c r="J27" s="55"/>
      <c r="K27" s="56"/>
      <c r="L27" s="55"/>
      <c r="M27" s="54"/>
      <c r="N27" s="55"/>
      <c r="O27" s="56"/>
      <c r="P27" s="56"/>
      <c r="Q27" s="54"/>
      <c r="R27" s="54"/>
    </row>
    <row r="28" spans="1:18">
      <c r="D28" s="8" t="s">
        <v>89</v>
      </c>
      <c r="F28" s="2" t="str">
        <f>SUM(F5:F27)</f>
        <v>0</v>
      </c>
      <c r="G28" s="6" t="str">
        <f>SUM(G5:G27)</f>
        <v>0</v>
      </c>
      <c r="H28" s="2" t="str">
        <f>SUM(H5:H27)</f>
        <v>0</v>
      </c>
      <c r="I28" s="6" t="str">
        <f>SUM(I5:I27)</f>
        <v>0</v>
      </c>
      <c r="J28" s="6" t="str">
        <f>SUM(J5:J27)</f>
        <v>0</v>
      </c>
      <c r="K28" s="4" t="str">
        <f>IF(G28=0,0,J28 / G28)</f>
        <v>0</v>
      </c>
      <c r="L28" s="6" t="str">
        <f>SUM(L5:L27)</f>
        <v>0</v>
      </c>
      <c r="M28" s="2" t="str">
        <f>SUM(M5:M27)</f>
        <v>0</v>
      </c>
      <c r="N28" s="6" t="str">
        <f>SUM(N5:N27)</f>
        <v>0</v>
      </c>
    </row>
    <row r="29" spans="1:18">
      <c r="D29" s="8" t="s">
        <v>90</v>
      </c>
      <c r="E29" s="9">
        <v>0.04712</v>
      </c>
      <c r="F29" s="2" t="str">
        <f>E29 * (F28 - 0)</f>
        <v>0</v>
      </c>
      <c r="G29" s="6" t="str">
        <f>E29 * (G28 - 0)</f>
        <v>0</v>
      </c>
    </row>
    <row r="30" spans="1:18">
      <c r="D30" s="8" t="s">
        <v>91</v>
      </c>
      <c r="E30" s="7">
        <v>0.1</v>
      </c>
      <c r="F30" s="2" t="str">
        <f>F28*E30</f>
        <v>0</v>
      </c>
      <c r="G30" s="6" t="str">
        <f>G28*E30</f>
        <v>0</v>
      </c>
      <c r="N30" s="6" t="str">
        <f>G30</f>
        <v>0</v>
      </c>
    </row>
    <row r="31" spans="1:18">
      <c r="D31" s="8" t="s">
        <v>89</v>
      </c>
      <c r="F31" s="2" t="str">
        <f>F28 + F29 + F30</f>
        <v>0</v>
      </c>
      <c r="G31" s="6" t="str">
        <f>G28 + G29 + G30</f>
        <v>0</v>
      </c>
      <c r="H31" s="2" t="str">
        <f>H28</f>
        <v>0</v>
      </c>
      <c r="I31" s="6" t="str">
        <f>I28</f>
        <v>0</v>
      </c>
      <c r="J31" s="6" t="str">
        <f>G31 - I31</f>
        <v>0</v>
      </c>
      <c r="K31" s="4" t="str">
        <f>IF(G31=0,0,J31 / G31)</f>
        <v>0</v>
      </c>
      <c r="L31" s="6" t="str">
        <f>L28</f>
        <v>0</v>
      </c>
      <c r="M31" s="2" t="str">
        <f>M28</f>
        <v>0</v>
      </c>
      <c r="N31" s="6" t="str">
        <f>N28 + N30</f>
        <v>0</v>
      </c>
    </row>
    <row r="32" spans="1:18">
      <c r="D32" s="8" t="s">
        <v>209</v>
      </c>
      <c r="E32" s="7">
        <v>0.05</v>
      </c>
      <c r="F32" s="2" t="str">
        <f>F31*E32</f>
        <v>0</v>
      </c>
      <c r="G32" s="6" t="str">
        <f>G31*E32</f>
        <v>0</v>
      </c>
      <c r="L32" s="6" t="str">
        <f>G32*O32</f>
        <v>0</v>
      </c>
      <c r="M32" s="2" t="str">
        <f>F32*O32</f>
        <v>0</v>
      </c>
      <c r="N32" s="6" t="str">
        <f>G32*P32</f>
        <v>0</v>
      </c>
      <c r="O32" s="4">
        <v>0.2</v>
      </c>
      <c r="P32" s="4">
        <v>0.8</v>
      </c>
    </row>
    <row r="33" spans="1:18">
      <c r="D33" s="8" t="s">
        <v>93</v>
      </c>
      <c r="E33" s="5">
        <v>0</v>
      </c>
      <c r="F33" s="2" t="str">
        <f>IF(R33=0,0,G33/R33)</f>
        <v>0</v>
      </c>
      <c r="G33" s="6" t="str">
        <f>E33</f>
        <v>0</v>
      </c>
      <c r="L33" s="6" t="str">
        <f>G33*O33</f>
        <v>0</v>
      </c>
      <c r="M33" s="2" t="str">
        <f>F33*O33</f>
        <v>0</v>
      </c>
      <c r="N33" s="6" t="str">
        <f>G33*P33</f>
        <v>0</v>
      </c>
      <c r="O33" s="4">
        <v>0.2</v>
      </c>
      <c r="P33" s="4">
        <v>0.8</v>
      </c>
      <c r="Q33" s="2" t="s">
        <v>94</v>
      </c>
      <c r="R33" s="2">
        <v>100</v>
      </c>
    </row>
    <row r="34" spans="1:18">
      <c r="D34" s="8" t="s">
        <v>95</v>
      </c>
      <c r="F34" s="2" t="str">
        <f>F31 - F32 - F33</f>
        <v>0</v>
      </c>
      <c r="G34" s="6" t="str">
        <f>G31 - G32 - G33</f>
        <v>0</v>
      </c>
      <c r="H34" s="2" t="str">
        <f>H31</f>
        <v>0</v>
      </c>
      <c r="I34" s="6" t="str">
        <f>I31</f>
        <v>0</v>
      </c>
      <c r="J34" s="6" t="str">
        <f>G34 - I34</f>
        <v>0</v>
      </c>
      <c r="K34" s="4" t="str">
        <f>IF(G34=0,0,J34 / G34)</f>
        <v>0</v>
      </c>
      <c r="L34" s="6" t="str">
        <f>L31 - L32 - L33</f>
        <v>0</v>
      </c>
      <c r="M34" s="2" t="str">
        <f>M31 - M32 - M33</f>
        <v>0</v>
      </c>
      <c r="N34" s="6" t="str">
        <f>N31 - N32 - N33</f>
        <v>0</v>
      </c>
    </row>
    <row r="35" spans="1:18">
      <c r="D35" s="8"/>
    </row>
    <row r="36" spans="1:18">
      <c r="D36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6" s="2" t="str">
        <f>M34</f>
        <v>0</v>
      </c>
    </row>
    <row r="37" spans="1:18">
      <c r="D37" s="8" t="s">
        <v>7</v>
      </c>
      <c r="F37" s="2" t="str">
        <f>(F36 + F38) * E29</f>
        <v>0</v>
      </c>
    </row>
    <row r="38" spans="1:18">
      <c r="D38" s="8" t="s">
        <v>96</v>
      </c>
      <c r="F38" s="2" t="str">
        <f>H34</f>
        <v>0</v>
      </c>
    </row>
    <row r="39" spans="1:18">
      <c r="D39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9" s="2" t="str">
        <f>SUM(F36:F38)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263</v>
      </c>
      <c r="Q2" s="2" t="s">
        <v>32</v>
      </c>
      <c r="R2" s="2">
        <v>130</v>
      </c>
    </row>
    <row r="4" spans="1:18" s="1" customFormat="1">
      <c r="B4" s="15" t="s">
        <v>33</v>
      </c>
      <c r="C4" s="16" t="s">
        <v>34</v>
      </c>
      <c r="D4" s="17" t="s">
        <v>35</v>
      </c>
      <c r="E4" s="18" t="s">
        <v>36</v>
      </c>
      <c r="F4" s="19" t="s">
        <v>37</v>
      </c>
      <c r="G4" s="18" t="s">
        <v>38</v>
      </c>
      <c r="H4" s="19" t="s">
        <v>39</v>
      </c>
      <c r="I4" s="18" t="s">
        <v>40</v>
      </c>
      <c r="J4" s="18" t="s">
        <v>41</v>
      </c>
      <c r="K4" s="20" t="s">
        <v>42</v>
      </c>
      <c r="L4" s="21" t="s">
        <v>43</v>
      </c>
      <c r="M4" s="22" t="s">
        <v>44</v>
      </c>
      <c r="N4" s="21" t="s">
        <v>45</v>
      </c>
      <c r="O4" s="23" t="s">
        <v>46</v>
      </c>
      <c r="P4" s="23" t="s">
        <v>47</v>
      </c>
      <c r="Q4" s="19" t="s">
        <v>48</v>
      </c>
      <c r="R4" s="24" t="s">
        <v>49</v>
      </c>
    </row>
    <row r="5" spans="1:18">
      <c r="B5" s="47" t="s">
        <v>50</v>
      </c>
      <c r="C5" t="s">
        <v>127</v>
      </c>
      <c r="D5" s="3" t="s">
        <v>128</v>
      </c>
      <c r="E5" s="5">
        <v>1</v>
      </c>
      <c r="F5" s="2">
        <v>1750</v>
      </c>
      <c r="G5" s="6">
        <v>227500</v>
      </c>
      <c r="H5" s="2">
        <v>1559.1</v>
      </c>
      <c r="I5" s="6">
        <v>177706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113.98</v>
      </c>
    </row>
    <row r="6" spans="1:18">
      <c r="B6" s="47" t="s">
        <v>50</v>
      </c>
      <c r="C6" t="s">
        <v>70</v>
      </c>
      <c r="D6" s="3" t="s">
        <v>264</v>
      </c>
      <c r="E6" s="5">
        <v>1</v>
      </c>
      <c r="F6" s="2">
        <v>220</v>
      </c>
      <c r="G6" s="6">
        <v>28600</v>
      </c>
      <c r="H6" s="2">
        <v>120</v>
      </c>
      <c r="I6" s="6">
        <v>13678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113.98</v>
      </c>
    </row>
    <row r="7" spans="1:18">
      <c r="B7" s="48" t="s">
        <v>65</v>
      </c>
      <c r="C7" s="41" t="s">
        <v>265</v>
      </c>
      <c r="D7" s="42" t="s">
        <v>266</v>
      </c>
      <c r="E7" s="43">
        <v>1</v>
      </c>
      <c r="F7" s="44">
        <v>769.23</v>
      </c>
      <c r="G7" s="45">
        <v>100000</v>
      </c>
      <c r="H7" s="44">
        <v>0</v>
      </c>
      <c r="I7" s="45">
        <v>86400</v>
      </c>
      <c r="J7" s="45" t="str">
        <f>G7 - I7</f>
        <v>0</v>
      </c>
      <c r="K7" s="46" t="str">
        <f>IF(G7=0,0,J7 / G7)</f>
        <v>0</v>
      </c>
      <c r="L7" s="45">
        <v>0</v>
      </c>
      <c r="M7" s="44">
        <v>0</v>
      </c>
      <c r="N7" s="45" t="str">
        <f>J7 * P7</f>
        <v>0</v>
      </c>
      <c r="O7" s="46">
        <v>0.2</v>
      </c>
      <c r="P7" s="46">
        <v>0.8</v>
      </c>
      <c r="Q7" s="44">
        <v>130</v>
      </c>
      <c r="R7" s="50">
        <v>113.98</v>
      </c>
    </row>
    <row r="8" spans="1:18">
      <c r="B8" s="51"/>
      <c r="C8" s="51"/>
      <c r="D8" s="52"/>
      <c r="E8" s="53"/>
      <c r="F8" s="54"/>
      <c r="G8" s="55"/>
      <c r="H8" s="54"/>
      <c r="I8" s="55"/>
      <c r="J8" s="55"/>
      <c r="K8" s="56"/>
      <c r="L8" s="55"/>
      <c r="M8" s="54"/>
      <c r="N8" s="55"/>
      <c r="O8" s="56"/>
      <c r="P8" s="56"/>
      <c r="Q8" s="54"/>
      <c r="R8" s="54"/>
    </row>
    <row r="9" spans="1:18">
      <c r="D9" s="8" t="s">
        <v>89</v>
      </c>
      <c r="F9" s="2" t="str">
        <f>SUM(F5:F8)</f>
        <v>0</v>
      </c>
      <c r="G9" s="6" t="str">
        <f>SUM(G5:G8)</f>
        <v>0</v>
      </c>
      <c r="H9" s="2" t="str">
        <f>SUM(H5:H8)</f>
        <v>0</v>
      </c>
      <c r="I9" s="6" t="str">
        <f>SUM(I5:I8)</f>
        <v>0</v>
      </c>
      <c r="J9" s="6" t="str">
        <f>SUM(J5:J8)</f>
        <v>0</v>
      </c>
      <c r="K9" s="4" t="str">
        <f>IF(G9=0,0,J9 / G9)</f>
        <v>0</v>
      </c>
      <c r="L9" s="6" t="str">
        <f>SUM(L5:L8)</f>
        <v>0</v>
      </c>
      <c r="M9" s="2" t="str">
        <f>SUM(M5:M8)</f>
        <v>0</v>
      </c>
      <c r="N9" s="6" t="str">
        <f>SUM(N5:N8)</f>
        <v>0</v>
      </c>
    </row>
    <row r="10" spans="1:18">
      <c r="D10" s="8" t="s">
        <v>90</v>
      </c>
      <c r="E10" s="9">
        <v>0.04712</v>
      </c>
      <c r="F10" s="2" t="str">
        <f>E10 * (F9 - 769)</f>
        <v>0</v>
      </c>
      <c r="G10" s="6" t="str">
        <f>E10 * (G9 - 100000)</f>
        <v>0</v>
      </c>
    </row>
    <row r="11" spans="1:18">
      <c r="D11" s="8" t="s">
        <v>91</v>
      </c>
      <c r="E11" s="7">
        <v>0.1</v>
      </c>
      <c r="F11" s="2" t="str">
        <f>F9*E11</f>
        <v>0</v>
      </c>
      <c r="G11" s="6" t="str">
        <f>G9*E11</f>
        <v>0</v>
      </c>
      <c r="N11" s="6" t="str">
        <f>G11</f>
        <v>0</v>
      </c>
    </row>
    <row r="12" spans="1:18">
      <c r="D12" s="8" t="s">
        <v>89</v>
      </c>
      <c r="F12" s="2" t="str">
        <f>F9 + F10 + F11</f>
        <v>0</v>
      </c>
      <c r="G12" s="6" t="str">
        <f>G9 + G10 + G11</f>
        <v>0</v>
      </c>
      <c r="H12" s="2" t="str">
        <f>H9</f>
        <v>0</v>
      </c>
      <c r="I12" s="6" t="str">
        <f>I9</f>
        <v>0</v>
      </c>
      <c r="J12" s="6" t="str">
        <f>G12 - I12</f>
        <v>0</v>
      </c>
      <c r="K12" s="4" t="str">
        <f>IF(G12=0,0,J12 / G12)</f>
        <v>0</v>
      </c>
      <c r="L12" s="6" t="str">
        <f>L9</f>
        <v>0</v>
      </c>
      <c r="M12" s="2" t="str">
        <f>M9</f>
        <v>0</v>
      </c>
      <c r="N12" s="6" t="str">
        <f>N9 + N11</f>
        <v>0</v>
      </c>
    </row>
    <row r="13" spans="1:18">
      <c r="D13" s="8" t="s">
        <v>92</v>
      </c>
      <c r="E13" s="7">
        <v>0</v>
      </c>
      <c r="F13" s="2" t="str">
        <f>F12*E13</f>
        <v>0</v>
      </c>
      <c r="G13" s="6" t="str">
        <f>G12*E13</f>
        <v>0</v>
      </c>
      <c r="L13" s="6" t="str">
        <f>G13*O13</f>
        <v>0</v>
      </c>
      <c r="M13" s="2" t="str">
        <f>F13*O13</f>
        <v>0</v>
      </c>
      <c r="N13" s="6" t="str">
        <f>G13*P13</f>
        <v>0</v>
      </c>
      <c r="O13" s="4">
        <v>0.2</v>
      </c>
      <c r="P13" s="4">
        <v>0.8</v>
      </c>
    </row>
    <row r="14" spans="1:18">
      <c r="D14" s="8" t="s">
        <v>93</v>
      </c>
      <c r="E14" s="5">
        <v>0</v>
      </c>
      <c r="F14" s="2" t="str">
        <f>IF(R14=0,0,G14/R14)</f>
        <v>0</v>
      </c>
      <c r="G14" s="6" t="str">
        <f>E14</f>
        <v>0</v>
      </c>
      <c r="L14" s="6" t="str">
        <f>G14*O14</f>
        <v>0</v>
      </c>
      <c r="M14" s="2" t="str">
        <f>F14*O14</f>
        <v>0</v>
      </c>
      <c r="N14" s="6" t="str">
        <f>G14*P14</f>
        <v>0</v>
      </c>
      <c r="O14" s="4">
        <v>0.2</v>
      </c>
      <c r="P14" s="4">
        <v>0.8</v>
      </c>
      <c r="Q14" s="2" t="s">
        <v>94</v>
      </c>
      <c r="R14" s="2">
        <v>100</v>
      </c>
    </row>
    <row r="15" spans="1:18">
      <c r="D15" s="8" t="s">
        <v>95</v>
      </c>
      <c r="F15" s="2" t="str">
        <f>F12 - F13 - F14</f>
        <v>0</v>
      </c>
      <c r="G15" s="6" t="str">
        <f>G12 - G13 - G14</f>
        <v>0</v>
      </c>
      <c r="H15" s="2" t="str">
        <f>H12</f>
        <v>0</v>
      </c>
      <c r="I15" s="6" t="str">
        <f>I12</f>
        <v>0</v>
      </c>
      <c r="J15" s="6" t="str">
        <f>G15 - I15</f>
        <v>0</v>
      </c>
      <c r="K15" s="4" t="str">
        <f>IF(G15=0,0,J15 / G15)</f>
        <v>0</v>
      </c>
      <c r="L15" s="6" t="str">
        <f>L12 - L13 - L14</f>
        <v>0</v>
      </c>
      <c r="M15" s="2" t="str">
        <f>M12 - M13 - M14</f>
        <v>0</v>
      </c>
      <c r="N15" s="6" t="str">
        <f>N12 - N13 - N14</f>
        <v>0</v>
      </c>
    </row>
    <row r="16" spans="1:18">
      <c r="D16" s="8"/>
    </row>
    <row r="17" spans="1:18">
      <c r="D17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17" s="2" t="str">
        <f>M15</f>
        <v>0</v>
      </c>
    </row>
    <row r="18" spans="1:18">
      <c r="D18" s="8" t="s">
        <v>7</v>
      </c>
      <c r="F18" s="2" t="str">
        <f>(F17 + F19) * E10</f>
        <v>0</v>
      </c>
    </row>
    <row r="19" spans="1:18">
      <c r="D19" s="8" t="s">
        <v>96</v>
      </c>
      <c r="F19" s="2" t="str">
        <f>H15</f>
        <v>0</v>
      </c>
    </row>
    <row r="20" spans="1:18">
      <c r="D20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0" s="2" t="str">
        <f>SUM(F17:F19)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"/>
  <sheetViews>
    <sheetView tabSelected="1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267</v>
      </c>
      <c r="Q2" s="2" t="s">
        <v>32</v>
      </c>
      <c r="R2" s="2">
        <v>130</v>
      </c>
    </row>
    <row r="4" spans="1:18" s="1" customFormat="1">
      <c r="B4" s="15" t="s">
        <v>33</v>
      </c>
      <c r="C4" s="16" t="s">
        <v>34</v>
      </c>
      <c r="D4" s="17" t="s">
        <v>35</v>
      </c>
      <c r="E4" s="18" t="s">
        <v>36</v>
      </c>
      <c r="F4" s="19" t="s">
        <v>37</v>
      </c>
      <c r="G4" s="18" t="s">
        <v>38</v>
      </c>
      <c r="H4" s="19" t="s">
        <v>39</v>
      </c>
      <c r="I4" s="18" t="s">
        <v>40</v>
      </c>
      <c r="J4" s="18" t="s">
        <v>41</v>
      </c>
      <c r="K4" s="20" t="s">
        <v>42</v>
      </c>
      <c r="L4" s="21" t="s">
        <v>43</v>
      </c>
      <c r="M4" s="22" t="s">
        <v>44</v>
      </c>
      <c r="N4" s="21" t="s">
        <v>45</v>
      </c>
      <c r="O4" s="23" t="s">
        <v>46</v>
      </c>
      <c r="P4" s="23" t="s">
        <v>47</v>
      </c>
      <c r="Q4" s="19" t="s">
        <v>48</v>
      </c>
      <c r="R4" s="24" t="s">
        <v>49</v>
      </c>
    </row>
    <row r="5" spans="1:18">
      <c r="B5" s="47" t="s">
        <v>50</v>
      </c>
      <c r="C5" t="s">
        <v>268</v>
      </c>
      <c r="D5" s="3" t="s">
        <v>269</v>
      </c>
      <c r="E5" s="5">
        <v>1</v>
      </c>
      <c r="F5" s="2">
        <v>1650</v>
      </c>
      <c r="G5" s="6">
        <v>214500</v>
      </c>
      <c r="H5" s="2">
        <v>1672.89</v>
      </c>
      <c r="I5" s="6">
        <v>190676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113.98</v>
      </c>
    </row>
    <row r="6" spans="1:18">
      <c r="B6" s="47" t="s">
        <v>50</v>
      </c>
      <c r="C6" t="s">
        <v>193</v>
      </c>
      <c r="D6" s="3" t="s">
        <v>241</v>
      </c>
      <c r="E6" s="5">
        <v>1</v>
      </c>
      <c r="F6" s="2">
        <v>400</v>
      </c>
      <c r="G6" s="6">
        <v>52000</v>
      </c>
      <c r="H6" s="2">
        <v>157.07</v>
      </c>
      <c r="I6" s="6">
        <v>17903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113.98</v>
      </c>
    </row>
    <row r="7" spans="1:18">
      <c r="B7" s="47" t="s">
        <v>50</v>
      </c>
      <c r="C7" t="s">
        <v>60</v>
      </c>
      <c r="D7" s="3" t="s">
        <v>270</v>
      </c>
      <c r="E7" s="5">
        <v>1</v>
      </c>
      <c r="F7" s="2">
        <v>1375</v>
      </c>
      <c r="G7" s="6">
        <v>178750</v>
      </c>
      <c r="H7" s="2">
        <v>1099.48</v>
      </c>
      <c r="I7" s="6">
        <v>125319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113.98</v>
      </c>
    </row>
    <row r="8" spans="1:18">
      <c r="B8" s="47" t="s">
        <v>50</v>
      </c>
      <c r="C8" t="s">
        <v>70</v>
      </c>
      <c r="D8" s="3" t="s">
        <v>271</v>
      </c>
      <c r="E8" s="5">
        <v>1</v>
      </c>
      <c r="F8" s="2">
        <v>450</v>
      </c>
      <c r="G8" s="6">
        <v>58500</v>
      </c>
      <c r="H8" s="2">
        <v>180</v>
      </c>
      <c r="I8" s="6">
        <v>20516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113.98</v>
      </c>
    </row>
    <row r="9" spans="1:18">
      <c r="B9" s="47" t="s">
        <v>50</v>
      </c>
      <c r="C9" t="s">
        <v>72</v>
      </c>
      <c r="D9" s="3" t="s">
        <v>73</v>
      </c>
      <c r="E9" s="5">
        <v>1</v>
      </c>
      <c r="F9" s="2">
        <v>150</v>
      </c>
      <c r="G9" s="6">
        <v>19500</v>
      </c>
      <c r="H9" s="2">
        <v>83.77</v>
      </c>
      <c r="I9" s="6">
        <v>9548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113.98</v>
      </c>
    </row>
    <row r="10" spans="1:18">
      <c r="B10" s="47" t="s">
        <v>50</v>
      </c>
      <c r="C10" t="s">
        <v>74</v>
      </c>
      <c r="D10" s="3" t="s">
        <v>137</v>
      </c>
      <c r="E10" s="5">
        <v>1</v>
      </c>
      <c r="F10" s="2">
        <v>500</v>
      </c>
      <c r="G10" s="6">
        <v>65000</v>
      </c>
      <c r="H10" s="2">
        <v>314.14</v>
      </c>
      <c r="I10" s="6">
        <v>35806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113.98</v>
      </c>
    </row>
    <row r="11" spans="1:18">
      <c r="B11" s="47" t="s">
        <v>50</v>
      </c>
      <c r="C11" t="s">
        <v>77</v>
      </c>
      <c r="D11" s="3" t="s">
        <v>272</v>
      </c>
      <c r="E11" s="5">
        <v>1</v>
      </c>
      <c r="F11" s="2">
        <v>0</v>
      </c>
      <c r="G11" s="6">
        <v>0</v>
      </c>
      <c r="H11" s="2">
        <v>400</v>
      </c>
      <c r="I11" s="6">
        <v>45592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113.98</v>
      </c>
    </row>
    <row r="12" spans="1:18">
      <c r="B12" s="47" t="s">
        <v>50</v>
      </c>
      <c r="C12" t="s">
        <v>77</v>
      </c>
      <c r="D12" s="3" t="s">
        <v>273</v>
      </c>
      <c r="E12" s="5">
        <v>1</v>
      </c>
      <c r="F12" s="2">
        <v>121</v>
      </c>
      <c r="G12" s="6">
        <v>15730</v>
      </c>
      <c r="H12" s="2">
        <v>85</v>
      </c>
      <c r="I12" s="6">
        <v>9688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113.98</v>
      </c>
    </row>
    <row r="13" spans="1:18">
      <c r="B13" s="47" t="s">
        <v>50</v>
      </c>
      <c r="C13" t="s">
        <v>77</v>
      </c>
      <c r="D13" s="3" t="s">
        <v>274</v>
      </c>
      <c r="E13" s="5">
        <v>2</v>
      </c>
      <c r="F13" s="2">
        <v>50</v>
      </c>
      <c r="G13" s="6">
        <v>6500</v>
      </c>
      <c r="H13" s="2">
        <v>40</v>
      </c>
      <c r="I13" s="6">
        <v>4560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9">
        <v>113.98</v>
      </c>
    </row>
    <row r="14" spans="1:18">
      <c r="B14" s="47" t="s">
        <v>50</v>
      </c>
      <c r="C14" t="s">
        <v>77</v>
      </c>
      <c r="D14" s="3" t="s">
        <v>275</v>
      </c>
      <c r="E14" s="5">
        <v>2</v>
      </c>
      <c r="F14" s="2">
        <v>50</v>
      </c>
      <c r="G14" s="6">
        <v>6500</v>
      </c>
      <c r="H14" s="2">
        <v>40</v>
      </c>
      <c r="I14" s="6">
        <v>4560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9">
        <v>113.98</v>
      </c>
    </row>
    <row r="15" spans="1:18">
      <c r="B15" s="47" t="s">
        <v>50</v>
      </c>
      <c r="C15" t="s">
        <v>77</v>
      </c>
      <c r="D15" s="3" t="s">
        <v>80</v>
      </c>
      <c r="E15" s="5">
        <v>1</v>
      </c>
      <c r="F15" s="2">
        <v>250</v>
      </c>
      <c r="G15" s="6">
        <v>32500</v>
      </c>
      <c r="H15" s="2">
        <v>120</v>
      </c>
      <c r="I15" s="6">
        <v>13678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9">
        <v>113.98</v>
      </c>
    </row>
    <row r="16" spans="1:18">
      <c r="B16" s="48" t="s">
        <v>65</v>
      </c>
      <c r="C16" s="41" t="s">
        <v>87</v>
      </c>
      <c r="D16" s="42" t="s">
        <v>88</v>
      </c>
      <c r="E16" s="43">
        <v>1</v>
      </c>
      <c r="F16" s="44">
        <v>0</v>
      </c>
      <c r="G16" s="45">
        <v>0</v>
      </c>
      <c r="H16" s="44">
        <v>0</v>
      </c>
      <c r="I16" s="45">
        <v>86400</v>
      </c>
      <c r="J16" s="45" t="str">
        <f>G16 - I16</f>
        <v>0</v>
      </c>
      <c r="K16" s="46" t="str">
        <f>IF(G16=0,0,J16 / G16)</f>
        <v>0</v>
      </c>
      <c r="L16" s="45">
        <v>0</v>
      </c>
      <c r="M16" s="44">
        <v>0</v>
      </c>
      <c r="N16" s="45" t="str">
        <f>J16 * P16</f>
        <v>0</v>
      </c>
      <c r="O16" s="46">
        <v>0.2</v>
      </c>
      <c r="P16" s="46">
        <v>0.8</v>
      </c>
      <c r="Q16" s="44">
        <v>130</v>
      </c>
      <c r="R16" s="50">
        <v>113.98</v>
      </c>
    </row>
    <row r="17" spans="1:18">
      <c r="B17" s="51"/>
      <c r="C17" s="51"/>
      <c r="D17" s="52"/>
      <c r="E17" s="53"/>
      <c r="F17" s="54"/>
      <c r="G17" s="55"/>
      <c r="H17" s="54"/>
      <c r="I17" s="55"/>
      <c r="J17" s="55"/>
      <c r="K17" s="56"/>
      <c r="L17" s="55"/>
      <c r="M17" s="54"/>
      <c r="N17" s="55"/>
      <c r="O17" s="56"/>
      <c r="P17" s="56"/>
      <c r="Q17" s="54"/>
      <c r="R17" s="54"/>
    </row>
    <row r="18" spans="1:18">
      <c r="D18" s="8" t="s">
        <v>89</v>
      </c>
      <c r="F18" s="2" t="str">
        <f>SUM(F5:F17)</f>
        <v>0</v>
      </c>
      <c r="G18" s="6" t="str">
        <f>SUM(G5:G17)</f>
        <v>0</v>
      </c>
      <c r="H18" s="2" t="str">
        <f>SUM(H5:H17)</f>
        <v>0</v>
      </c>
      <c r="I18" s="6" t="str">
        <f>SUM(I5:I17)</f>
        <v>0</v>
      </c>
      <c r="J18" s="6" t="str">
        <f>SUM(J5:J17)</f>
        <v>0</v>
      </c>
      <c r="K18" s="4" t="str">
        <f>IF(G18=0,0,J18 / G18)</f>
        <v>0</v>
      </c>
      <c r="L18" s="6" t="str">
        <f>SUM(L5:L17)</f>
        <v>0</v>
      </c>
      <c r="M18" s="2" t="str">
        <f>SUM(M5:M17)</f>
        <v>0</v>
      </c>
      <c r="N18" s="6" t="str">
        <f>SUM(N5:N17)</f>
        <v>0</v>
      </c>
    </row>
    <row r="19" spans="1:18">
      <c r="D19" s="8" t="s">
        <v>90</v>
      </c>
      <c r="E19" s="9">
        <v>0.04712</v>
      </c>
      <c r="F19" s="2" t="str">
        <f>E19 * (F18 - 0)</f>
        <v>0</v>
      </c>
      <c r="G19" s="6" t="str">
        <f>E19 * (G18 - 0)</f>
        <v>0</v>
      </c>
    </row>
    <row r="20" spans="1:18">
      <c r="D20" s="8" t="s">
        <v>91</v>
      </c>
      <c r="E20" s="7">
        <v>0.1</v>
      </c>
      <c r="F20" s="2" t="str">
        <f>F18*E20</f>
        <v>0</v>
      </c>
      <c r="G20" s="6" t="str">
        <f>G18*E20</f>
        <v>0</v>
      </c>
      <c r="N20" s="6" t="str">
        <f>G20</f>
        <v>0</v>
      </c>
    </row>
    <row r="21" spans="1:18">
      <c r="D21" s="8" t="s">
        <v>89</v>
      </c>
      <c r="F21" s="2" t="str">
        <f>F18 + F19 + F20</f>
        <v>0</v>
      </c>
      <c r="G21" s="6" t="str">
        <f>G18 + G19 + G20</f>
        <v>0</v>
      </c>
      <c r="H21" s="2" t="str">
        <f>H18</f>
        <v>0</v>
      </c>
      <c r="I21" s="6" t="str">
        <f>I18</f>
        <v>0</v>
      </c>
      <c r="J21" s="6" t="str">
        <f>G21 - I21</f>
        <v>0</v>
      </c>
      <c r="K21" s="4" t="str">
        <f>IF(G21=0,0,J21 / G21)</f>
        <v>0</v>
      </c>
      <c r="L21" s="6" t="str">
        <f>L18</f>
        <v>0</v>
      </c>
      <c r="M21" s="2" t="str">
        <f>M18</f>
        <v>0</v>
      </c>
      <c r="N21" s="6" t="str">
        <f>N18 + N20</f>
        <v>0</v>
      </c>
    </row>
    <row r="22" spans="1:18">
      <c r="D22" s="8" t="s">
        <v>92</v>
      </c>
      <c r="E22" s="7">
        <v>0</v>
      </c>
      <c r="F22" s="2" t="str">
        <f>F21*E22</f>
        <v>0</v>
      </c>
      <c r="G22" s="6" t="str">
        <f>G21*E22</f>
        <v>0</v>
      </c>
      <c r="L22" s="6" t="str">
        <f>G22*O22</f>
        <v>0</v>
      </c>
      <c r="M22" s="2" t="str">
        <f>F22*O22</f>
        <v>0</v>
      </c>
      <c r="N22" s="6" t="str">
        <f>G22*P22</f>
        <v>0</v>
      </c>
      <c r="O22" s="4">
        <v>0.2</v>
      </c>
      <c r="P22" s="4">
        <v>0.8</v>
      </c>
    </row>
    <row r="23" spans="1:18">
      <c r="D23" s="8" t="s">
        <v>93</v>
      </c>
      <c r="E23" s="5">
        <v>0</v>
      </c>
      <c r="F23" s="2" t="str">
        <f>IF(R23=0,0,G23/R23)</f>
        <v>0</v>
      </c>
      <c r="G23" s="6" t="str">
        <f>E23</f>
        <v>0</v>
      </c>
      <c r="L23" s="6" t="str">
        <f>G23*O23</f>
        <v>0</v>
      </c>
      <c r="M23" s="2" t="str">
        <f>F23*O23</f>
        <v>0</v>
      </c>
      <c r="N23" s="6" t="str">
        <f>G23*P23</f>
        <v>0</v>
      </c>
      <c r="O23" s="4">
        <v>0.2</v>
      </c>
      <c r="P23" s="4">
        <v>0.8</v>
      </c>
      <c r="Q23" s="2" t="s">
        <v>94</v>
      </c>
      <c r="R23" s="2">
        <v>100</v>
      </c>
    </row>
    <row r="24" spans="1:18">
      <c r="D24" s="8" t="s">
        <v>95</v>
      </c>
      <c r="F24" s="2" t="str">
        <f>F21 - F22 - F23</f>
        <v>0</v>
      </c>
      <c r="G24" s="6" t="str">
        <f>G21 - G22 - G23</f>
        <v>0</v>
      </c>
      <c r="H24" s="2" t="str">
        <f>H21</f>
        <v>0</v>
      </c>
      <c r="I24" s="6" t="str">
        <f>I21</f>
        <v>0</v>
      </c>
      <c r="J24" s="6" t="str">
        <f>G24 - I24</f>
        <v>0</v>
      </c>
      <c r="K24" s="4" t="str">
        <f>IF(G24=0,0,J24 / G24)</f>
        <v>0</v>
      </c>
      <c r="L24" s="6" t="str">
        <f>L21 - L22 - L23</f>
        <v>0</v>
      </c>
      <c r="M24" s="2" t="str">
        <f>M21 - M22 - M23</f>
        <v>0</v>
      </c>
      <c r="N24" s="6" t="str">
        <f>N21 - N22 - N23</f>
        <v>0</v>
      </c>
    </row>
    <row r="25" spans="1:18">
      <c r="D25" s="8"/>
    </row>
    <row r="26" spans="1:18">
      <c r="D26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6" s="2" t="str">
        <f>M24</f>
        <v>0</v>
      </c>
    </row>
    <row r="27" spans="1:18">
      <c r="D27" s="8" t="s">
        <v>7</v>
      </c>
      <c r="F27" s="2" t="str">
        <f>(F26 + F28) * E19</f>
        <v>0</v>
      </c>
    </row>
    <row r="28" spans="1:18">
      <c r="D28" s="8" t="s">
        <v>96</v>
      </c>
      <c r="F28" s="2" t="str">
        <f>H24</f>
        <v>0</v>
      </c>
    </row>
    <row r="29" spans="1:18">
      <c r="D29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9" s="2" t="str">
        <f>SUM(F26:F28)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送金全体像</vt:lpstr>
      <vt:lpstr>横幕様</vt:lpstr>
      <vt:lpstr>松井様</vt:lpstr>
      <vt:lpstr>佐々木様</vt:lpstr>
      <vt:lpstr>山本様</vt:lpstr>
      <vt:lpstr>田中様</vt:lpstr>
      <vt:lpstr>内田様</vt:lpstr>
      <vt:lpstr>森本様</vt:lpstr>
      <vt:lpstr>清水様</vt:lpstr>
      <vt:lpstr>内海様</vt:lpstr>
      <vt:lpstr>原田様</vt:lpstr>
      <vt:lpstr>早坂様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2016-11-03T15:49:51+09:00</dcterms:modified>
  <dc:title/>
  <dc:description/>
  <dc:subject/>
  <cp:keywords/>
  <cp:category/>
</cp:coreProperties>
</file>