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1" firstSheet="0" minimized="0" showHorizontalScroll="1" showSheetTabs="1" showVerticalScroll="1" tabRatio="600" visibility="visible"/>
  </bookViews>
  <sheets>
    <sheet name="送金全体像" sheetId="1" r:id="rId4"/>
    <sheet name="谷原様" sheetId="2" r:id="rId5"/>
    <sheet name="矢羽田様" sheetId="3" r:id="rId6"/>
    <sheet name="安積様" sheetId="4" r:id="rId7"/>
    <sheet name="小松様" sheetId="5" r:id="rId8"/>
    <sheet name="稲岡様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<sst xmlns="http://schemas.openxmlformats.org/spreadsheetml/2006/main" uniqueCount="138">
  <si>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2018-12挙式分</t>
  </si>
  <si>
    <t>出力日：2018/12/25</t>
  </si>
  <si>
    <t>No</t>
  </si>
  <si>
    <t>挙式日</t>
  </si>
  <si>
    <t>顧客名</t>
  </si>
  <si>
    <t>現地支払料</t>
  </si>
  <si>
    <r>
      <t xml:space="preserve">H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I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手配料</t>
    </r>
  </si>
  <si>
    <t>州税</t>
  </si>
  <si>
    <t>振込み額合計</t>
  </si>
  <si>
    <t>2018/12/03</t>
  </si>
  <si>
    <t>谷原 亮</t>
  </si>
  <si>
    <t>2018/12/14</t>
  </si>
  <si>
    <t>安積 琢磨</t>
  </si>
  <si>
    <t>小松 悠</t>
  </si>
  <si>
    <t>2018/12/16</t>
  </si>
  <si>
    <t>稲岡 宏樹</t>
  </si>
  <si>
    <t>2018/12/22</t>
  </si>
  <si>
    <t>矢羽田 奨</t>
  </si>
  <si>
    <t>合計</t>
  </si>
  <si>
    <t>谷原様     挙式日：2018-12-03</t>
  </si>
  <si>
    <t>送金為替レート:</t>
  </si>
  <si>
    <t>支払区分</t>
  </si>
  <si>
    <t>商品区分</t>
  </si>
  <si>
    <t>商品名</t>
  </si>
  <si>
    <t>数量</t>
  </si>
  <si>
    <t>総代価$</t>
  </si>
  <si>
    <t>総代価\</t>
  </si>
  <si>
    <t>総原価$</t>
  </si>
  <si>
    <t>総原価\</t>
  </si>
  <si>
    <t>利益\</t>
  </si>
  <si>
    <t>利益率\</t>
  </si>
  <si>
    <t>HI\</t>
  </si>
  <si>
    <t>HI$</t>
  </si>
  <si>
    <t>RW\</t>
  </si>
  <si>
    <r>
      <t xml:space="preserve">H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I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/SH</t>
    </r>
  </si>
  <si>
    <r>
      <t xml:space="preserve">R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W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/SH</t>
    </r>
  </si>
  <si>
    <t>販売為替レート</t>
  </si>
  <si>
    <t>原価為替レート</t>
  </si>
  <si>
    <t>振込(海外)</t>
  </si>
  <si>
    <t>モアナルアガーデンウエディング</t>
  </si>
  <si>
    <t>モアナルアガーデン・マカイマウンド使用料(2時間)/ハワイアンスタイル司式者カフ/音楽奏者 1 名(ウクレレシンガー)/介添人(ガーデン到着～ガーデン出発まで)/ 会場セットアップ料/結婚証明書(モアナルアガーデンオリジナル)/リングピロー/ホワイトバージンロード/会場装花(アートフラワー)/列席者チェア(チバリチェア・ダークブラン・列席人数に応じ 20 脚まで)/マイレレイ(2本)/式次第/ガーデン入場料(40名様分まで)/リムジン送迎（ホテル⇔教会間・3時間）※ご列席者20名様以上の場合はガーデン内のみのゲストアテンダーが必ず必要となります。</t>
  </si>
  <si>
    <t>モアナルアガーデン</t>
  </si>
  <si>
    <t>バブルシャワー用シャボン玉(6本セット)</t>
  </si>
  <si>
    <t>ヘアメイクアーティスト：Machi Barros</t>
  </si>
  <si>
    <t>つきっきりヘアメイク(7時間）*クイックヘアチェンジ2回付き</t>
  </si>
  <si>
    <t>新郎ヘアメイク(30分）</t>
  </si>
  <si>
    <t>フォトグラファー：VISIONARI/Takako,Megumi,Cliff,Ryan,Jason,Yumiko</t>
  </si>
  <si>
    <t>Plan（アルバムなし）：フォトグラファーRyan/メイク、ホテル内、(リムジン)、セレモニー、フォトツアー1ヶ所+レセプション冒頭/350cut～/DVD(データ)・インターネットスライドショー</t>
  </si>
  <si>
    <t>KAWI ENTERPRISE LTD.</t>
  </si>
  <si>
    <t>挙式のみ記録撮影：シンプル記録(約20分) ※DVD納品</t>
  </si>
  <si>
    <t>つきっきりコーディネーター</t>
  </si>
  <si>
    <t>ホテル出発→フォトツアー1カ所(ワイキキ周辺）→挙式</t>
  </si>
  <si>
    <t>カップル用リムジン</t>
  </si>
  <si>
    <t>フォトツアー1ヶ所（ワイキキ周辺）</t>
  </si>
  <si>
    <t>7名様用リムジン</t>
  </si>
  <si>
    <t>ホテル⇔会場間（ワイキキ周辺）/往復</t>
  </si>
  <si>
    <t>振込(国内)</t>
  </si>
  <si>
    <t>Real Weddingsオリジナル(造花)</t>
  </si>
  <si>
    <t>リースブーケ(ブートニア込) ☆プレゼント☆</t>
  </si>
  <si>
    <t>ヘアピース</t>
  </si>
  <si>
    <t>Real Weddings オリジナル</t>
  </si>
  <si>
    <t>チューベローズシングルレイ</t>
  </si>
  <si>
    <t>Other</t>
  </si>
  <si>
    <t>★新春限定特典★bittersweetドレス&amp;タキシードレンタル38万円分</t>
  </si>
  <si>
    <t>SUBTOTAL</t>
  </si>
  <si>
    <t>ハワイ州税</t>
  </si>
  <si>
    <t>アレンジメント料</t>
  </si>
  <si>
    <t>なし</t>
  </si>
  <si>
    <t>サービス割引</t>
  </si>
  <si>
    <t>割引額為替レート</t>
  </si>
  <si>
    <t>TOTAL</t>
  </si>
  <si>
    <t>現地支払い額</t>
  </si>
  <si>
    <r>
      <t xml:space="preserve">ＲＷからH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I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への振り込み額</t>
    </r>
  </si>
  <si>
    <t>矢羽田様     挙式日：2018-12-22</t>
  </si>
  <si>
    <t>キャルバリー・バイ・ザ・シー教会</t>
  </si>
  <si>
    <t>【基本プラン】
教会使用料（1時間挙式）／牧師への謝礼／オルガン奏者／シンガー／教会のお世話係／結婚証明書（法的効力はありません）／リムジン送迎（ホテル⇔教会間）　※ゲストが30名様以上の場合、2時間挙式での対応となります。</t>
  </si>
  <si>
    <t>新郎新婦様用ノンアルコールシャンパン</t>
  </si>
  <si>
    <t>ご列席者様用ノンアルコールシャンパン</t>
  </si>
  <si>
    <t>フォトグラファー：VISIONARI/Natsumi</t>
  </si>
  <si>
    <t>Plan（アルバムなし）：フォトグラファーNatsumi/メイク、ホテル内、(リムジン)、セレモニー、フォトツアー2ヶ所/350cut～/データ・インターネットスライドショー</t>
  </si>
  <si>
    <t>VISIONARI：オプション</t>
  </si>
  <si>
    <t>フォトツアー1ヶ所追加（ワイキキ周辺）</t>
  </si>
  <si>
    <t>ホテル出発→教会→フォトツアー3カ所(ワイキキ周辺）</t>
  </si>
  <si>
    <t>ブーケ＆ブートニア　☆プレゼント☆ ※トルコキキョウ（ホワイト）・アジサイ（ホワイト）・ラクスパー（ホワイト）・カーネーション（ホワイト）・ミニガーデンローズ（ホワイト）・グリーン</t>
  </si>
  <si>
    <t>ヘアピース（シングル）</t>
  </si>
  <si>
    <t>フラワーシャワー(10名様分)</t>
  </si>
  <si>
    <t>アフターブーケ(押し花)</t>
  </si>
  <si>
    <t>スタンダード(ナッツ)</t>
  </si>
  <si>
    <t>ご紹介特別割引</t>
  </si>
  <si>
    <t>安積様     挙式日：2018-12-14</t>
  </si>
  <si>
    <t>ヘアメイクアーティスト：Rie</t>
  </si>
  <si>
    <t>つきっきりヘアメイク(7時間）*クイックヘアチェンジ2回付き &amp; リハーサルメイク(120分)</t>
  </si>
  <si>
    <t>延長1時間</t>
  </si>
  <si>
    <t>Plan（アルバムなし）：フォトグラファーNatsumi/メイク、ホテル内、(リムジン)、セレモニー、フォトツアー1ヶ所+レセプション冒頭/350cut～/データ・インターネットスライドショー</t>
  </si>
  <si>
    <t>ホテル出発→挙式→フォトツアー1カ所(ワイキキ周辺）→レセプション前半</t>
  </si>
  <si>
    <t>14名様用ミニバン</t>
  </si>
  <si>
    <t>ホテル⇔会場間（ワイキキ周辺）/2時間</t>
  </si>
  <si>
    <t>ブーケ＆ブートニア　☆プレゼント☆ ※お好きなお花の中から、いくつか使用して作成</t>
  </si>
  <si>
    <t>ヘッドピース</t>
  </si>
  <si>
    <t>マイリーレイ</t>
  </si>
  <si>
    <t>フラワーシャワー(10名様分) ※色指定あり</t>
  </si>
  <si>
    <t>クレジット払い(海外)</t>
  </si>
  <si>
    <t>ミッシェルズ</t>
  </si>
  <si>
    <t>Orchid Menu</t>
  </si>
  <si>
    <t>スタンダード(コナ)</t>
  </si>
  <si>
    <t>小松様     挙式日：2018-12-14</t>
  </si>
  <si>
    <t>ザ・カハラ ウエディング</t>
  </si>
  <si>
    <t>会場使用料（プルメリアグローブ）／牧師先生／結婚証明書（法的効力はありません）／弾き語りシンガー／ホワイトチェア（20脚）／会場デコレーション(生花にて￥80,000相当分)</t>
  </si>
  <si>
    <t>カハラホテル</t>
  </si>
  <si>
    <t>Natural Color Chivari Chair</t>
  </si>
  <si>
    <t>Other Decoration</t>
  </si>
  <si>
    <t xml:space="preserve">Sheer White Arch Drape </t>
  </si>
  <si>
    <t xml:space="preserve">Chair Sash </t>
  </si>
  <si>
    <t>デリバリー＆セッティング料 (リネン類)</t>
  </si>
  <si>
    <t>アイルペタル</t>
  </si>
  <si>
    <t>フラワーシャワー(10名様分) ※白とラベンダー系</t>
  </si>
  <si>
    <t>グリーン＆ホワイトのシングルレイ</t>
  </si>
  <si>
    <t>デリバリー&amp;セッティング料 (お花類)</t>
  </si>
  <si>
    <t>フォトグラファー：Akira Seo</t>
  </si>
  <si>
    <t>お支度→ホテル館内→リムジン→挙式→フォトツアー2ヶ所/45分(ワイキキ周辺）/撮影データ　※ワイキキ、カハラ地区の教会</t>
  </si>
  <si>
    <t>レセプション前半60分（ワイキキ周辺）</t>
  </si>
  <si>
    <t>プロペラUSA</t>
  </si>
  <si>
    <t>カハラ　梅(挙式のみ) ブルーレイ納品</t>
  </si>
  <si>
    <t>翌日デリバリー</t>
  </si>
  <si>
    <t>ホテル出発→教会→フォトツアー2カ所(ワイキキ周辺）</t>
  </si>
  <si>
    <t>ブーケ＆ブートニア　☆プレゼント☆</t>
  </si>
  <si>
    <t>再デリバリー&amp;セッティング料</t>
  </si>
  <si>
    <t>稲岡様     挙式日：2018-12-16</t>
  </si>
  <si>
    <t>セントラルユニオン教会大聖堂</t>
  </si>
  <si>
    <t>【基本プラン】
教会使用料（1時間挙式）／牧師への謝礼／オルガン奏者／シンガー／教会のお世話係／結婚証明書（法的効力はありません）／リムジン送迎（ホテル⇔教会間）</t>
  </si>
  <si>
    <t>ヘアメイクアーティスト：Akiko Ito</t>
  </si>
  <si>
    <t>リハーサルメイク(90分）</t>
  </si>
  <si>
    <t>新郎ヘアセット(20分）</t>
  </si>
  <si>
    <t xml:space="preserve">Plan（アルバムなし）：フォトグラファーTakako or Megumi or Cliff or Ryan or Jason or Yumiko/メイク、ホテル内、(リムジン)、セレモニー、フォトツアー2ヶ所又は フォトツアー1ヶ所+レセプション冒頭/350cut～/データ・インターネットスライドショー	</t>
  </si>
  <si>
    <t>レセプション前半</t>
  </si>
  <si>
    <t>ホテル出発→教会→フォトツアー2カ所(ワイキキ周辺）→レセプション前半</t>
  </si>
  <si>
    <t>Paradise Menu
※ドリンクは当日お支払いただきます</t>
  </si>
  <si>
    <t>アップチャージ</t>
  </si>
</sst>
</file>

<file path=xl/styles.xml><?xml version="1.0" encoding="utf-8"?>
<styleSheet xmlns="http://schemas.openxmlformats.org/spreadsheetml/2006/main" xml:space="preserve">
  <numFmts count="3">
    <numFmt numFmtId="164" formatCode="#,##0.00_ "/>
    <numFmt numFmtId="165" formatCode="#,##0_ "/>
    <numFmt numFmtId="166" formatCode="0.000%"/>
  </numFmts>
  <fonts count="1">
    <font>
      <b val="0"/>
      <i val="0"/>
      <strike val="0"/>
      <u val="none"/>
      <sz val="11"/>
      <color rgb="FF00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dashed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bottom style="dashed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bottom style="dashed">
        <color rgb="FF000000"/>
      </bottom>
    </border>
    <border>
      <left style="medium">
        <color rgb="FF000000"/>
      </lef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right style="medium">
        <color rgb="FF000000"/>
      </right>
      <top style="double">
        <color rgb="FF000000"/>
      </top>
      <bottom style="medium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double">
        <color rgb="FF000000"/>
      </top>
    </border>
  </borders>
  <cellStyleXfs count="1">
    <xf numFmtId="0" fontId="0" fillId="0" borderId="0"/>
  </cellStyleXfs>
  <cellXfs count="5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10" fillId="2" borderId="0" applyFont="0" applyNumberFormat="1" applyFill="0" applyBorder="0" applyAlignment="1">
      <alignment horizontal="right" vertical="center" textRotation="0" wrapText="false" shrinkToFit="false"/>
    </xf>
    <xf xfId="0" fontId="0" numFmtId="165" fillId="2" borderId="0" applyFont="0" applyNumberFormat="1" applyFill="0" applyBorder="0" applyAlignment="0">
      <alignment horizontal="general" vertical="center" textRotation="0" wrapText="false" shrinkToFit="false"/>
    </xf>
    <xf xfId="0" fontId="0" numFmtId="165" fillId="2" borderId="0" applyFont="0" applyNumberFormat="1" applyFill="0" applyBorder="0" applyAlignment="1">
      <alignment horizontal="right" vertical="center" textRotation="0" wrapText="false" shrinkToFit="false"/>
    </xf>
    <xf xfId="0" fontId="0" numFmtId="9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true" shrinkToFit="false"/>
    </xf>
    <xf xfId="0" fontId="0" numFmtId="166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fals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10" fillId="2" borderId="2" applyFont="0" applyNumberFormat="1" applyFill="0" applyBorder="1" applyAlignment="1">
      <alignment horizontal="center" vertical="center" textRotation="0" wrapText="false" shrinkToFit="false"/>
    </xf>
    <xf xfId="0" fontId="0" numFmtId="165" fillId="2" borderId="2" applyFont="0" applyNumberFormat="1" applyFill="0" applyBorder="1" applyAlignment="1">
      <alignment horizontal="center" vertical="center" textRotation="0" wrapText="fals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10" fillId="2" borderId="2" applyFont="0" applyNumberFormat="1" applyFill="0" applyBorder="1" applyAlignment="1">
      <alignment horizontal="center" vertical="center" textRotation="0" wrapText="false" shrinkToFit="false"/>
    </xf>
    <xf xfId="0" fontId="0" numFmtId="164" fillId="2" borderId="3" applyFont="0" applyNumberFormat="1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true" shrinkToFit="false"/>
    </xf>
    <xf xfId="0" fontId="0" numFmtId="14" fillId="2" borderId="4" applyFont="0" applyNumberFormat="1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0">
      <alignment horizontal="general" vertical="center" textRotation="0" wrapText="false" shrinkToFit="false"/>
    </xf>
    <xf xfId="0" fontId="0" numFmtId="164" fillId="2" borderId="4" applyFont="0" applyNumberFormat="1" applyFill="0" applyBorder="1" applyAlignment="0">
      <alignment horizontal="general" vertical="center" textRotation="0" wrapText="false" shrinkToFit="false"/>
    </xf>
    <xf xfId="0" fontId="0" numFmtId="14" fillId="2" borderId="5" applyFont="0" applyNumberFormat="1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1">
      <alignment horizontal="center" vertical="center" textRotation="0" wrapText="false" shrinkToFit="false"/>
    </xf>
    <xf xfId="0" fontId="0" numFmtId="164" fillId="2" borderId="5" applyFont="0" applyNumberFormat="1" applyFill="0" applyBorder="1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center" vertical="center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0" numFmtId="164" fillId="2" borderId="8" applyFont="0" applyNumberFormat="1" applyFill="0" applyBorder="1" applyAlignment="1">
      <alignment horizontal="center" vertical="center" textRotation="0" wrapText="false" shrinkToFit="false"/>
    </xf>
    <xf xfId="0" fontId="0" numFmtId="164" fillId="2" borderId="9" applyFont="0" applyNumberFormat="1" applyFill="0" applyBorder="1" applyAlignment="0">
      <alignment horizontal="general" vertical="center" textRotation="0" wrapText="false" shrinkToFit="false"/>
    </xf>
    <xf xfId="0" fontId="0" numFmtId="0" fillId="2" borderId="10" applyFont="0" applyNumberFormat="0" applyFill="0" applyBorder="1" applyAlignment="1">
      <alignment horizontal="center" vertical="center" textRotation="0" wrapText="false" shrinkToFit="false"/>
    </xf>
    <xf xfId="0" fontId="0" numFmtId="14" fillId="2" borderId="11" applyFont="0" applyNumberFormat="1" applyFill="0" applyBorder="1" applyAlignment="0">
      <alignment horizontal="general" vertical="center" textRotation="0" wrapText="false" shrinkToFit="false"/>
    </xf>
    <xf xfId="0" fontId="0" numFmtId="0" fillId="2" borderId="11" applyFont="0" applyNumberFormat="0" applyFill="0" applyBorder="1" applyAlignment="0">
      <alignment horizontal="general" vertical="center" textRotation="0" wrapText="false" shrinkToFit="false"/>
    </xf>
    <xf xfId="0" fontId="0" numFmtId="164" fillId="2" borderId="11" applyFont="0" applyNumberFormat="1" applyFill="0" applyBorder="1" applyAlignment="0">
      <alignment horizontal="general" vertical="center" textRotation="0" wrapText="false" shrinkToFit="false"/>
    </xf>
    <xf xfId="0" fontId="0" numFmtId="164" fillId="2" borderId="12" applyFont="0" applyNumberFormat="1" applyFill="0" applyBorder="1" applyAlignment="0">
      <alignment horizontal="general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true" shrinkToFit="false"/>
    </xf>
    <xf xfId="0" fontId="0" numFmtId="165" fillId="3" borderId="0" applyFont="0" applyNumberFormat="1" applyFill="1" applyBorder="0" applyAlignment="0">
      <alignment horizontal="general" vertical="center" textRotation="0" wrapText="false" shrinkToFit="false"/>
    </xf>
    <xf xfId="0" fontId="0" numFmtId="164" fillId="3" borderId="0" applyFont="0" applyNumberFormat="1" applyFill="1" applyBorder="0" applyAlignment="1">
      <alignment horizontal="right" vertical="center" textRotation="0" wrapText="false" shrinkToFit="false"/>
    </xf>
    <xf xfId="0" fontId="0" numFmtId="165" fillId="3" borderId="0" applyFont="0" applyNumberFormat="1" applyFill="1" applyBorder="0" applyAlignment="1">
      <alignment horizontal="right" vertical="center" textRotation="0" wrapText="false" shrinkToFit="false"/>
    </xf>
    <xf xfId="0" fontId="0" numFmtId="10" fillId="3" borderId="0" applyFont="0" applyNumberFormat="1" applyFill="1" applyBorder="0" applyAlignment="1">
      <alignment horizontal="right" vertical="center" textRotation="0" wrapText="false" shrinkToFit="false"/>
    </xf>
    <xf xfId="0" fontId="0" numFmtId="0" fillId="2" borderId="13" applyFont="0" applyNumberFormat="0" applyFill="0" applyBorder="1" applyAlignment="0">
      <alignment horizontal="general" vertical="center" textRotation="0" wrapText="false" shrinkToFit="false"/>
    </xf>
    <xf xfId="0" fontId="0" numFmtId="0" fillId="3" borderId="13" applyFont="0" applyNumberFormat="0" applyFill="1" applyBorder="1" applyAlignment="0">
      <alignment horizontal="general" vertical="center" textRotation="0" wrapText="false" shrinkToFit="false"/>
    </xf>
    <xf xfId="0" fontId="0" numFmtId="164" fillId="2" borderId="14" applyFont="0" applyNumberFormat="1" applyFill="0" applyBorder="1" applyAlignment="1">
      <alignment horizontal="right" vertical="center" textRotation="0" wrapText="false" shrinkToFit="false"/>
    </xf>
    <xf xfId="0" fontId="0" numFmtId="164" fillId="3" borderId="14" applyFont="0" applyNumberFormat="1" applyFill="1" applyBorder="1" applyAlignment="1">
      <alignment horizontal="right" vertical="center" textRotation="0" wrapText="false" shrinkToFit="false"/>
    </xf>
    <xf xfId="0" fontId="0" numFmtId="0" fillId="2" borderId="15" applyFont="0" applyNumberFormat="0" applyFill="0" applyBorder="1" applyAlignment="0">
      <alignment horizontal="general" vertical="center" textRotation="0" wrapText="false" shrinkToFit="false"/>
    </xf>
    <xf xfId="0" fontId="0" numFmtId="0" fillId="2" borderId="15" applyFont="0" applyNumberFormat="0" applyFill="0" applyBorder="1" applyAlignment="1">
      <alignment horizontal="general" vertical="center" textRotation="0" wrapText="true" shrinkToFit="false"/>
    </xf>
    <xf xfId="0" fontId="0" numFmtId="165" fillId="2" borderId="15" applyFont="0" applyNumberFormat="1" applyFill="0" applyBorder="1" applyAlignment="0">
      <alignment horizontal="general" vertical="center" textRotation="0" wrapText="false" shrinkToFit="false"/>
    </xf>
    <xf xfId="0" fontId="0" numFmtId="164" fillId="2" borderId="15" applyFont="0" applyNumberFormat="1" applyFill="0" applyBorder="1" applyAlignment="1">
      <alignment horizontal="right" vertical="center" textRotation="0" wrapText="false" shrinkToFit="false"/>
    </xf>
    <xf xfId="0" fontId="0" numFmtId="165" fillId="2" borderId="15" applyFont="0" applyNumberFormat="1" applyFill="0" applyBorder="1" applyAlignment="1">
      <alignment horizontal="right" vertical="center" textRotation="0" wrapText="false" shrinkToFit="false"/>
    </xf>
    <xf xfId="0" fontId="0" numFmtId="10" fillId="2" borderId="15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0" workbookViewId="0" zoomScale="75" showGridLines="true" showRowColHeaders="1">
      <selection activeCell="H10" sqref="H10"/>
    </sheetView>
  </sheetViews>
  <sheetFormatPr defaultRowHeight="14.4" defaultColWidth="25" outlineLevelRow="0" outlineLevelCol="0"/>
  <cols>
    <col min="1" max="1" width="2.875" customWidth="true" style="12"/>
    <col min="2" max="2" width="4.375" customWidth="true" style="10"/>
    <col min="3" max="3" width="15.875" customWidth="true" style="11"/>
    <col min="4" max="4" width="20.125" customWidth="true" style="12"/>
    <col min="5" max="5" width="25" style="13"/>
    <col min="6" max="6" width="25" style="13"/>
    <col min="7" max="7" width="25" style="13"/>
    <col min="8" max="8" width="25" style="13"/>
    <col min="9" max="9" width="25" style="12"/>
  </cols>
  <sheetData>
    <row r="2" spans="1:9">
      <c r="C2" s="11" t="s">
        <v>0</v>
      </c>
      <c r="H2" s="14" t="s">
        <v>1</v>
      </c>
    </row>
    <row r="4" spans="1:9" s="10" customFormat="1">
      <c r="B4" s="32" t="s">
        <v>2</v>
      </c>
      <c r="C4" s="29" t="s">
        <v>3</v>
      </c>
      <c r="D4" s="30" t="s">
        <v>4</v>
      </c>
      <c r="E4" s="31" t="s">
        <v>5</v>
      </c>
      <c r="F4" s="31" t="s">
        <v>6</v>
      </c>
      <c r="G4" s="31" t="s">
        <v>7</v>
      </c>
      <c r="H4" s="34" t="s">
        <v>8</v>
      </c>
    </row>
    <row r="5" spans="1:9">
      <c r="B5" s="33">
        <v>1</v>
      </c>
      <c r="C5" s="26" t="s">
        <v>9</v>
      </c>
      <c r="D5" s="27" t="s">
        <v>10</v>
      </c>
      <c r="E5" s="28">
        <v>5969.97</v>
      </c>
      <c r="F5" s="28">
        <v>524.3200000000001</v>
      </c>
      <c r="G5" s="28">
        <v>306.01</v>
      </c>
      <c r="H5" s="35">
        <v>6800.3</v>
      </c>
    </row>
    <row r="6" spans="1:9">
      <c r="B6" s="33">
        <v>2</v>
      </c>
      <c r="C6" s="26" t="s">
        <v>11</v>
      </c>
      <c r="D6" s="27" t="s">
        <v>12</v>
      </c>
      <c r="E6" s="28">
        <v>5001.22</v>
      </c>
      <c r="F6" s="28">
        <v>431.09</v>
      </c>
      <c r="G6" s="28">
        <v>255.97</v>
      </c>
      <c r="H6" s="35">
        <v>5688.28</v>
      </c>
    </row>
    <row r="7" spans="1:9">
      <c r="B7" s="33">
        <v>3</v>
      </c>
      <c r="C7" s="26" t="s">
        <v>11</v>
      </c>
      <c r="D7" s="27" t="s">
        <v>13</v>
      </c>
      <c r="E7" s="28">
        <v>9818.23</v>
      </c>
      <c r="F7" s="28">
        <v>455.93</v>
      </c>
      <c r="G7" s="28">
        <v>484.12</v>
      </c>
      <c r="H7" s="35">
        <v>10758.28</v>
      </c>
    </row>
    <row r="8" spans="1:9">
      <c r="B8" s="33">
        <v>4</v>
      </c>
      <c r="C8" s="26" t="s">
        <v>14</v>
      </c>
      <c r="D8" s="27" t="s">
        <v>15</v>
      </c>
      <c r="E8" s="28">
        <v>4581.81</v>
      </c>
      <c r="F8" s="28">
        <v>442.2</v>
      </c>
      <c r="G8" s="28">
        <v>236.73</v>
      </c>
      <c r="H8" s="35">
        <v>5260.74</v>
      </c>
    </row>
    <row r="9" spans="1:9">
      <c r="B9" s="33">
        <v>5</v>
      </c>
      <c r="C9" s="26" t="s">
        <v>16</v>
      </c>
      <c r="D9" s="27" t="s">
        <v>17</v>
      </c>
      <c r="E9" s="28">
        <v>4573.63</v>
      </c>
      <c r="F9" s="28">
        <v>260.62</v>
      </c>
      <c r="G9" s="28">
        <v>227.79</v>
      </c>
      <c r="H9" s="35">
        <v>5062.04</v>
      </c>
    </row>
    <row r="10" spans="1:9">
      <c r="B10" s="36"/>
      <c r="C10" s="37"/>
      <c r="D10" s="38" t="s">
        <v>18</v>
      </c>
      <c r="E10" s="39" t="str">
        <f>SUM(E5:E9)</f>
        <v>0</v>
      </c>
      <c r="F10" s="39" t="str">
        <f>SUM(F5:F9)</f>
        <v>0</v>
      </c>
      <c r="G10" s="39" t="str">
        <f>SUM(G5:G9)</f>
        <v>0</v>
      </c>
      <c r="H10" s="40" t="str">
        <f>SUM(H5:H9)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0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19</v>
      </c>
      <c r="Q2" s="2" t="s">
        <v>20</v>
      </c>
      <c r="R2" s="2">
        <v>130</v>
      </c>
    </row>
    <row r="4" spans="1:18" s="1" customFormat="1">
      <c r="B4" s="15" t="s">
        <v>21</v>
      </c>
      <c r="C4" s="16" t="s">
        <v>22</v>
      </c>
      <c r="D4" s="17" t="s">
        <v>23</v>
      </c>
      <c r="E4" s="18" t="s">
        <v>24</v>
      </c>
      <c r="F4" s="19" t="s">
        <v>25</v>
      </c>
      <c r="G4" s="18" t="s">
        <v>26</v>
      </c>
      <c r="H4" s="19" t="s">
        <v>27</v>
      </c>
      <c r="I4" s="18" t="s">
        <v>28</v>
      </c>
      <c r="J4" s="18" t="s">
        <v>29</v>
      </c>
      <c r="K4" s="20" t="s">
        <v>30</v>
      </c>
      <c r="L4" s="21" t="s">
        <v>31</v>
      </c>
      <c r="M4" s="22" t="s">
        <v>32</v>
      </c>
      <c r="N4" s="21" t="s">
        <v>33</v>
      </c>
      <c r="O4" s="23" t="s">
        <v>34</v>
      </c>
      <c r="P4" s="23" t="s">
        <v>35</v>
      </c>
      <c r="Q4" s="19" t="s">
        <v>36</v>
      </c>
      <c r="R4" s="24" t="s">
        <v>37</v>
      </c>
    </row>
    <row r="5" spans="1:18">
      <c r="B5" s="47" t="s">
        <v>38</v>
      </c>
      <c r="C5" t="s">
        <v>39</v>
      </c>
      <c r="D5" s="3" t="s">
        <v>40</v>
      </c>
      <c r="E5" s="5">
        <v>1</v>
      </c>
      <c r="F5" s="2">
        <v>3680</v>
      </c>
      <c r="G5" s="6">
        <v>478400</v>
      </c>
      <c r="H5" s="2">
        <v>3059.16</v>
      </c>
      <c r="I5" s="6">
        <v>339964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9">
        <v>111.13</v>
      </c>
    </row>
    <row r="6" spans="1:18">
      <c r="B6" s="47" t="s">
        <v>38</v>
      </c>
      <c r="C6" t="s">
        <v>41</v>
      </c>
      <c r="D6" s="3" t="s">
        <v>42</v>
      </c>
      <c r="E6" s="5">
        <v>1</v>
      </c>
      <c r="F6" s="2">
        <v>10</v>
      </c>
      <c r="G6" s="6">
        <v>1300</v>
      </c>
      <c r="H6" s="2">
        <v>6.28</v>
      </c>
      <c r="I6" s="6">
        <v>698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9">
        <v>111.13</v>
      </c>
    </row>
    <row r="7" spans="1:18">
      <c r="B7" s="47" t="s">
        <v>38</v>
      </c>
      <c r="C7" t="s">
        <v>43</v>
      </c>
      <c r="D7" s="3" t="s">
        <v>44</v>
      </c>
      <c r="E7" s="5">
        <v>1</v>
      </c>
      <c r="F7" s="2">
        <v>900</v>
      </c>
      <c r="G7" s="6">
        <v>117000</v>
      </c>
      <c r="H7" s="2">
        <v>600</v>
      </c>
      <c r="I7" s="6">
        <v>66678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9">
        <v>111.13</v>
      </c>
    </row>
    <row r="8" spans="1:18">
      <c r="B8" s="47" t="s">
        <v>38</v>
      </c>
      <c r="C8" t="s">
        <v>43</v>
      </c>
      <c r="D8" s="3" t="s">
        <v>45</v>
      </c>
      <c r="E8" s="5">
        <v>1</v>
      </c>
      <c r="F8" s="2">
        <v>130</v>
      </c>
      <c r="G8" s="6">
        <v>16900</v>
      </c>
      <c r="H8" s="2">
        <v>50</v>
      </c>
      <c r="I8" s="6">
        <v>5557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9">
        <v>111.13</v>
      </c>
    </row>
    <row r="9" spans="1:18">
      <c r="B9" s="47" t="s">
        <v>38</v>
      </c>
      <c r="C9" t="s">
        <v>46</v>
      </c>
      <c r="D9" s="3" t="s">
        <v>47</v>
      </c>
      <c r="E9" s="5">
        <v>1</v>
      </c>
      <c r="F9" s="2">
        <v>1375</v>
      </c>
      <c r="G9" s="6">
        <v>178750</v>
      </c>
      <c r="H9" s="2">
        <v>1099.48</v>
      </c>
      <c r="I9" s="6">
        <v>122185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0.2</v>
      </c>
      <c r="P9" s="4">
        <v>0.8</v>
      </c>
      <c r="Q9" s="2">
        <v>130</v>
      </c>
      <c r="R9" s="49">
        <v>111.13</v>
      </c>
    </row>
    <row r="10" spans="1:18">
      <c r="B10" s="47" t="s">
        <v>38</v>
      </c>
      <c r="C10" t="s">
        <v>48</v>
      </c>
      <c r="D10" s="3" t="s">
        <v>49</v>
      </c>
      <c r="E10" s="5">
        <v>1</v>
      </c>
      <c r="F10" s="2">
        <v>800</v>
      </c>
      <c r="G10" s="6">
        <v>104000</v>
      </c>
      <c r="H10" s="2">
        <v>638.74</v>
      </c>
      <c r="I10" s="6">
        <v>70983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9">
        <v>111.13</v>
      </c>
    </row>
    <row r="11" spans="1:18">
      <c r="B11" s="47" t="s">
        <v>38</v>
      </c>
      <c r="C11" t="s">
        <v>50</v>
      </c>
      <c r="D11" s="3" t="s">
        <v>51</v>
      </c>
      <c r="E11" s="5">
        <v>1</v>
      </c>
      <c r="F11" s="2">
        <v>350</v>
      </c>
      <c r="G11" s="6">
        <v>45500</v>
      </c>
      <c r="H11" s="2">
        <v>220</v>
      </c>
      <c r="I11" s="6">
        <v>24449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9">
        <v>111.13</v>
      </c>
    </row>
    <row r="12" spans="1:18">
      <c r="B12" s="47" t="s">
        <v>38</v>
      </c>
      <c r="C12" t="s">
        <v>52</v>
      </c>
      <c r="D12" s="3" t="s">
        <v>53</v>
      </c>
      <c r="E12" s="5">
        <v>1</v>
      </c>
      <c r="F12" s="2">
        <v>150</v>
      </c>
      <c r="G12" s="6">
        <v>19500</v>
      </c>
      <c r="H12" s="2">
        <v>83.77</v>
      </c>
      <c r="I12" s="6">
        <v>9309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0.2</v>
      </c>
      <c r="P12" s="4">
        <v>0.8</v>
      </c>
      <c r="Q12" s="2">
        <v>130</v>
      </c>
      <c r="R12" s="49">
        <v>111.13</v>
      </c>
    </row>
    <row r="13" spans="1:18">
      <c r="B13" s="47" t="s">
        <v>38</v>
      </c>
      <c r="C13" t="s">
        <v>54</v>
      </c>
      <c r="D13" s="3" t="s">
        <v>55</v>
      </c>
      <c r="E13" s="5">
        <v>1</v>
      </c>
      <c r="F13" s="2">
        <v>270</v>
      </c>
      <c r="G13" s="6">
        <v>35100</v>
      </c>
      <c r="H13" s="2">
        <v>167.54</v>
      </c>
      <c r="I13" s="6">
        <v>18619</v>
      </c>
      <c r="J13" s="6" t="str">
        <f>G13 - I13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0.2</v>
      </c>
      <c r="P13" s="4">
        <v>0.8</v>
      </c>
      <c r="Q13" s="2">
        <v>130</v>
      </c>
      <c r="R13" s="49">
        <v>111.13</v>
      </c>
    </row>
    <row r="14" spans="1:18">
      <c r="B14" s="48" t="s">
        <v>56</v>
      </c>
      <c r="C14" s="41" t="s">
        <v>57</v>
      </c>
      <c r="D14" s="42" t="s">
        <v>58</v>
      </c>
      <c r="E14" s="43">
        <v>1</v>
      </c>
      <c r="F14" s="44">
        <v>0</v>
      </c>
      <c r="G14" s="45">
        <v>0</v>
      </c>
      <c r="H14" s="44">
        <v>0</v>
      </c>
      <c r="I14" s="45">
        <v>35000</v>
      </c>
      <c r="J14" s="45" t="str">
        <f>G14 - I14</f>
        <v>0</v>
      </c>
      <c r="K14" s="46" t="str">
        <f>IF(G14=0,0,J14 / G14)</f>
        <v>0</v>
      </c>
      <c r="L14" s="45">
        <v>0</v>
      </c>
      <c r="M14" s="44">
        <v>0</v>
      </c>
      <c r="N14" s="45" t="str">
        <f>J14 * P14</f>
        <v>0</v>
      </c>
      <c r="O14" s="46">
        <v>0.2</v>
      </c>
      <c r="P14" s="46">
        <v>0.8</v>
      </c>
      <c r="Q14" s="44">
        <v>130</v>
      </c>
      <c r="R14" s="50">
        <v>111.13</v>
      </c>
    </row>
    <row r="15" spans="1:18">
      <c r="B15" s="48" t="s">
        <v>56</v>
      </c>
      <c r="C15" s="41" t="s">
        <v>57</v>
      </c>
      <c r="D15" s="42" t="s">
        <v>59</v>
      </c>
      <c r="E15" s="43">
        <v>1</v>
      </c>
      <c r="F15" s="44">
        <v>35.77</v>
      </c>
      <c r="G15" s="45">
        <v>4650</v>
      </c>
      <c r="H15" s="44">
        <v>0</v>
      </c>
      <c r="I15" s="45">
        <v>3000</v>
      </c>
      <c r="J15" s="45" t="str">
        <f>G15 - I15</f>
        <v>0</v>
      </c>
      <c r="K15" s="46" t="str">
        <f>IF(G15=0,0,J15 / G15)</f>
        <v>0</v>
      </c>
      <c r="L15" s="45">
        <v>0</v>
      </c>
      <c r="M15" s="44">
        <v>0</v>
      </c>
      <c r="N15" s="45" t="str">
        <f>J15 * P15</f>
        <v>0</v>
      </c>
      <c r="O15" s="46">
        <v>0.2</v>
      </c>
      <c r="P15" s="46">
        <v>0.8</v>
      </c>
      <c r="Q15" s="44">
        <v>130</v>
      </c>
      <c r="R15" s="50">
        <v>111.13</v>
      </c>
    </row>
    <row r="16" spans="1:18">
      <c r="B16" s="47" t="s">
        <v>38</v>
      </c>
      <c r="C16" t="s">
        <v>60</v>
      </c>
      <c r="D16" s="3" t="s">
        <v>61</v>
      </c>
      <c r="E16" s="5">
        <v>3</v>
      </c>
      <c r="F16" s="2">
        <v>60</v>
      </c>
      <c r="G16" s="6">
        <v>7800</v>
      </c>
      <c r="H16" s="2">
        <v>45</v>
      </c>
      <c r="I16" s="6">
        <v>5001</v>
      </c>
      <c r="J16" s="6" t="str">
        <f>G16 - I16</f>
        <v>0</v>
      </c>
      <c r="K16" s="4" t="str">
        <f>IF(G16=0,0,J16 / G16)</f>
        <v>0</v>
      </c>
      <c r="L16" s="6" t="str">
        <f>J16 * O16</f>
        <v>0</v>
      </c>
      <c r="M16" s="2" t="str">
        <f>L16 / R2</f>
        <v>0</v>
      </c>
      <c r="N16" s="6" t="str">
        <f>J16 * P16</f>
        <v>0</v>
      </c>
      <c r="O16" s="4">
        <v>0.2</v>
      </c>
      <c r="P16" s="4">
        <v>0.8</v>
      </c>
      <c r="Q16" s="2">
        <v>130</v>
      </c>
      <c r="R16" s="49">
        <v>111.13</v>
      </c>
    </row>
    <row r="17" spans="1:18">
      <c r="B17" s="48" t="s">
        <v>56</v>
      </c>
      <c r="C17" s="41" t="s">
        <v>62</v>
      </c>
      <c r="D17" s="42" t="s">
        <v>63</v>
      </c>
      <c r="E17" s="43">
        <v>1</v>
      </c>
      <c r="F17" s="44">
        <v>0</v>
      </c>
      <c r="G17" s="45">
        <v>0</v>
      </c>
      <c r="H17" s="44">
        <v>0</v>
      </c>
      <c r="I17" s="45">
        <v>86400</v>
      </c>
      <c r="J17" s="45" t="str">
        <f>G17 - I17</f>
        <v>0</v>
      </c>
      <c r="K17" s="46" t="str">
        <f>IF(G17=0,0,J17 / G17)</f>
        <v>0</v>
      </c>
      <c r="L17" s="45">
        <v>0</v>
      </c>
      <c r="M17" s="44">
        <v>0</v>
      </c>
      <c r="N17" s="45" t="str">
        <f>J17 * P17</f>
        <v>0</v>
      </c>
      <c r="O17" s="46">
        <v>0.2</v>
      </c>
      <c r="P17" s="46">
        <v>0.8</v>
      </c>
      <c r="Q17" s="44">
        <v>130</v>
      </c>
      <c r="R17" s="50">
        <v>111.13</v>
      </c>
    </row>
    <row r="18" spans="1:18">
      <c r="B18" s="51"/>
      <c r="C18" s="51"/>
      <c r="D18" s="52"/>
      <c r="E18" s="53"/>
      <c r="F18" s="54"/>
      <c r="G18" s="55"/>
      <c r="H18" s="54"/>
      <c r="I18" s="55"/>
      <c r="J18" s="55"/>
      <c r="K18" s="56"/>
      <c r="L18" s="55"/>
      <c r="M18" s="54"/>
      <c r="N18" s="55"/>
      <c r="O18" s="56"/>
      <c r="P18" s="56"/>
      <c r="Q18" s="54"/>
      <c r="R18" s="54"/>
    </row>
    <row r="19" spans="1:18">
      <c r="D19" s="8" t="s">
        <v>64</v>
      </c>
      <c r="F19" s="2" t="str">
        <f>SUM(F5:F18)</f>
        <v>0</v>
      </c>
      <c r="G19" s="6" t="str">
        <f>SUM(G5:G18)</f>
        <v>0</v>
      </c>
      <c r="H19" s="2" t="str">
        <f>SUM(H5:H18)</f>
        <v>0</v>
      </c>
      <c r="I19" s="6" t="str">
        <f>SUM(I5:I18)</f>
        <v>0</v>
      </c>
      <c r="J19" s="6" t="str">
        <f>SUM(J5:J18)</f>
        <v>0</v>
      </c>
      <c r="K19" s="4" t="str">
        <f>IF(G19=0,0,J19 / G19)</f>
        <v>0</v>
      </c>
      <c r="L19" s="6" t="str">
        <f>SUM(L5:L18)</f>
        <v>0</v>
      </c>
      <c r="M19" s="2" t="str">
        <f>SUM(M5:M18)</f>
        <v>0</v>
      </c>
      <c r="N19" s="6" t="str">
        <f>SUM(N5:N18)</f>
        <v>0</v>
      </c>
    </row>
    <row r="20" spans="1:18">
      <c r="D20" s="8" t="s">
        <v>65</v>
      </c>
      <c r="E20" s="9">
        <v>0.04712</v>
      </c>
      <c r="F20" s="2" t="str">
        <f>E20 * (F19 - 35)</f>
        <v>0</v>
      </c>
      <c r="G20" s="6" t="str">
        <f>E20 * (G19 - 4650)</f>
        <v>0</v>
      </c>
    </row>
    <row r="21" spans="1:18">
      <c r="D21" s="8" t="s">
        <v>66</v>
      </c>
      <c r="E21" s="7">
        <v>0.1</v>
      </c>
      <c r="F21" s="2" t="str">
        <f>F19*E21</f>
        <v>0</v>
      </c>
      <c r="G21" s="6" t="str">
        <f>G19*E21</f>
        <v>0</v>
      </c>
      <c r="N21" s="6" t="str">
        <f>G21</f>
        <v>0</v>
      </c>
    </row>
    <row r="22" spans="1:18">
      <c r="D22" s="8" t="s">
        <v>64</v>
      </c>
      <c r="F22" s="2" t="str">
        <f>F19 + F20 + F21</f>
        <v>0</v>
      </c>
      <c r="G22" s="6" t="str">
        <f>G19 + G20 + G21</f>
        <v>0</v>
      </c>
      <c r="H22" s="2" t="str">
        <f>H19</f>
        <v>0</v>
      </c>
      <c r="I22" s="6" t="str">
        <f>I19</f>
        <v>0</v>
      </c>
      <c r="J22" s="6" t="str">
        <f>G22 - I22</f>
        <v>0</v>
      </c>
      <c r="K22" s="4" t="str">
        <f>IF(G22=0,0,J22 / G22)</f>
        <v>0</v>
      </c>
      <c r="L22" s="6" t="str">
        <f>L19</f>
        <v>0</v>
      </c>
      <c r="M22" s="2" t="str">
        <f>M19</f>
        <v>0</v>
      </c>
      <c r="N22" s="6" t="str">
        <f>N19 + N21</f>
        <v>0</v>
      </c>
    </row>
    <row r="23" spans="1:18">
      <c r="D23" s="8" t="s">
        <v>67</v>
      </c>
      <c r="E23" s="7">
        <v>0</v>
      </c>
      <c r="F23" s="2" t="str">
        <f>F22*E23</f>
        <v>0</v>
      </c>
      <c r="G23" s="6" t="str">
        <f>G22*E23</f>
        <v>0</v>
      </c>
      <c r="L23" s="6" t="str">
        <f>G23*O23</f>
        <v>0</v>
      </c>
      <c r="M23" s="2" t="str">
        <f>F23*O23</f>
        <v>0</v>
      </c>
      <c r="N23" s="6" t="str">
        <f>G23*P23</f>
        <v>0</v>
      </c>
      <c r="O23" s="4">
        <v>0.2</v>
      </c>
      <c r="P23" s="4">
        <v>0.8</v>
      </c>
    </row>
    <row r="24" spans="1:18">
      <c r="D24" s="8" t="s">
        <v>68</v>
      </c>
      <c r="E24" s="5">
        <v>0</v>
      </c>
      <c r="F24" s="2" t="str">
        <f>IF(R24=0,0,G24/R24)</f>
        <v>0</v>
      </c>
      <c r="G24" s="6" t="str">
        <f>E24</f>
        <v>0</v>
      </c>
      <c r="L24" s="6" t="str">
        <f>G24*O24</f>
        <v>0</v>
      </c>
      <c r="M24" s="2" t="str">
        <f>F24*O24</f>
        <v>0</v>
      </c>
      <c r="N24" s="6" t="str">
        <f>G24*P24</f>
        <v>0</v>
      </c>
      <c r="O24" s="4">
        <v>0.2</v>
      </c>
      <c r="P24" s="4">
        <v>0.8</v>
      </c>
      <c r="Q24" s="2" t="s">
        <v>69</v>
      </c>
      <c r="R24" s="2">
        <v>100</v>
      </c>
    </row>
    <row r="25" spans="1:18">
      <c r="D25" s="8" t="s">
        <v>70</v>
      </c>
      <c r="F25" s="2" t="str">
        <f>F22 - F23 - F24</f>
        <v>0</v>
      </c>
      <c r="G25" s="6" t="str">
        <f>G22 - G23 - G24</f>
        <v>0</v>
      </c>
      <c r="H25" s="2" t="str">
        <f>H22</f>
        <v>0</v>
      </c>
      <c r="I25" s="6" t="str">
        <f>I22</f>
        <v>0</v>
      </c>
      <c r="J25" s="6" t="str">
        <f>G25 - I25</f>
        <v>0</v>
      </c>
      <c r="K25" s="4" t="str">
        <f>IF(G25=0,0,J25 / G25)</f>
        <v>0</v>
      </c>
      <c r="L25" s="6" t="str">
        <f>L22 - L23 - L24</f>
        <v>0</v>
      </c>
      <c r="M25" s="2" t="str">
        <f>M22 - M23 - M24</f>
        <v>0</v>
      </c>
      <c r="N25" s="6" t="str">
        <f>N22 - N23 - N24</f>
        <v>0</v>
      </c>
    </row>
    <row r="26" spans="1:18">
      <c r="D26" s="8"/>
    </row>
    <row r="27" spans="1:18">
      <c r="D27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27" s="2" t="str">
        <f>M25</f>
        <v>0</v>
      </c>
    </row>
    <row r="28" spans="1:18">
      <c r="D28" s="8" t="s">
        <v>7</v>
      </c>
      <c r="F28" s="2" t="str">
        <f>(F27 + F29) * E20</f>
        <v>0</v>
      </c>
    </row>
    <row r="29" spans="1:18">
      <c r="D29" s="8" t="s">
        <v>71</v>
      </c>
      <c r="F29" s="2" t="str">
        <f>H25</f>
        <v>0</v>
      </c>
    </row>
    <row r="30" spans="1:18">
      <c r="D30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30" s="2" t="str">
        <f>SUM(F27:F29)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8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73</v>
      </c>
      <c r="Q2" s="2" t="s">
        <v>20</v>
      </c>
      <c r="R2" s="2">
        <v>130</v>
      </c>
    </row>
    <row r="4" spans="1:18" s="1" customFormat="1">
      <c r="B4" s="15" t="s">
        <v>21</v>
      </c>
      <c r="C4" s="16" t="s">
        <v>22</v>
      </c>
      <c r="D4" s="17" t="s">
        <v>23</v>
      </c>
      <c r="E4" s="18" t="s">
        <v>24</v>
      </c>
      <c r="F4" s="19" t="s">
        <v>25</v>
      </c>
      <c r="G4" s="18" t="s">
        <v>26</v>
      </c>
      <c r="H4" s="19" t="s">
        <v>27</v>
      </c>
      <c r="I4" s="18" t="s">
        <v>28</v>
      </c>
      <c r="J4" s="18" t="s">
        <v>29</v>
      </c>
      <c r="K4" s="20" t="s">
        <v>30</v>
      </c>
      <c r="L4" s="21" t="s">
        <v>31</v>
      </c>
      <c r="M4" s="22" t="s">
        <v>32</v>
      </c>
      <c r="N4" s="21" t="s">
        <v>33</v>
      </c>
      <c r="O4" s="23" t="s">
        <v>34</v>
      </c>
      <c r="P4" s="23" t="s">
        <v>35</v>
      </c>
      <c r="Q4" s="19" t="s">
        <v>36</v>
      </c>
      <c r="R4" s="24" t="s">
        <v>37</v>
      </c>
    </row>
    <row r="5" spans="1:18">
      <c r="B5" s="47" t="s">
        <v>38</v>
      </c>
      <c r="C5" t="s">
        <v>74</v>
      </c>
      <c r="D5" s="3" t="s">
        <v>75</v>
      </c>
      <c r="E5" s="5">
        <v>1</v>
      </c>
      <c r="F5" s="2">
        <v>1750</v>
      </c>
      <c r="G5" s="6">
        <v>227500</v>
      </c>
      <c r="H5" s="2">
        <v>1740.63</v>
      </c>
      <c r="I5" s="6">
        <v>193436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9">
        <v>111.13</v>
      </c>
    </row>
    <row r="6" spans="1:18">
      <c r="B6" s="47" t="s">
        <v>38</v>
      </c>
      <c r="C6" t="s">
        <v>74</v>
      </c>
      <c r="D6" s="3" t="s">
        <v>76</v>
      </c>
      <c r="E6" s="5">
        <v>1</v>
      </c>
      <c r="F6" s="2">
        <v>40</v>
      </c>
      <c r="G6" s="6">
        <v>5200</v>
      </c>
      <c r="H6" s="2">
        <v>30</v>
      </c>
      <c r="I6" s="6">
        <v>3334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9">
        <v>111.13</v>
      </c>
    </row>
    <row r="7" spans="1:18">
      <c r="B7" s="47" t="s">
        <v>38</v>
      </c>
      <c r="C7" t="s">
        <v>74</v>
      </c>
      <c r="D7" s="3" t="s">
        <v>77</v>
      </c>
      <c r="E7" s="5">
        <v>2</v>
      </c>
      <c r="F7" s="2">
        <v>20</v>
      </c>
      <c r="G7" s="6">
        <v>2600</v>
      </c>
      <c r="H7" s="2">
        <v>16</v>
      </c>
      <c r="I7" s="6">
        <v>1778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9">
        <v>111.13</v>
      </c>
    </row>
    <row r="8" spans="1:18">
      <c r="B8" s="47" t="s">
        <v>38</v>
      </c>
      <c r="C8" t="s">
        <v>78</v>
      </c>
      <c r="D8" s="3" t="s">
        <v>79</v>
      </c>
      <c r="E8" s="5">
        <v>1</v>
      </c>
      <c r="F8" s="2">
        <v>1700</v>
      </c>
      <c r="G8" s="6">
        <v>221000</v>
      </c>
      <c r="H8" s="2">
        <v>1204.19</v>
      </c>
      <c r="I8" s="6">
        <v>133822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9">
        <v>111.13</v>
      </c>
    </row>
    <row r="9" spans="1:18">
      <c r="B9" s="47" t="s">
        <v>38</v>
      </c>
      <c r="C9" t="s">
        <v>80</v>
      </c>
      <c r="D9" s="3" t="s">
        <v>81</v>
      </c>
      <c r="E9" s="5">
        <v>1</v>
      </c>
      <c r="F9" s="2">
        <v>350</v>
      </c>
      <c r="G9" s="6">
        <v>45500</v>
      </c>
      <c r="H9" s="2">
        <v>262</v>
      </c>
      <c r="I9" s="6">
        <v>29116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0.2</v>
      </c>
      <c r="P9" s="4">
        <v>0.8</v>
      </c>
      <c r="Q9" s="2">
        <v>130</v>
      </c>
      <c r="R9" s="49">
        <v>111.13</v>
      </c>
    </row>
    <row r="10" spans="1:18">
      <c r="B10" s="47" t="s">
        <v>38</v>
      </c>
      <c r="C10" t="s">
        <v>50</v>
      </c>
      <c r="D10" s="3" t="s">
        <v>82</v>
      </c>
      <c r="E10" s="5">
        <v>1</v>
      </c>
      <c r="F10" s="2">
        <v>550</v>
      </c>
      <c r="G10" s="6">
        <v>71500</v>
      </c>
      <c r="H10" s="2">
        <v>380</v>
      </c>
      <c r="I10" s="6">
        <v>42229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9">
        <v>111.13</v>
      </c>
    </row>
    <row r="11" spans="1:18">
      <c r="B11" s="47" t="s">
        <v>38</v>
      </c>
      <c r="C11" t="s">
        <v>52</v>
      </c>
      <c r="D11" s="3" t="s">
        <v>53</v>
      </c>
      <c r="E11" s="5">
        <v>3</v>
      </c>
      <c r="F11" s="2">
        <v>450</v>
      </c>
      <c r="G11" s="6">
        <v>58500</v>
      </c>
      <c r="H11" s="2">
        <v>251.31</v>
      </c>
      <c r="I11" s="6">
        <v>27927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9">
        <v>111.13</v>
      </c>
    </row>
    <row r="12" spans="1:18">
      <c r="B12" s="47" t="s">
        <v>38</v>
      </c>
      <c r="C12" t="s">
        <v>60</v>
      </c>
      <c r="D12" s="3" t="s">
        <v>83</v>
      </c>
      <c r="E12" s="5">
        <v>1</v>
      </c>
      <c r="F12" s="2">
        <v>0</v>
      </c>
      <c r="G12" s="6">
        <v>0</v>
      </c>
      <c r="H12" s="2">
        <v>280</v>
      </c>
      <c r="I12" s="6">
        <v>31116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0.2</v>
      </c>
      <c r="P12" s="4">
        <v>0.8</v>
      </c>
      <c r="Q12" s="2">
        <v>130</v>
      </c>
      <c r="R12" s="49">
        <v>111.13</v>
      </c>
    </row>
    <row r="13" spans="1:18">
      <c r="B13" s="47" t="s">
        <v>38</v>
      </c>
      <c r="C13" t="s">
        <v>60</v>
      </c>
      <c r="D13" s="3" t="s">
        <v>84</v>
      </c>
      <c r="E13" s="5">
        <v>1</v>
      </c>
      <c r="F13" s="2">
        <v>50</v>
      </c>
      <c r="G13" s="6">
        <v>6500</v>
      </c>
      <c r="H13" s="2">
        <v>35</v>
      </c>
      <c r="I13" s="6">
        <v>3890</v>
      </c>
      <c r="J13" s="6" t="str">
        <f>G13 - I13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0.2</v>
      </c>
      <c r="P13" s="4">
        <v>0.8</v>
      </c>
      <c r="Q13" s="2">
        <v>130</v>
      </c>
      <c r="R13" s="49">
        <v>111.13</v>
      </c>
    </row>
    <row r="14" spans="1:18">
      <c r="B14" s="47" t="s">
        <v>38</v>
      </c>
      <c r="C14" t="s">
        <v>60</v>
      </c>
      <c r="D14" s="3" t="s">
        <v>85</v>
      </c>
      <c r="E14" s="5">
        <v>1</v>
      </c>
      <c r="F14" s="2">
        <v>150</v>
      </c>
      <c r="G14" s="6">
        <v>19500</v>
      </c>
      <c r="H14" s="2">
        <v>30</v>
      </c>
      <c r="I14" s="6">
        <v>3334</v>
      </c>
      <c r="J14" s="6" t="str">
        <f>G14 - I14</f>
        <v>0</v>
      </c>
      <c r="K14" s="4" t="str">
        <f>IF(G14=0,0,J14 / G14)</f>
        <v>0</v>
      </c>
      <c r="L14" s="6" t="str">
        <f>J14 * O14</f>
        <v>0</v>
      </c>
      <c r="M14" s="2" t="str">
        <f>L14 / R2</f>
        <v>0</v>
      </c>
      <c r="N14" s="6" t="str">
        <f>J14 * P14</f>
        <v>0</v>
      </c>
      <c r="O14" s="4">
        <v>0.2</v>
      </c>
      <c r="P14" s="4">
        <v>0.8</v>
      </c>
      <c r="Q14" s="2">
        <v>130</v>
      </c>
      <c r="R14" s="49">
        <v>111.13</v>
      </c>
    </row>
    <row r="15" spans="1:18">
      <c r="B15" s="47" t="s">
        <v>38</v>
      </c>
      <c r="C15" t="s">
        <v>86</v>
      </c>
      <c r="D15" s="3" t="s">
        <v>87</v>
      </c>
      <c r="E15" s="5">
        <v>1</v>
      </c>
      <c r="F15" s="2">
        <v>470</v>
      </c>
      <c r="G15" s="6">
        <v>61100</v>
      </c>
      <c r="H15" s="2">
        <v>344.5</v>
      </c>
      <c r="I15" s="6">
        <v>38284</v>
      </c>
      <c r="J15" s="6" t="str">
        <f>G15 - I15</f>
        <v>0</v>
      </c>
      <c r="K15" s="4" t="str">
        <f>IF(G15=0,0,J15 / G15)</f>
        <v>0</v>
      </c>
      <c r="L15" s="6" t="str">
        <f>J15 * O15</f>
        <v>0</v>
      </c>
      <c r="M15" s="2" t="str">
        <f>L15 / R2</f>
        <v>0</v>
      </c>
      <c r="N15" s="6" t="str">
        <f>J15 * P15</f>
        <v>0</v>
      </c>
      <c r="O15" s="4">
        <v>0.2</v>
      </c>
      <c r="P15" s="4">
        <v>0.8</v>
      </c>
      <c r="Q15" s="2">
        <v>130</v>
      </c>
      <c r="R15" s="49">
        <v>111.13</v>
      </c>
    </row>
    <row r="16" spans="1:18">
      <c r="B16" s="51"/>
      <c r="C16" s="51"/>
      <c r="D16" s="52"/>
      <c r="E16" s="53"/>
      <c r="F16" s="54"/>
      <c r="G16" s="55"/>
      <c r="H16" s="54"/>
      <c r="I16" s="55"/>
      <c r="J16" s="55"/>
      <c r="K16" s="56"/>
      <c r="L16" s="55"/>
      <c r="M16" s="54"/>
      <c r="N16" s="55"/>
      <c r="O16" s="56"/>
      <c r="P16" s="56"/>
      <c r="Q16" s="54"/>
      <c r="R16" s="54"/>
    </row>
    <row r="17" spans="1:18">
      <c r="D17" s="8" t="s">
        <v>64</v>
      </c>
      <c r="F17" s="2" t="str">
        <f>SUM(F5:F16)</f>
        <v>0</v>
      </c>
      <c r="G17" s="6" t="str">
        <f>SUM(G5:G16)</f>
        <v>0</v>
      </c>
      <c r="H17" s="2" t="str">
        <f>SUM(H5:H16)</f>
        <v>0</v>
      </c>
      <c r="I17" s="6" t="str">
        <f>SUM(I5:I16)</f>
        <v>0</v>
      </c>
      <c r="J17" s="6" t="str">
        <f>SUM(J5:J16)</f>
        <v>0</v>
      </c>
      <c r="K17" s="4" t="str">
        <f>IF(G17=0,0,J17 / G17)</f>
        <v>0</v>
      </c>
      <c r="L17" s="6" t="str">
        <f>SUM(L5:L16)</f>
        <v>0</v>
      </c>
      <c r="M17" s="2" t="str">
        <f>SUM(M5:M16)</f>
        <v>0</v>
      </c>
      <c r="N17" s="6" t="str">
        <f>SUM(N5:N16)</f>
        <v>0</v>
      </c>
    </row>
    <row r="18" spans="1:18">
      <c r="D18" s="8" t="s">
        <v>65</v>
      </c>
      <c r="E18" s="9">
        <v>0.04712</v>
      </c>
      <c r="F18" s="2" t="str">
        <f>E18 * (F17 - 0)</f>
        <v>0</v>
      </c>
      <c r="G18" s="6" t="str">
        <f>E18 * (G17 - 0)</f>
        <v>0</v>
      </c>
    </row>
    <row r="19" spans="1:18">
      <c r="D19" s="8" t="s">
        <v>66</v>
      </c>
      <c r="E19" s="7">
        <v>0.1</v>
      </c>
      <c r="F19" s="2" t="str">
        <f>F17*E19</f>
        <v>0</v>
      </c>
      <c r="G19" s="6" t="str">
        <f>G17*E19</f>
        <v>0</v>
      </c>
      <c r="N19" s="6" t="str">
        <f>G19</f>
        <v>0</v>
      </c>
    </row>
    <row r="20" spans="1:18">
      <c r="D20" s="8" t="s">
        <v>64</v>
      </c>
      <c r="F20" s="2" t="str">
        <f>F17 + F18 + F19</f>
        <v>0</v>
      </c>
      <c r="G20" s="6" t="str">
        <f>G17 + G18 + G19</f>
        <v>0</v>
      </c>
      <c r="H20" s="2" t="str">
        <f>H17</f>
        <v>0</v>
      </c>
      <c r="I20" s="6" t="str">
        <f>I17</f>
        <v>0</v>
      </c>
      <c r="J20" s="6" t="str">
        <f>G20 - I20</f>
        <v>0</v>
      </c>
      <c r="K20" s="4" t="str">
        <f>IF(G20=0,0,J20 / G20)</f>
        <v>0</v>
      </c>
      <c r="L20" s="6" t="str">
        <f>L17</f>
        <v>0</v>
      </c>
      <c r="M20" s="2" t="str">
        <f>M17</f>
        <v>0</v>
      </c>
      <c r="N20" s="6" t="str">
        <f>N17 + N19</f>
        <v>0</v>
      </c>
    </row>
    <row r="21" spans="1:18">
      <c r="D21" s="8" t="s">
        <v>88</v>
      </c>
      <c r="E21" s="7">
        <v>0.05</v>
      </c>
      <c r="F21" s="2" t="str">
        <f>F20*E21</f>
        <v>0</v>
      </c>
      <c r="G21" s="6" t="str">
        <f>G20*E21</f>
        <v>0</v>
      </c>
      <c r="L21" s="6" t="str">
        <f>G21*O21</f>
        <v>0</v>
      </c>
      <c r="M21" s="2" t="str">
        <f>F21*O21</f>
        <v>0</v>
      </c>
      <c r="N21" s="6" t="str">
        <f>G21*P21</f>
        <v>0</v>
      </c>
      <c r="O21" s="4">
        <v>0.2</v>
      </c>
      <c r="P21" s="4">
        <v>0.8</v>
      </c>
    </row>
    <row r="22" spans="1:18">
      <c r="D22" s="8" t="s">
        <v>68</v>
      </c>
      <c r="E22" s="5">
        <v>0</v>
      </c>
      <c r="F22" s="2" t="str">
        <f>IF(R22=0,0,G22/R22)</f>
        <v>0</v>
      </c>
      <c r="G22" s="6" t="str">
        <f>E22</f>
        <v>0</v>
      </c>
      <c r="L22" s="6" t="str">
        <f>G22*O22</f>
        <v>0</v>
      </c>
      <c r="M22" s="2" t="str">
        <f>F22*O22</f>
        <v>0</v>
      </c>
      <c r="N22" s="6" t="str">
        <f>G22*P22</f>
        <v>0</v>
      </c>
      <c r="O22" s="4">
        <v>0.2</v>
      </c>
      <c r="P22" s="4">
        <v>0.8</v>
      </c>
      <c r="Q22" s="2" t="s">
        <v>69</v>
      </c>
      <c r="R22" s="2">
        <v>100</v>
      </c>
    </row>
    <row r="23" spans="1:18">
      <c r="D23" s="8" t="s">
        <v>70</v>
      </c>
      <c r="F23" s="2" t="str">
        <f>F20 - F21 - F22</f>
        <v>0</v>
      </c>
      <c r="G23" s="6" t="str">
        <f>G20 - G21 - G22</f>
        <v>0</v>
      </c>
      <c r="H23" s="2" t="str">
        <f>H20</f>
        <v>0</v>
      </c>
      <c r="I23" s="6" t="str">
        <f>I20</f>
        <v>0</v>
      </c>
      <c r="J23" s="6" t="str">
        <f>G23 - I23</f>
        <v>0</v>
      </c>
      <c r="K23" s="4" t="str">
        <f>IF(G23=0,0,J23 / G23)</f>
        <v>0</v>
      </c>
      <c r="L23" s="6" t="str">
        <f>L20 - L21 - L22</f>
        <v>0</v>
      </c>
      <c r="M23" s="2" t="str">
        <f>M20 - M21 - M22</f>
        <v>0</v>
      </c>
      <c r="N23" s="6" t="str">
        <f>N20 - N21 - N22</f>
        <v>0</v>
      </c>
    </row>
    <row r="24" spans="1:18">
      <c r="D24" s="8"/>
    </row>
    <row r="25" spans="1:18">
      <c r="D25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25" s="2" t="str">
        <f>M23</f>
        <v>0</v>
      </c>
    </row>
    <row r="26" spans="1:18">
      <c r="D26" s="8" t="s">
        <v>7</v>
      </c>
      <c r="F26" s="2" t="str">
        <f>(F25 + F27) * E18</f>
        <v>0</v>
      </c>
    </row>
    <row r="27" spans="1:18">
      <c r="D27" s="8" t="s">
        <v>71</v>
      </c>
      <c r="F27" s="2" t="str">
        <f>H23</f>
        <v>0</v>
      </c>
    </row>
    <row r="28" spans="1:18">
      <c r="D28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28" s="2" t="str">
        <f>SUM(F25:F27)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0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89</v>
      </c>
      <c r="Q2" s="2" t="s">
        <v>20</v>
      </c>
      <c r="R2" s="2">
        <v>130</v>
      </c>
    </row>
    <row r="4" spans="1:18" s="1" customFormat="1">
      <c r="B4" s="15" t="s">
        <v>21</v>
      </c>
      <c r="C4" s="16" t="s">
        <v>22</v>
      </c>
      <c r="D4" s="17" t="s">
        <v>23</v>
      </c>
      <c r="E4" s="18" t="s">
        <v>24</v>
      </c>
      <c r="F4" s="19" t="s">
        <v>25</v>
      </c>
      <c r="G4" s="18" t="s">
        <v>26</v>
      </c>
      <c r="H4" s="19" t="s">
        <v>27</v>
      </c>
      <c r="I4" s="18" t="s">
        <v>28</v>
      </c>
      <c r="J4" s="18" t="s">
        <v>29</v>
      </c>
      <c r="K4" s="20" t="s">
        <v>30</v>
      </c>
      <c r="L4" s="21" t="s">
        <v>31</v>
      </c>
      <c r="M4" s="22" t="s">
        <v>32</v>
      </c>
      <c r="N4" s="21" t="s">
        <v>33</v>
      </c>
      <c r="O4" s="23" t="s">
        <v>34</v>
      </c>
      <c r="P4" s="23" t="s">
        <v>35</v>
      </c>
      <c r="Q4" s="19" t="s">
        <v>36</v>
      </c>
      <c r="R4" s="24" t="s">
        <v>37</v>
      </c>
    </row>
    <row r="5" spans="1:18">
      <c r="B5" s="47" t="s">
        <v>38</v>
      </c>
      <c r="C5" t="s">
        <v>74</v>
      </c>
      <c r="D5" s="3" t="s">
        <v>75</v>
      </c>
      <c r="E5" s="5">
        <v>1</v>
      </c>
      <c r="F5" s="2">
        <v>1750</v>
      </c>
      <c r="G5" s="6">
        <v>227500</v>
      </c>
      <c r="H5" s="2">
        <v>1559.1</v>
      </c>
      <c r="I5" s="6">
        <v>173263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9">
        <v>111.13</v>
      </c>
    </row>
    <row r="6" spans="1:18">
      <c r="B6" s="47" t="s">
        <v>38</v>
      </c>
      <c r="C6" t="s">
        <v>90</v>
      </c>
      <c r="D6" s="3" t="s">
        <v>91</v>
      </c>
      <c r="E6" s="5">
        <v>1</v>
      </c>
      <c r="F6" s="2">
        <v>1200</v>
      </c>
      <c r="G6" s="6">
        <v>156000</v>
      </c>
      <c r="H6" s="2">
        <v>837.7</v>
      </c>
      <c r="I6" s="6">
        <v>93094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9">
        <v>111.13</v>
      </c>
    </row>
    <row r="7" spans="1:18">
      <c r="B7" s="47" t="s">
        <v>38</v>
      </c>
      <c r="C7" t="s">
        <v>90</v>
      </c>
      <c r="D7" s="3" t="s">
        <v>92</v>
      </c>
      <c r="E7" s="5">
        <v>1</v>
      </c>
      <c r="F7" s="2">
        <v>150</v>
      </c>
      <c r="G7" s="6">
        <v>19500</v>
      </c>
      <c r="H7" s="2">
        <v>83.77</v>
      </c>
      <c r="I7" s="6">
        <v>9309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9">
        <v>111.13</v>
      </c>
    </row>
    <row r="8" spans="1:18">
      <c r="B8" s="47" t="s">
        <v>38</v>
      </c>
      <c r="C8" t="s">
        <v>78</v>
      </c>
      <c r="D8" s="3" t="s">
        <v>93</v>
      </c>
      <c r="E8" s="5">
        <v>1</v>
      </c>
      <c r="F8" s="2">
        <v>1700</v>
      </c>
      <c r="G8" s="6">
        <v>221000</v>
      </c>
      <c r="H8" s="2">
        <v>1204.19</v>
      </c>
      <c r="I8" s="6">
        <v>133822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9">
        <v>111.13</v>
      </c>
    </row>
    <row r="9" spans="1:18">
      <c r="B9" s="47" t="s">
        <v>38</v>
      </c>
      <c r="C9" t="s">
        <v>50</v>
      </c>
      <c r="D9" s="3" t="s">
        <v>94</v>
      </c>
      <c r="E9" s="5">
        <v>1</v>
      </c>
      <c r="F9" s="2">
        <v>450</v>
      </c>
      <c r="G9" s="6">
        <v>58500</v>
      </c>
      <c r="H9" s="2">
        <v>320</v>
      </c>
      <c r="I9" s="6">
        <v>35562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0.2</v>
      </c>
      <c r="P9" s="4">
        <v>0.8</v>
      </c>
      <c r="Q9" s="2">
        <v>130</v>
      </c>
      <c r="R9" s="49">
        <v>111.13</v>
      </c>
    </row>
    <row r="10" spans="1:18">
      <c r="B10" s="47" t="s">
        <v>38</v>
      </c>
      <c r="C10" t="s">
        <v>52</v>
      </c>
      <c r="D10" s="3" t="s">
        <v>53</v>
      </c>
      <c r="E10" s="5">
        <v>1</v>
      </c>
      <c r="F10" s="2">
        <v>150</v>
      </c>
      <c r="G10" s="6">
        <v>19500</v>
      </c>
      <c r="H10" s="2">
        <v>83.77</v>
      </c>
      <c r="I10" s="6">
        <v>9309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9">
        <v>111.13</v>
      </c>
    </row>
    <row r="11" spans="1:18">
      <c r="B11" s="47" t="s">
        <v>38</v>
      </c>
      <c r="C11" t="s">
        <v>95</v>
      </c>
      <c r="D11" s="3" t="s">
        <v>96</v>
      </c>
      <c r="E11" s="5">
        <v>1</v>
      </c>
      <c r="F11" s="2">
        <v>350</v>
      </c>
      <c r="G11" s="6">
        <v>45500</v>
      </c>
      <c r="H11" s="2">
        <v>222.51</v>
      </c>
      <c r="I11" s="6">
        <v>24728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9">
        <v>111.13</v>
      </c>
    </row>
    <row r="12" spans="1:18">
      <c r="B12" s="47" t="s">
        <v>38</v>
      </c>
      <c r="C12" t="s">
        <v>60</v>
      </c>
      <c r="D12" s="3" t="s">
        <v>97</v>
      </c>
      <c r="E12" s="5">
        <v>1</v>
      </c>
      <c r="F12" s="2">
        <v>0</v>
      </c>
      <c r="G12" s="6">
        <v>0</v>
      </c>
      <c r="H12" s="2">
        <v>260</v>
      </c>
      <c r="I12" s="6">
        <v>28894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0.2</v>
      </c>
      <c r="P12" s="4">
        <v>0.8</v>
      </c>
      <c r="Q12" s="2">
        <v>130</v>
      </c>
      <c r="R12" s="49">
        <v>111.13</v>
      </c>
    </row>
    <row r="13" spans="1:18">
      <c r="B13" s="47" t="s">
        <v>38</v>
      </c>
      <c r="C13" t="s">
        <v>60</v>
      </c>
      <c r="D13" s="3" t="s">
        <v>98</v>
      </c>
      <c r="E13" s="5">
        <v>1</v>
      </c>
      <c r="F13" s="2">
        <v>71</v>
      </c>
      <c r="G13" s="6">
        <v>9230</v>
      </c>
      <c r="H13" s="2">
        <v>50</v>
      </c>
      <c r="I13" s="6">
        <v>5557</v>
      </c>
      <c r="J13" s="6" t="str">
        <f>G13 - I13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0.2</v>
      </c>
      <c r="P13" s="4">
        <v>0.8</v>
      </c>
      <c r="Q13" s="2">
        <v>130</v>
      </c>
      <c r="R13" s="49">
        <v>111.13</v>
      </c>
    </row>
    <row r="14" spans="1:18">
      <c r="B14" s="47" t="s">
        <v>38</v>
      </c>
      <c r="C14" t="s">
        <v>60</v>
      </c>
      <c r="D14" s="3" t="s">
        <v>99</v>
      </c>
      <c r="E14" s="5">
        <v>1</v>
      </c>
      <c r="F14" s="2">
        <v>60</v>
      </c>
      <c r="G14" s="6">
        <v>7800</v>
      </c>
      <c r="H14" s="2">
        <v>35</v>
      </c>
      <c r="I14" s="6">
        <v>3890</v>
      </c>
      <c r="J14" s="6" t="str">
        <f>G14 - I14</f>
        <v>0</v>
      </c>
      <c r="K14" s="4" t="str">
        <f>IF(G14=0,0,J14 / G14)</f>
        <v>0</v>
      </c>
      <c r="L14" s="6" t="str">
        <f>J14 * O14</f>
        <v>0</v>
      </c>
      <c r="M14" s="2" t="str">
        <f>L14 / R2</f>
        <v>0</v>
      </c>
      <c r="N14" s="6" t="str">
        <f>J14 * P14</f>
        <v>0</v>
      </c>
      <c r="O14" s="4">
        <v>0.2</v>
      </c>
      <c r="P14" s="4">
        <v>0.8</v>
      </c>
      <c r="Q14" s="2">
        <v>130</v>
      </c>
      <c r="R14" s="49">
        <v>111.13</v>
      </c>
    </row>
    <row r="15" spans="1:18">
      <c r="B15" s="47" t="s">
        <v>38</v>
      </c>
      <c r="C15" t="s">
        <v>60</v>
      </c>
      <c r="D15" s="3" t="s">
        <v>100</v>
      </c>
      <c r="E15" s="5">
        <v>1</v>
      </c>
      <c r="F15" s="2">
        <v>150</v>
      </c>
      <c r="G15" s="6">
        <v>19500</v>
      </c>
      <c r="H15" s="2">
        <v>30</v>
      </c>
      <c r="I15" s="6">
        <v>3334</v>
      </c>
      <c r="J15" s="6" t="str">
        <f>G15 - I15</f>
        <v>0</v>
      </c>
      <c r="K15" s="4" t="str">
        <f>IF(G15=0,0,J15 / G15)</f>
        <v>0</v>
      </c>
      <c r="L15" s="6" t="str">
        <f>J15 * O15</f>
        <v>0</v>
      </c>
      <c r="M15" s="2" t="str">
        <f>L15 / R2</f>
        <v>0</v>
      </c>
      <c r="N15" s="6" t="str">
        <f>J15 * P15</f>
        <v>0</v>
      </c>
      <c r="O15" s="4">
        <v>0.2</v>
      </c>
      <c r="P15" s="4">
        <v>0.8</v>
      </c>
      <c r="Q15" s="2">
        <v>130</v>
      </c>
      <c r="R15" s="49">
        <v>111.13</v>
      </c>
    </row>
    <row r="16" spans="1:18">
      <c r="B16" s="47" t="s">
        <v>101</v>
      </c>
      <c r="C16" t="s">
        <v>102</v>
      </c>
      <c r="D16" s="3" t="s">
        <v>103</v>
      </c>
      <c r="E16" s="5">
        <v>12</v>
      </c>
      <c r="F16" s="2">
        <v>1656</v>
      </c>
      <c r="G16" s="6">
        <v>215280</v>
      </c>
      <c r="H16" s="2">
        <v>0</v>
      </c>
      <c r="I16" s="6">
        <v>0</v>
      </c>
      <c r="J16" s="6" t="str">
        <f>G16 - 158688</f>
        <v>0</v>
      </c>
      <c r="K16" s="4" t="str">
        <f>IF(G16=0,0,J16 / G16)</f>
        <v>0</v>
      </c>
      <c r="L16" s="6" t="str">
        <f>J16 * O16</f>
        <v>0</v>
      </c>
      <c r="M16" s="2" t="str">
        <f>L16 / R2</f>
        <v>0</v>
      </c>
      <c r="N16" s="6" t="str">
        <f>J16 * P16</f>
        <v>0</v>
      </c>
      <c r="O16" s="4">
        <v>0.2</v>
      </c>
      <c r="P16" s="4">
        <v>0.8</v>
      </c>
      <c r="Q16" s="2">
        <v>130</v>
      </c>
      <c r="R16" s="49">
        <v>111.13</v>
      </c>
    </row>
    <row r="17" spans="1:18">
      <c r="B17" s="47" t="s">
        <v>38</v>
      </c>
      <c r="C17" t="s">
        <v>86</v>
      </c>
      <c r="D17" s="3" t="s">
        <v>104</v>
      </c>
      <c r="E17" s="5">
        <v>1</v>
      </c>
      <c r="F17" s="2">
        <v>430</v>
      </c>
      <c r="G17" s="6">
        <v>55900</v>
      </c>
      <c r="H17" s="2">
        <v>315.18</v>
      </c>
      <c r="I17" s="6">
        <v>35026</v>
      </c>
      <c r="J17" s="6" t="str">
        <f>G17 - I17</f>
        <v>0</v>
      </c>
      <c r="K17" s="4" t="str">
        <f>IF(G17=0,0,J17 / G17)</f>
        <v>0</v>
      </c>
      <c r="L17" s="6" t="str">
        <f>J17 * O17</f>
        <v>0</v>
      </c>
      <c r="M17" s="2" t="str">
        <f>L17 / R2</f>
        <v>0</v>
      </c>
      <c r="N17" s="6" t="str">
        <f>J17 * P17</f>
        <v>0</v>
      </c>
      <c r="O17" s="4">
        <v>0.2</v>
      </c>
      <c r="P17" s="4">
        <v>0.8</v>
      </c>
      <c r="Q17" s="2">
        <v>130</v>
      </c>
      <c r="R17" s="49">
        <v>111.13</v>
      </c>
    </row>
    <row r="18" spans="1:18">
      <c r="B18" s="51"/>
      <c r="C18" s="51"/>
      <c r="D18" s="52"/>
      <c r="E18" s="53"/>
      <c r="F18" s="54"/>
      <c r="G18" s="55"/>
      <c r="H18" s="54"/>
      <c r="I18" s="55"/>
      <c r="J18" s="55"/>
      <c r="K18" s="56"/>
      <c r="L18" s="55"/>
      <c r="M18" s="54"/>
      <c r="N18" s="55"/>
      <c r="O18" s="56"/>
      <c r="P18" s="56"/>
      <c r="Q18" s="54"/>
      <c r="R18" s="54"/>
    </row>
    <row r="19" spans="1:18">
      <c r="D19" s="8" t="s">
        <v>64</v>
      </c>
      <c r="F19" s="2" t="str">
        <f>SUM(F5:F18)</f>
        <v>0</v>
      </c>
      <c r="G19" s="6" t="str">
        <f>SUM(G5:G18)</f>
        <v>0</v>
      </c>
      <c r="H19" s="2" t="str">
        <f>SUM(H5:H18)</f>
        <v>0</v>
      </c>
      <c r="I19" s="6" t="str">
        <f>SUM(I5:I18)</f>
        <v>0</v>
      </c>
      <c r="J19" s="6" t="str">
        <f>SUM(J5:J18)</f>
        <v>0</v>
      </c>
      <c r="K19" s="4" t="str">
        <f>IF(G19=0,0,J19 / G19)</f>
        <v>0</v>
      </c>
      <c r="L19" s="6" t="str">
        <f>SUM(L5:L18)</f>
        <v>0</v>
      </c>
      <c r="M19" s="2" t="str">
        <f>SUM(M5:M18)</f>
        <v>0</v>
      </c>
      <c r="N19" s="6" t="str">
        <f>SUM(N5:N18)</f>
        <v>0</v>
      </c>
    </row>
    <row r="20" spans="1:18">
      <c r="D20" s="8" t="s">
        <v>65</v>
      </c>
      <c r="E20" s="9">
        <v>0.04712</v>
      </c>
      <c r="F20" s="2" t="str">
        <f>E20 * (F19 - 0)</f>
        <v>0</v>
      </c>
      <c r="G20" s="6" t="str">
        <f>E20 * (G19 - 0)</f>
        <v>0</v>
      </c>
    </row>
    <row r="21" spans="1:18">
      <c r="D21" s="8" t="s">
        <v>66</v>
      </c>
      <c r="E21" s="7">
        <v>0.1</v>
      </c>
      <c r="F21" s="2" t="str">
        <f>F19*E21</f>
        <v>0</v>
      </c>
      <c r="G21" s="6" t="str">
        <f>G19*E21</f>
        <v>0</v>
      </c>
      <c r="N21" s="6" t="str">
        <f>G21</f>
        <v>0</v>
      </c>
    </row>
    <row r="22" spans="1:18">
      <c r="D22" s="8" t="s">
        <v>64</v>
      </c>
      <c r="F22" s="2" t="str">
        <f>F19 + F20 + F21</f>
        <v>0</v>
      </c>
      <c r="G22" s="6" t="str">
        <f>G19 + G20 + G21</f>
        <v>0</v>
      </c>
      <c r="H22" s="2" t="str">
        <f>H19</f>
        <v>0</v>
      </c>
      <c r="I22" s="6" t="str">
        <f>I19</f>
        <v>0</v>
      </c>
      <c r="J22" s="6" t="str">
        <f>G22 - I22</f>
        <v>0</v>
      </c>
      <c r="K22" s="4" t="str">
        <f>IF(G22=0,0,J22 / G22)</f>
        <v>0</v>
      </c>
      <c r="L22" s="6" t="str">
        <f>L19</f>
        <v>0</v>
      </c>
      <c r="M22" s="2" t="str">
        <f>M19</f>
        <v>0</v>
      </c>
      <c r="N22" s="6" t="str">
        <f>N19 + N21</f>
        <v>0</v>
      </c>
    </row>
    <row r="23" spans="1:18">
      <c r="D23" s="8" t="s">
        <v>88</v>
      </c>
      <c r="E23" s="7">
        <v>0.05</v>
      </c>
      <c r="F23" s="2" t="str">
        <f>F22*E23</f>
        <v>0</v>
      </c>
      <c r="G23" s="6" t="str">
        <f>G22*E23</f>
        <v>0</v>
      </c>
      <c r="L23" s="6" t="str">
        <f>G23*O23</f>
        <v>0</v>
      </c>
      <c r="M23" s="2" t="str">
        <f>F23*O23</f>
        <v>0</v>
      </c>
      <c r="N23" s="6" t="str">
        <f>G23*P23</f>
        <v>0</v>
      </c>
      <c r="O23" s="4">
        <v>0.2</v>
      </c>
      <c r="P23" s="4">
        <v>0.8</v>
      </c>
    </row>
    <row r="24" spans="1:18">
      <c r="D24" s="8" t="s">
        <v>68</v>
      </c>
      <c r="E24" s="5">
        <v>0</v>
      </c>
      <c r="F24" s="2" t="str">
        <f>IF(R24=0,0,G24/R24)</f>
        <v>0</v>
      </c>
      <c r="G24" s="6" t="str">
        <f>E24</f>
        <v>0</v>
      </c>
      <c r="L24" s="6" t="str">
        <f>G24*O24</f>
        <v>0</v>
      </c>
      <c r="M24" s="2" t="str">
        <f>F24*O24</f>
        <v>0</v>
      </c>
      <c r="N24" s="6" t="str">
        <f>G24*P24</f>
        <v>0</v>
      </c>
      <c r="O24" s="4">
        <v>0.2</v>
      </c>
      <c r="P24" s="4">
        <v>0.8</v>
      </c>
      <c r="Q24" s="2" t="s">
        <v>69</v>
      </c>
      <c r="R24" s="2">
        <v>100</v>
      </c>
    </row>
    <row r="25" spans="1:18">
      <c r="D25" s="8" t="s">
        <v>70</v>
      </c>
      <c r="F25" s="2" t="str">
        <f>F22 - F23 - F24</f>
        <v>0</v>
      </c>
      <c r="G25" s="6" t="str">
        <f>G22 - G23 - G24</f>
        <v>0</v>
      </c>
      <c r="H25" s="2" t="str">
        <f>H22</f>
        <v>0</v>
      </c>
      <c r="I25" s="6" t="str">
        <f>I22</f>
        <v>0</v>
      </c>
      <c r="J25" s="6" t="str">
        <f>G25 - I25</f>
        <v>0</v>
      </c>
      <c r="K25" s="4" t="str">
        <f>IF(G25=0,0,J25 / G25)</f>
        <v>0</v>
      </c>
      <c r="L25" s="6" t="str">
        <f>L22 - L23 - L24</f>
        <v>0</v>
      </c>
      <c r="M25" s="2" t="str">
        <f>M22 - M23 - M24</f>
        <v>0</v>
      </c>
      <c r="N25" s="6" t="str">
        <f>N22 - N23 - N24</f>
        <v>0</v>
      </c>
    </row>
    <row r="26" spans="1:18">
      <c r="D26" s="8"/>
    </row>
    <row r="27" spans="1:18">
      <c r="D27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27" s="2" t="str">
        <f>M25</f>
        <v>0</v>
      </c>
    </row>
    <row r="28" spans="1:18">
      <c r="D28" s="8" t="s">
        <v>7</v>
      </c>
      <c r="F28" s="2" t="str">
        <f>(F27 + F29) * E20</f>
        <v>0</v>
      </c>
    </row>
    <row r="29" spans="1:18">
      <c r="D29" s="8" t="s">
        <v>71</v>
      </c>
      <c r="F29" s="2" t="str">
        <f>H25</f>
        <v>0</v>
      </c>
    </row>
    <row r="30" spans="1:18">
      <c r="D30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30" s="2" t="str">
        <f>SUM(F27:F29)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105</v>
      </c>
      <c r="Q2" s="2" t="s">
        <v>20</v>
      </c>
      <c r="R2" s="2">
        <v>130</v>
      </c>
    </row>
    <row r="4" spans="1:18" s="1" customFormat="1">
      <c r="B4" s="15" t="s">
        <v>21</v>
      </c>
      <c r="C4" s="16" t="s">
        <v>22</v>
      </c>
      <c r="D4" s="17" t="s">
        <v>23</v>
      </c>
      <c r="E4" s="18" t="s">
        <v>24</v>
      </c>
      <c r="F4" s="19" t="s">
        <v>25</v>
      </c>
      <c r="G4" s="18" t="s">
        <v>26</v>
      </c>
      <c r="H4" s="19" t="s">
        <v>27</v>
      </c>
      <c r="I4" s="18" t="s">
        <v>28</v>
      </c>
      <c r="J4" s="18" t="s">
        <v>29</v>
      </c>
      <c r="K4" s="20" t="s">
        <v>30</v>
      </c>
      <c r="L4" s="21" t="s">
        <v>31</v>
      </c>
      <c r="M4" s="22" t="s">
        <v>32</v>
      </c>
      <c r="N4" s="21" t="s">
        <v>33</v>
      </c>
      <c r="O4" s="23" t="s">
        <v>34</v>
      </c>
      <c r="P4" s="23" t="s">
        <v>35</v>
      </c>
      <c r="Q4" s="19" t="s">
        <v>36</v>
      </c>
      <c r="R4" s="24" t="s">
        <v>37</v>
      </c>
    </row>
    <row r="5" spans="1:18">
      <c r="B5" s="47" t="s">
        <v>38</v>
      </c>
      <c r="C5" t="s">
        <v>106</v>
      </c>
      <c r="D5" s="3" t="s">
        <v>107</v>
      </c>
      <c r="E5" s="5">
        <v>1</v>
      </c>
      <c r="F5" s="2">
        <v>4900</v>
      </c>
      <c r="G5" s="6">
        <v>637000</v>
      </c>
      <c r="H5" s="2">
        <v>4211.2</v>
      </c>
      <c r="I5" s="6">
        <v>467991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9">
        <v>111.13</v>
      </c>
    </row>
    <row r="6" spans="1:18">
      <c r="B6" s="47" t="s">
        <v>38</v>
      </c>
      <c r="C6" t="s">
        <v>108</v>
      </c>
      <c r="D6" s="3" t="s">
        <v>109</v>
      </c>
      <c r="E6" s="5">
        <v>18</v>
      </c>
      <c r="F6" s="2">
        <v>270</v>
      </c>
      <c r="G6" s="6">
        <v>35100</v>
      </c>
      <c r="H6" s="2">
        <v>216</v>
      </c>
      <c r="I6" s="6">
        <v>24012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9">
        <v>111.13</v>
      </c>
    </row>
    <row r="7" spans="1:18">
      <c r="B7" s="47" t="s">
        <v>38</v>
      </c>
      <c r="C7" t="s">
        <v>110</v>
      </c>
      <c r="D7" s="3" t="s">
        <v>111</v>
      </c>
      <c r="E7" s="5">
        <v>1</v>
      </c>
      <c r="F7" s="2">
        <v>110</v>
      </c>
      <c r="G7" s="6">
        <v>14300</v>
      </c>
      <c r="H7" s="2">
        <v>93.59999999999999</v>
      </c>
      <c r="I7" s="6">
        <v>10402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9">
        <v>111.13</v>
      </c>
    </row>
    <row r="8" spans="1:18">
      <c r="B8" s="47" t="s">
        <v>38</v>
      </c>
      <c r="C8" t="s">
        <v>110</v>
      </c>
      <c r="D8" s="3" t="s">
        <v>112</v>
      </c>
      <c r="E8" s="5">
        <v>18</v>
      </c>
      <c r="F8" s="2">
        <v>144</v>
      </c>
      <c r="G8" s="6">
        <v>18720</v>
      </c>
      <c r="H8" s="2">
        <v>115.2</v>
      </c>
      <c r="I8" s="6">
        <v>12798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9">
        <v>111.13</v>
      </c>
    </row>
    <row r="9" spans="1:18">
      <c r="B9" s="47" t="s">
        <v>38</v>
      </c>
      <c r="C9" t="s">
        <v>110</v>
      </c>
      <c r="D9" s="3" t="s">
        <v>113</v>
      </c>
      <c r="E9" s="5">
        <v>1</v>
      </c>
      <c r="F9" s="2">
        <v>71</v>
      </c>
      <c r="G9" s="6">
        <v>9230</v>
      </c>
      <c r="H9" s="2">
        <v>60</v>
      </c>
      <c r="I9" s="6">
        <v>6668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0.2</v>
      </c>
      <c r="P9" s="4">
        <v>0.8</v>
      </c>
      <c r="Q9" s="2">
        <v>130</v>
      </c>
      <c r="R9" s="49">
        <v>111.13</v>
      </c>
    </row>
    <row r="10" spans="1:18">
      <c r="B10" s="47" t="s">
        <v>38</v>
      </c>
      <c r="C10" t="s">
        <v>60</v>
      </c>
      <c r="D10" s="3" t="s">
        <v>114</v>
      </c>
      <c r="E10" s="5">
        <v>1</v>
      </c>
      <c r="F10" s="2">
        <v>355</v>
      </c>
      <c r="G10" s="6">
        <v>46150</v>
      </c>
      <c r="H10" s="2">
        <v>250</v>
      </c>
      <c r="I10" s="6">
        <v>27783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9">
        <v>111.13</v>
      </c>
    </row>
    <row r="11" spans="1:18">
      <c r="B11" s="47" t="s">
        <v>38</v>
      </c>
      <c r="C11" t="s">
        <v>60</v>
      </c>
      <c r="D11" s="3" t="s">
        <v>115</v>
      </c>
      <c r="E11" s="5">
        <v>1</v>
      </c>
      <c r="F11" s="2">
        <v>150</v>
      </c>
      <c r="G11" s="6">
        <v>19500</v>
      </c>
      <c r="H11" s="2">
        <v>60</v>
      </c>
      <c r="I11" s="6">
        <v>6668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9">
        <v>111.13</v>
      </c>
    </row>
    <row r="12" spans="1:18">
      <c r="B12" s="47" t="s">
        <v>38</v>
      </c>
      <c r="C12" t="s">
        <v>60</v>
      </c>
      <c r="D12" s="3" t="s">
        <v>116</v>
      </c>
      <c r="E12" s="5">
        <v>5</v>
      </c>
      <c r="F12" s="2">
        <v>125</v>
      </c>
      <c r="G12" s="6">
        <v>16250</v>
      </c>
      <c r="H12" s="2">
        <v>100</v>
      </c>
      <c r="I12" s="6">
        <v>11115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0.2</v>
      </c>
      <c r="P12" s="4">
        <v>0.8</v>
      </c>
      <c r="Q12" s="2">
        <v>130</v>
      </c>
      <c r="R12" s="49">
        <v>111.13</v>
      </c>
    </row>
    <row r="13" spans="1:18">
      <c r="B13" s="47" t="s">
        <v>38</v>
      </c>
      <c r="C13" t="s">
        <v>60</v>
      </c>
      <c r="D13" s="3" t="s">
        <v>117</v>
      </c>
      <c r="E13" s="5">
        <v>1</v>
      </c>
      <c r="F13" s="2">
        <v>142</v>
      </c>
      <c r="G13" s="6">
        <v>18460</v>
      </c>
      <c r="H13" s="2">
        <v>100</v>
      </c>
      <c r="I13" s="6">
        <v>11113</v>
      </c>
      <c r="J13" s="6" t="str">
        <f>G13 - I13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0.2</v>
      </c>
      <c r="P13" s="4">
        <v>0.8</v>
      </c>
      <c r="Q13" s="2">
        <v>130</v>
      </c>
      <c r="R13" s="49">
        <v>111.13</v>
      </c>
    </row>
    <row r="14" spans="1:18">
      <c r="B14" s="47" t="s">
        <v>38</v>
      </c>
      <c r="C14" t="s">
        <v>118</v>
      </c>
      <c r="D14" s="3" t="s">
        <v>119</v>
      </c>
      <c r="E14" s="5">
        <v>1</v>
      </c>
      <c r="F14" s="2">
        <v>2537.64</v>
      </c>
      <c r="G14" s="6">
        <v>285510</v>
      </c>
      <c r="H14" s="2">
        <v>2537.63</v>
      </c>
      <c r="I14" s="6">
        <v>282007</v>
      </c>
      <c r="J14" s="6" t="str">
        <f>G14 - I14</f>
        <v>0</v>
      </c>
      <c r="K14" s="4" t="str">
        <f>IF(G14=0,0,J14 / G14)</f>
        <v>0</v>
      </c>
      <c r="L14" s="6" t="str">
        <f>J14 * O14</f>
        <v>0</v>
      </c>
      <c r="M14" s="2" t="str">
        <f>L14 / R2</f>
        <v>0</v>
      </c>
      <c r="N14" s="6" t="str">
        <f>J14 * P14</f>
        <v>0</v>
      </c>
      <c r="O14" s="4">
        <v>0.2</v>
      </c>
      <c r="P14" s="4">
        <v>0.8</v>
      </c>
      <c r="Q14" s="2">
        <v>112.51</v>
      </c>
      <c r="R14" s="49">
        <v>111.13</v>
      </c>
    </row>
    <row r="15" spans="1:18">
      <c r="B15" s="47" t="s">
        <v>38</v>
      </c>
      <c r="C15" t="s">
        <v>118</v>
      </c>
      <c r="D15" s="3" t="s">
        <v>120</v>
      </c>
      <c r="E15" s="5">
        <v>1</v>
      </c>
      <c r="F15" s="2">
        <v>381.92</v>
      </c>
      <c r="G15" s="6">
        <v>42970</v>
      </c>
      <c r="H15" s="2">
        <v>381.9</v>
      </c>
      <c r="I15" s="6">
        <v>42441</v>
      </c>
      <c r="J15" s="6" t="str">
        <f>G15 - I15</f>
        <v>0</v>
      </c>
      <c r="K15" s="4" t="str">
        <f>IF(G15=0,0,J15 / G15)</f>
        <v>0</v>
      </c>
      <c r="L15" s="6" t="str">
        <f>J15 * O15</f>
        <v>0</v>
      </c>
      <c r="M15" s="2" t="str">
        <f>L15 / R2</f>
        <v>0</v>
      </c>
      <c r="N15" s="6" t="str">
        <f>J15 * P15</f>
        <v>0</v>
      </c>
      <c r="O15" s="4">
        <v>0.2</v>
      </c>
      <c r="P15" s="4">
        <v>0.8</v>
      </c>
      <c r="Q15" s="2">
        <v>112.51</v>
      </c>
      <c r="R15" s="49">
        <v>111.13</v>
      </c>
    </row>
    <row r="16" spans="1:18">
      <c r="B16" s="47" t="s">
        <v>38</v>
      </c>
      <c r="C16" t="s">
        <v>121</v>
      </c>
      <c r="D16" s="3" t="s">
        <v>122</v>
      </c>
      <c r="E16" s="5">
        <v>1</v>
      </c>
      <c r="F16" s="2">
        <v>980</v>
      </c>
      <c r="G16" s="6">
        <v>127400</v>
      </c>
      <c r="H16" s="2">
        <v>753.9299999999999</v>
      </c>
      <c r="I16" s="6">
        <v>83784</v>
      </c>
      <c r="J16" s="6" t="str">
        <f>G16 - I16</f>
        <v>0</v>
      </c>
      <c r="K16" s="4" t="str">
        <f>IF(G16=0,0,J16 / G16)</f>
        <v>0</v>
      </c>
      <c r="L16" s="6" t="str">
        <f>J16 * O16</f>
        <v>0</v>
      </c>
      <c r="M16" s="2" t="str">
        <f>L16 / R2</f>
        <v>0</v>
      </c>
      <c r="N16" s="6" t="str">
        <f>J16 * P16</f>
        <v>0</v>
      </c>
      <c r="O16" s="4">
        <v>0.2</v>
      </c>
      <c r="P16" s="4">
        <v>0.8</v>
      </c>
      <c r="Q16" s="2">
        <v>130</v>
      </c>
      <c r="R16" s="49">
        <v>111.13</v>
      </c>
    </row>
    <row r="17" spans="1:18">
      <c r="B17" s="47" t="s">
        <v>38</v>
      </c>
      <c r="C17" t="s">
        <v>121</v>
      </c>
      <c r="D17" s="3" t="s">
        <v>123</v>
      </c>
      <c r="E17" s="5">
        <v>1</v>
      </c>
      <c r="F17" s="2">
        <v>71</v>
      </c>
      <c r="G17" s="6">
        <v>9230</v>
      </c>
      <c r="H17" s="2">
        <v>60</v>
      </c>
      <c r="I17" s="6">
        <v>6668</v>
      </c>
      <c r="J17" s="6" t="str">
        <f>G17 - I17</f>
        <v>0</v>
      </c>
      <c r="K17" s="4" t="str">
        <f>IF(G17=0,0,J17 / G17)</f>
        <v>0</v>
      </c>
      <c r="L17" s="6" t="str">
        <f>J17 * O17</f>
        <v>0</v>
      </c>
      <c r="M17" s="2" t="str">
        <f>L17 / R2</f>
        <v>0</v>
      </c>
      <c r="N17" s="6" t="str">
        <f>J17 * P17</f>
        <v>0</v>
      </c>
      <c r="O17" s="4">
        <v>0.2</v>
      </c>
      <c r="P17" s="4">
        <v>0.8</v>
      </c>
      <c r="Q17" s="2">
        <v>130</v>
      </c>
      <c r="R17" s="49">
        <v>111.13</v>
      </c>
    </row>
    <row r="18" spans="1:18">
      <c r="B18" s="47" t="s">
        <v>38</v>
      </c>
      <c r="C18" t="s">
        <v>50</v>
      </c>
      <c r="D18" s="3" t="s">
        <v>124</v>
      </c>
      <c r="E18" s="5">
        <v>1</v>
      </c>
      <c r="F18" s="2">
        <v>450</v>
      </c>
      <c r="G18" s="6">
        <v>58500</v>
      </c>
      <c r="H18" s="2">
        <v>360</v>
      </c>
      <c r="I18" s="6">
        <v>40007</v>
      </c>
      <c r="J18" s="6" t="str">
        <f>G18 - I18</f>
        <v>0</v>
      </c>
      <c r="K18" s="4" t="str">
        <f>IF(G18=0,0,J18 / G18)</f>
        <v>0</v>
      </c>
      <c r="L18" s="6" t="str">
        <f>J18 * O18</f>
        <v>0</v>
      </c>
      <c r="M18" s="2" t="str">
        <f>L18 / R2</f>
        <v>0</v>
      </c>
      <c r="N18" s="6" t="str">
        <f>J18 * P18</f>
        <v>0</v>
      </c>
      <c r="O18" s="4">
        <v>0.2</v>
      </c>
      <c r="P18" s="4">
        <v>0.8</v>
      </c>
      <c r="Q18" s="2">
        <v>130</v>
      </c>
      <c r="R18" s="49">
        <v>111.13</v>
      </c>
    </row>
    <row r="19" spans="1:18">
      <c r="B19" s="47" t="s">
        <v>38</v>
      </c>
      <c r="C19" t="s">
        <v>52</v>
      </c>
      <c r="D19" s="3" t="s">
        <v>53</v>
      </c>
      <c r="E19" s="5">
        <v>1</v>
      </c>
      <c r="F19" s="2">
        <v>150</v>
      </c>
      <c r="G19" s="6">
        <v>19500</v>
      </c>
      <c r="H19" s="2">
        <v>83.77</v>
      </c>
      <c r="I19" s="6">
        <v>9309</v>
      </c>
      <c r="J19" s="6" t="str">
        <f>G19 - I19</f>
        <v>0</v>
      </c>
      <c r="K19" s="4" t="str">
        <f>IF(G19=0,0,J19 / G19)</f>
        <v>0</v>
      </c>
      <c r="L19" s="6" t="str">
        <f>J19 * O19</f>
        <v>0</v>
      </c>
      <c r="M19" s="2" t="str">
        <f>L19 / R2</f>
        <v>0</v>
      </c>
      <c r="N19" s="6" t="str">
        <f>J19 * P19</f>
        <v>0</v>
      </c>
      <c r="O19" s="4">
        <v>0.2</v>
      </c>
      <c r="P19" s="4">
        <v>0.8</v>
      </c>
      <c r="Q19" s="2">
        <v>130</v>
      </c>
      <c r="R19" s="49">
        <v>111.13</v>
      </c>
    </row>
    <row r="20" spans="1:18">
      <c r="B20" s="47" t="s">
        <v>38</v>
      </c>
      <c r="C20" t="s">
        <v>60</v>
      </c>
      <c r="D20" s="3" t="s">
        <v>125</v>
      </c>
      <c r="E20" s="5">
        <v>1</v>
      </c>
      <c r="F20" s="2">
        <v>0</v>
      </c>
      <c r="G20" s="6">
        <v>0</v>
      </c>
      <c r="H20" s="2">
        <v>275</v>
      </c>
      <c r="I20" s="6">
        <v>30561</v>
      </c>
      <c r="J20" s="6" t="str">
        <f>G20 - I20</f>
        <v>0</v>
      </c>
      <c r="K20" s="4" t="str">
        <f>IF(G20=0,0,J20 / G20)</f>
        <v>0</v>
      </c>
      <c r="L20" s="6" t="str">
        <f>J20 * O20</f>
        <v>0</v>
      </c>
      <c r="M20" s="2" t="str">
        <f>L20 / R2</f>
        <v>0</v>
      </c>
      <c r="N20" s="6" t="str">
        <f>J20 * P20</f>
        <v>0</v>
      </c>
      <c r="O20" s="4">
        <v>0.2</v>
      </c>
      <c r="P20" s="4">
        <v>0.8</v>
      </c>
      <c r="Q20" s="2">
        <v>130</v>
      </c>
      <c r="R20" s="49">
        <v>111.13</v>
      </c>
    </row>
    <row r="21" spans="1:18">
      <c r="B21" s="47" t="s">
        <v>38</v>
      </c>
      <c r="C21" t="s">
        <v>60</v>
      </c>
      <c r="D21" s="3" t="s">
        <v>98</v>
      </c>
      <c r="E21" s="5">
        <v>1</v>
      </c>
      <c r="F21" s="2">
        <v>86</v>
      </c>
      <c r="G21" s="6">
        <v>11180</v>
      </c>
      <c r="H21" s="2">
        <v>60</v>
      </c>
      <c r="I21" s="6">
        <v>6668</v>
      </c>
      <c r="J21" s="6" t="str">
        <f>G21 - I21</f>
        <v>0</v>
      </c>
      <c r="K21" s="4" t="str">
        <f>IF(G21=0,0,J21 / G21)</f>
        <v>0</v>
      </c>
      <c r="L21" s="6" t="str">
        <f>J21 * O21</f>
        <v>0</v>
      </c>
      <c r="M21" s="2" t="str">
        <f>L21 / R2</f>
        <v>0</v>
      </c>
      <c r="N21" s="6" t="str">
        <f>J21 * P21</f>
        <v>0</v>
      </c>
      <c r="O21" s="4">
        <v>0.2</v>
      </c>
      <c r="P21" s="4">
        <v>0.8</v>
      </c>
      <c r="Q21" s="2">
        <v>130</v>
      </c>
      <c r="R21" s="49">
        <v>111.13</v>
      </c>
    </row>
    <row r="22" spans="1:18">
      <c r="B22" s="47" t="s">
        <v>38</v>
      </c>
      <c r="C22" t="s">
        <v>60</v>
      </c>
      <c r="D22" s="3" t="s">
        <v>126</v>
      </c>
      <c r="E22" s="5">
        <v>1</v>
      </c>
      <c r="F22" s="2">
        <v>142</v>
      </c>
      <c r="G22" s="6">
        <v>18460</v>
      </c>
      <c r="H22" s="2">
        <v>100</v>
      </c>
      <c r="I22" s="6">
        <v>11113</v>
      </c>
      <c r="J22" s="6" t="str">
        <f>G22 - I22</f>
        <v>0</v>
      </c>
      <c r="K22" s="4" t="str">
        <f>IF(G22=0,0,J22 / G22)</f>
        <v>0</v>
      </c>
      <c r="L22" s="6" t="str">
        <f>J22 * O22</f>
        <v>0</v>
      </c>
      <c r="M22" s="2" t="str">
        <f>L22 / R2</f>
        <v>0</v>
      </c>
      <c r="N22" s="6" t="str">
        <f>J22 * P22</f>
        <v>0</v>
      </c>
      <c r="O22" s="4">
        <v>0.2</v>
      </c>
      <c r="P22" s="4">
        <v>0.8</v>
      </c>
      <c r="Q22" s="2">
        <v>130</v>
      </c>
      <c r="R22" s="49">
        <v>111.13</v>
      </c>
    </row>
    <row r="23" spans="1:18">
      <c r="B23" s="51"/>
      <c r="C23" s="51"/>
      <c r="D23" s="52"/>
      <c r="E23" s="53"/>
      <c r="F23" s="54"/>
      <c r="G23" s="55"/>
      <c r="H23" s="54"/>
      <c r="I23" s="55"/>
      <c r="J23" s="55"/>
      <c r="K23" s="56"/>
      <c r="L23" s="55"/>
      <c r="M23" s="54"/>
      <c r="N23" s="55"/>
      <c r="O23" s="56"/>
      <c r="P23" s="56"/>
      <c r="Q23" s="54"/>
      <c r="R23" s="54"/>
    </row>
    <row r="24" spans="1:18">
      <c r="D24" s="8" t="s">
        <v>64</v>
      </c>
      <c r="F24" s="2" t="str">
        <f>SUM(F5:F23)</f>
        <v>0</v>
      </c>
      <c r="G24" s="6" t="str">
        <f>SUM(G5:G23)</f>
        <v>0</v>
      </c>
      <c r="H24" s="2" t="str">
        <f>SUM(H5:H23)</f>
        <v>0</v>
      </c>
      <c r="I24" s="6" t="str">
        <f>SUM(I5:I23)</f>
        <v>0</v>
      </c>
      <c r="J24" s="6" t="str">
        <f>SUM(J5:J23)</f>
        <v>0</v>
      </c>
      <c r="K24" s="4" t="str">
        <f>IF(G24=0,0,J24 / G24)</f>
        <v>0</v>
      </c>
      <c r="L24" s="6" t="str">
        <f>SUM(L5:L23)</f>
        <v>0</v>
      </c>
      <c r="M24" s="2" t="str">
        <f>SUM(M5:M23)</f>
        <v>0</v>
      </c>
      <c r="N24" s="6" t="str">
        <f>SUM(N5:N23)</f>
        <v>0</v>
      </c>
    </row>
    <row r="25" spans="1:18">
      <c r="D25" s="8" t="s">
        <v>65</v>
      </c>
      <c r="E25" s="9">
        <v>0.04712</v>
      </c>
      <c r="F25" s="2" t="str">
        <f>E25 * (F24 - 0)</f>
        <v>0</v>
      </c>
      <c r="G25" s="6" t="str">
        <f>E25 * (G24 - 0)</f>
        <v>0</v>
      </c>
    </row>
    <row r="26" spans="1:18">
      <c r="D26" s="8" t="s">
        <v>66</v>
      </c>
      <c r="E26" s="7">
        <v>0.1</v>
      </c>
      <c r="F26" s="2" t="str">
        <f>F24*E26</f>
        <v>0</v>
      </c>
      <c r="G26" s="6" t="str">
        <f>G24*E26</f>
        <v>0</v>
      </c>
      <c r="N26" s="6" t="str">
        <f>G26</f>
        <v>0</v>
      </c>
    </row>
    <row r="27" spans="1:18">
      <c r="D27" s="8" t="s">
        <v>64</v>
      </c>
      <c r="F27" s="2" t="str">
        <f>F24 + F25 + F26</f>
        <v>0</v>
      </c>
      <c r="G27" s="6" t="str">
        <f>G24 + G25 + G26</f>
        <v>0</v>
      </c>
      <c r="H27" s="2" t="str">
        <f>H24</f>
        <v>0</v>
      </c>
      <c r="I27" s="6" t="str">
        <f>I24</f>
        <v>0</v>
      </c>
      <c r="J27" s="6" t="str">
        <f>G27 - I27</f>
        <v>0</v>
      </c>
      <c r="K27" s="4" t="str">
        <f>IF(G27=0,0,J27 / G27)</f>
        <v>0</v>
      </c>
      <c r="L27" s="6" t="str">
        <f>L24</f>
        <v>0</v>
      </c>
      <c r="M27" s="2" t="str">
        <f>M24</f>
        <v>0</v>
      </c>
      <c r="N27" s="6" t="str">
        <f>N24 + N26</f>
        <v>0</v>
      </c>
    </row>
    <row r="28" spans="1:18">
      <c r="D28" s="8" t="s">
        <v>67</v>
      </c>
      <c r="E28" s="7">
        <v>0</v>
      </c>
      <c r="F28" s="2" t="str">
        <f>F27*E28</f>
        <v>0</v>
      </c>
      <c r="G28" s="6" t="str">
        <f>G27*E28</f>
        <v>0</v>
      </c>
      <c r="L28" s="6" t="str">
        <f>G28*O28</f>
        <v>0</v>
      </c>
      <c r="M28" s="2" t="str">
        <f>F28*O28</f>
        <v>0</v>
      </c>
      <c r="N28" s="6" t="str">
        <f>G28*P28</f>
        <v>0</v>
      </c>
      <c r="O28" s="4">
        <v>0.2</v>
      </c>
      <c r="P28" s="4">
        <v>0.8</v>
      </c>
    </row>
    <row r="29" spans="1:18">
      <c r="D29" s="8" t="s">
        <v>68</v>
      </c>
      <c r="E29" s="5">
        <v>0</v>
      </c>
      <c r="F29" s="2" t="str">
        <f>IF(R29=0,0,G29/R29)</f>
        <v>0</v>
      </c>
      <c r="G29" s="6" t="str">
        <f>E29</f>
        <v>0</v>
      </c>
      <c r="L29" s="6" t="str">
        <f>G29*O29</f>
        <v>0</v>
      </c>
      <c r="M29" s="2" t="str">
        <f>F29*O29</f>
        <v>0</v>
      </c>
      <c r="N29" s="6" t="str">
        <f>G29*P29</f>
        <v>0</v>
      </c>
      <c r="O29" s="4">
        <v>0.2</v>
      </c>
      <c r="P29" s="4">
        <v>0.8</v>
      </c>
      <c r="Q29" s="2" t="s">
        <v>69</v>
      </c>
      <c r="R29" s="2">
        <v>100</v>
      </c>
    </row>
    <row r="30" spans="1:18">
      <c r="D30" s="8" t="s">
        <v>70</v>
      </c>
      <c r="F30" s="2" t="str">
        <f>F27 - F28 - F29</f>
        <v>0</v>
      </c>
      <c r="G30" s="6" t="str">
        <f>G27 - G28 - G29</f>
        <v>0</v>
      </c>
      <c r="H30" s="2" t="str">
        <f>H27</f>
        <v>0</v>
      </c>
      <c r="I30" s="6" t="str">
        <f>I27</f>
        <v>0</v>
      </c>
      <c r="J30" s="6" t="str">
        <f>G30 - I30</f>
        <v>0</v>
      </c>
      <c r="K30" s="4" t="str">
        <f>IF(G30=0,0,J30 / G30)</f>
        <v>0</v>
      </c>
      <c r="L30" s="6" t="str">
        <f>L27 - L28 - L29</f>
        <v>0</v>
      </c>
      <c r="M30" s="2" t="str">
        <f>M27 - M28 - M29</f>
        <v>0</v>
      </c>
      <c r="N30" s="6" t="str">
        <f>N27 - N28 - N29</f>
        <v>0</v>
      </c>
    </row>
    <row r="31" spans="1:18">
      <c r="D31" s="8"/>
    </row>
    <row r="32" spans="1:18">
      <c r="D32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32" s="2" t="str">
        <f>M30</f>
        <v>0</v>
      </c>
    </row>
    <row r="33" spans="1:18">
      <c r="D33" s="8" t="s">
        <v>7</v>
      </c>
      <c r="F33" s="2" t="str">
        <f>(F32 + F34) * E25</f>
        <v>0</v>
      </c>
    </row>
    <row r="34" spans="1:18">
      <c r="D34" s="8" t="s">
        <v>71</v>
      </c>
      <c r="F34" s="2" t="str">
        <f>H30</f>
        <v>0</v>
      </c>
    </row>
    <row r="35" spans="1:18">
      <c r="D35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35" s="2" t="str">
        <f>SUM(F32:F34)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9"/>
  <sheetViews>
    <sheetView tabSelected="1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127</v>
      </c>
      <c r="Q2" s="2" t="s">
        <v>20</v>
      </c>
      <c r="R2" s="2">
        <v>130</v>
      </c>
    </row>
    <row r="4" spans="1:18" s="1" customFormat="1">
      <c r="B4" s="15" t="s">
        <v>21</v>
      </c>
      <c r="C4" s="16" t="s">
        <v>22</v>
      </c>
      <c r="D4" s="17" t="s">
        <v>23</v>
      </c>
      <c r="E4" s="18" t="s">
        <v>24</v>
      </c>
      <c r="F4" s="19" t="s">
        <v>25</v>
      </c>
      <c r="G4" s="18" t="s">
        <v>26</v>
      </c>
      <c r="H4" s="19" t="s">
        <v>27</v>
      </c>
      <c r="I4" s="18" t="s">
        <v>28</v>
      </c>
      <c r="J4" s="18" t="s">
        <v>29</v>
      </c>
      <c r="K4" s="20" t="s">
        <v>30</v>
      </c>
      <c r="L4" s="21" t="s">
        <v>31</v>
      </c>
      <c r="M4" s="22" t="s">
        <v>32</v>
      </c>
      <c r="N4" s="21" t="s">
        <v>33</v>
      </c>
      <c r="O4" s="23" t="s">
        <v>34</v>
      </c>
      <c r="P4" s="23" t="s">
        <v>35</v>
      </c>
      <c r="Q4" s="19" t="s">
        <v>36</v>
      </c>
      <c r="R4" s="24" t="s">
        <v>37</v>
      </c>
    </row>
    <row r="5" spans="1:18">
      <c r="B5" s="47" t="s">
        <v>38</v>
      </c>
      <c r="C5" t="s">
        <v>128</v>
      </c>
      <c r="D5" s="3" t="s">
        <v>129</v>
      </c>
      <c r="E5" s="5">
        <v>1</v>
      </c>
      <c r="F5" s="2">
        <v>2000</v>
      </c>
      <c r="G5" s="6">
        <v>260000</v>
      </c>
      <c r="H5" s="2">
        <v>1976.56</v>
      </c>
      <c r="I5" s="6">
        <v>219655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9">
        <v>111.13</v>
      </c>
    </row>
    <row r="6" spans="1:18">
      <c r="B6" s="47" t="s">
        <v>38</v>
      </c>
      <c r="C6" t="s">
        <v>130</v>
      </c>
      <c r="D6" s="3" t="s">
        <v>131</v>
      </c>
      <c r="E6" s="5">
        <v>1</v>
      </c>
      <c r="F6" s="2">
        <v>250</v>
      </c>
      <c r="G6" s="6">
        <v>32500</v>
      </c>
      <c r="H6" s="2">
        <v>150</v>
      </c>
      <c r="I6" s="6">
        <v>16670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9">
        <v>111.13</v>
      </c>
    </row>
    <row r="7" spans="1:18">
      <c r="B7" s="47" t="s">
        <v>38</v>
      </c>
      <c r="C7" t="s">
        <v>130</v>
      </c>
      <c r="D7" s="3" t="s">
        <v>132</v>
      </c>
      <c r="E7" s="5">
        <v>1</v>
      </c>
      <c r="F7" s="2">
        <v>80</v>
      </c>
      <c r="G7" s="6">
        <v>10400</v>
      </c>
      <c r="H7" s="2">
        <v>50</v>
      </c>
      <c r="I7" s="6">
        <v>5557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9">
        <v>111.13</v>
      </c>
    </row>
    <row r="8" spans="1:18">
      <c r="B8" s="47" t="s">
        <v>38</v>
      </c>
      <c r="C8" t="s">
        <v>130</v>
      </c>
      <c r="D8" s="3" t="s">
        <v>44</v>
      </c>
      <c r="E8" s="5">
        <v>1</v>
      </c>
      <c r="F8" s="2">
        <v>900</v>
      </c>
      <c r="G8" s="6">
        <v>117000</v>
      </c>
      <c r="H8" s="2">
        <v>580</v>
      </c>
      <c r="I8" s="6">
        <v>64455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9">
        <v>111.13</v>
      </c>
    </row>
    <row r="9" spans="1:18">
      <c r="B9" s="47" t="s">
        <v>38</v>
      </c>
      <c r="C9" t="s">
        <v>130</v>
      </c>
      <c r="D9" s="3" t="s">
        <v>92</v>
      </c>
      <c r="E9" s="5">
        <v>1</v>
      </c>
      <c r="F9" s="2">
        <v>150</v>
      </c>
      <c r="G9" s="6">
        <v>19500</v>
      </c>
      <c r="H9" s="2">
        <v>80</v>
      </c>
      <c r="I9" s="6">
        <v>8890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0.2</v>
      </c>
      <c r="P9" s="4">
        <v>0.8</v>
      </c>
      <c r="Q9" s="2">
        <v>130</v>
      </c>
      <c r="R9" s="49">
        <v>111.13</v>
      </c>
    </row>
    <row r="10" spans="1:18">
      <c r="B10" s="47" t="s">
        <v>38</v>
      </c>
      <c r="C10" t="s">
        <v>46</v>
      </c>
      <c r="D10" s="3" t="s">
        <v>133</v>
      </c>
      <c r="E10" s="5">
        <v>1</v>
      </c>
      <c r="F10" s="2">
        <v>1500</v>
      </c>
      <c r="G10" s="6">
        <v>195000</v>
      </c>
      <c r="H10" s="2">
        <v>1099.48</v>
      </c>
      <c r="I10" s="6">
        <v>122185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9">
        <v>111.13</v>
      </c>
    </row>
    <row r="11" spans="1:18">
      <c r="B11" s="47" t="s">
        <v>38</v>
      </c>
      <c r="C11" t="s">
        <v>80</v>
      </c>
      <c r="D11" s="3" t="s">
        <v>134</v>
      </c>
      <c r="E11" s="5">
        <v>1</v>
      </c>
      <c r="F11" s="2">
        <v>350</v>
      </c>
      <c r="G11" s="6">
        <v>45500</v>
      </c>
      <c r="H11" s="2">
        <v>262</v>
      </c>
      <c r="I11" s="6">
        <v>29116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9">
        <v>111.13</v>
      </c>
    </row>
    <row r="12" spans="1:18">
      <c r="B12" s="47" t="s">
        <v>38</v>
      </c>
      <c r="C12" t="s">
        <v>50</v>
      </c>
      <c r="D12" s="3" t="s">
        <v>135</v>
      </c>
      <c r="E12" s="5">
        <v>1</v>
      </c>
      <c r="F12" s="2">
        <v>450</v>
      </c>
      <c r="G12" s="6">
        <v>58500</v>
      </c>
      <c r="H12" s="2">
        <v>240</v>
      </c>
      <c r="I12" s="6">
        <v>26671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0.2</v>
      </c>
      <c r="P12" s="4">
        <v>0.8</v>
      </c>
      <c r="Q12" s="2">
        <v>130</v>
      </c>
      <c r="R12" s="49">
        <v>111.13</v>
      </c>
    </row>
    <row r="13" spans="1:18">
      <c r="B13" s="47" t="s">
        <v>38</v>
      </c>
      <c r="C13" t="s">
        <v>52</v>
      </c>
      <c r="D13" s="3" t="s">
        <v>53</v>
      </c>
      <c r="E13" s="5">
        <v>1</v>
      </c>
      <c r="F13" s="2">
        <v>60</v>
      </c>
      <c r="G13" s="6">
        <v>6840</v>
      </c>
      <c r="H13" s="2">
        <v>83.77</v>
      </c>
      <c r="I13" s="6">
        <v>9309</v>
      </c>
      <c r="J13" s="6" t="str">
        <f>G13 - I13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0.2</v>
      </c>
      <c r="P13" s="4">
        <v>0.8</v>
      </c>
      <c r="Q13" s="2">
        <v>114</v>
      </c>
      <c r="R13" s="49">
        <v>111.13</v>
      </c>
    </row>
    <row r="14" spans="1:18">
      <c r="B14" s="47" t="s">
        <v>38</v>
      </c>
      <c r="C14" t="s">
        <v>60</v>
      </c>
      <c r="D14" s="3" t="s">
        <v>85</v>
      </c>
      <c r="E14" s="5">
        <v>1</v>
      </c>
      <c r="F14" s="2">
        <v>30</v>
      </c>
      <c r="G14" s="6">
        <v>3420</v>
      </c>
      <c r="H14" s="2">
        <v>60</v>
      </c>
      <c r="I14" s="6">
        <v>6668</v>
      </c>
      <c r="J14" s="6" t="str">
        <f>G14 - I14</f>
        <v>0</v>
      </c>
      <c r="K14" s="4" t="str">
        <f>IF(G14=0,0,J14 / G14)</f>
        <v>0</v>
      </c>
      <c r="L14" s="6" t="str">
        <f>J14 * O14</f>
        <v>0</v>
      </c>
      <c r="M14" s="2" t="str">
        <f>L14 / R2</f>
        <v>0</v>
      </c>
      <c r="N14" s="6" t="str">
        <f>J14 * P14</f>
        <v>0</v>
      </c>
      <c r="O14" s="4">
        <v>0.2</v>
      </c>
      <c r="P14" s="4">
        <v>0.8</v>
      </c>
      <c r="Q14" s="2">
        <v>114</v>
      </c>
      <c r="R14" s="49">
        <v>111.13</v>
      </c>
    </row>
    <row r="15" spans="1:18">
      <c r="B15" s="47" t="s">
        <v>101</v>
      </c>
      <c r="C15" t="s">
        <v>102</v>
      </c>
      <c r="D15" s="3" t="s">
        <v>136</v>
      </c>
      <c r="E15" s="5">
        <v>11</v>
      </c>
      <c r="F15" s="2">
        <v>1375</v>
      </c>
      <c r="G15" s="6">
        <v>178750</v>
      </c>
      <c r="H15" s="2">
        <v>0</v>
      </c>
      <c r="I15" s="6">
        <v>0</v>
      </c>
      <c r="J15" s="6" t="str">
        <f>G15 - 130801</f>
        <v>0</v>
      </c>
      <c r="K15" s="4" t="str">
        <f>IF(G15=0,0,J15 / G15)</f>
        <v>0</v>
      </c>
      <c r="L15" s="6" t="str">
        <f>J15 * O15</f>
        <v>0</v>
      </c>
      <c r="M15" s="2" t="str">
        <f>L15 / R2</f>
        <v>0</v>
      </c>
      <c r="N15" s="6" t="str">
        <f>J15 * P15</f>
        <v>0</v>
      </c>
      <c r="O15" s="4">
        <v>0.2</v>
      </c>
      <c r="P15" s="4">
        <v>0.8</v>
      </c>
      <c r="Q15" s="2">
        <v>130</v>
      </c>
      <c r="R15" s="49">
        <v>111.13</v>
      </c>
    </row>
    <row r="16" spans="1:18">
      <c r="B16" s="47" t="s">
        <v>101</v>
      </c>
      <c r="C16" t="s">
        <v>102</v>
      </c>
      <c r="D16" s="3" t="s">
        <v>137</v>
      </c>
      <c r="E16" s="5">
        <v>1</v>
      </c>
      <c r="F16" s="2">
        <v>0</v>
      </c>
      <c r="G16" s="6">
        <v>0</v>
      </c>
      <c r="H16" s="2">
        <v>0</v>
      </c>
      <c r="I16" s="6">
        <v>0</v>
      </c>
      <c r="J16" s="6" t="str">
        <f>G16 - 0</f>
        <v>0</v>
      </c>
      <c r="K16" s="4" t="str">
        <f>IF(G16=0,0,J16 / G16)</f>
        <v>0</v>
      </c>
      <c r="L16" s="6" t="str">
        <f>J16 * O16</f>
        <v>0</v>
      </c>
      <c r="M16" s="2" t="str">
        <f>L16 / R2</f>
        <v>0</v>
      </c>
      <c r="N16" s="6" t="str">
        <f>J16 * P16</f>
        <v>0</v>
      </c>
      <c r="O16" s="4">
        <v>0.2</v>
      </c>
      <c r="P16" s="4">
        <v>0.8</v>
      </c>
      <c r="Q16" s="2">
        <v>130</v>
      </c>
      <c r="R16" s="49">
        <v>111.13</v>
      </c>
    </row>
    <row r="17" spans="1:18">
      <c r="B17" s="51"/>
      <c r="C17" s="51"/>
      <c r="D17" s="52"/>
      <c r="E17" s="53"/>
      <c r="F17" s="54"/>
      <c r="G17" s="55"/>
      <c r="H17" s="54"/>
      <c r="I17" s="55"/>
      <c r="J17" s="55"/>
      <c r="K17" s="56"/>
      <c r="L17" s="55"/>
      <c r="M17" s="54"/>
      <c r="N17" s="55"/>
      <c r="O17" s="56"/>
      <c r="P17" s="56"/>
      <c r="Q17" s="54"/>
      <c r="R17" s="54"/>
    </row>
    <row r="18" spans="1:18">
      <c r="D18" s="8" t="s">
        <v>64</v>
      </c>
      <c r="F18" s="2" t="str">
        <f>SUM(F5:F17)</f>
        <v>0</v>
      </c>
      <c r="G18" s="6" t="str">
        <f>SUM(G5:G17)</f>
        <v>0</v>
      </c>
      <c r="H18" s="2" t="str">
        <f>SUM(H5:H17)</f>
        <v>0</v>
      </c>
      <c r="I18" s="6" t="str">
        <f>SUM(I5:I17)</f>
        <v>0</v>
      </c>
      <c r="J18" s="6" t="str">
        <f>SUM(J5:J17)</f>
        <v>0</v>
      </c>
      <c r="K18" s="4" t="str">
        <f>IF(G18=0,0,J18 / G18)</f>
        <v>0</v>
      </c>
      <c r="L18" s="6" t="str">
        <f>SUM(L5:L17)</f>
        <v>0</v>
      </c>
      <c r="M18" s="2" t="str">
        <f>SUM(M5:M17)</f>
        <v>0</v>
      </c>
      <c r="N18" s="6" t="str">
        <f>SUM(N5:N17)</f>
        <v>0</v>
      </c>
    </row>
    <row r="19" spans="1:18">
      <c r="D19" s="8" t="s">
        <v>65</v>
      </c>
      <c r="E19" s="9">
        <v>0.04712</v>
      </c>
      <c r="F19" s="2" t="str">
        <f>E19 * (F18 - 0)</f>
        <v>0</v>
      </c>
      <c r="G19" s="6" t="str">
        <f>E19 * (G18 - 0)</f>
        <v>0</v>
      </c>
    </row>
    <row r="20" spans="1:18">
      <c r="D20" s="8" t="s">
        <v>66</v>
      </c>
      <c r="E20" s="7">
        <v>0</v>
      </c>
      <c r="F20" s="2" t="str">
        <f>F18*E20</f>
        <v>0</v>
      </c>
      <c r="G20" s="6" t="str">
        <f>G18*E20</f>
        <v>0</v>
      </c>
      <c r="N20" s="6" t="str">
        <f>G20</f>
        <v>0</v>
      </c>
    </row>
    <row r="21" spans="1:18">
      <c r="D21" s="8" t="s">
        <v>64</v>
      </c>
      <c r="F21" s="2" t="str">
        <f>F18 + F19 + F20</f>
        <v>0</v>
      </c>
      <c r="G21" s="6" t="str">
        <f>G18 + G19 + G20</f>
        <v>0</v>
      </c>
      <c r="H21" s="2" t="str">
        <f>H18</f>
        <v>0</v>
      </c>
      <c r="I21" s="6" t="str">
        <f>I18</f>
        <v>0</v>
      </c>
      <c r="J21" s="6" t="str">
        <f>G21 - I21</f>
        <v>0</v>
      </c>
      <c r="K21" s="4" t="str">
        <f>IF(G21=0,0,J21 / G21)</f>
        <v>0</v>
      </c>
      <c r="L21" s="6" t="str">
        <f>L18</f>
        <v>0</v>
      </c>
      <c r="M21" s="2" t="str">
        <f>M18</f>
        <v>0</v>
      </c>
      <c r="N21" s="6" t="str">
        <f>N18 + N20</f>
        <v>0</v>
      </c>
    </row>
    <row r="22" spans="1:18">
      <c r="D22" s="8"/>
      <c r="E22" s="7">
        <v>0</v>
      </c>
      <c r="F22" s="2" t="str">
        <f>F21*E22</f>
        <v>0</v>
      </c>
      <c r="G22" s="6" t="str">
        <f>G21*E22</f>
        <v>0</v>
      </c>
      <c r="L22" s="6" t="str">
        <f>G22*O22</f>
        <v>0</v>
      </c>
      <c r="M22" s="2" t="str">
        <f>F22*O22</f>
        <v>0</v>
      </c>
      <c r="N22" s="6" t="str">
        <f>G22*P22</f>
        <v>0</v>
      </c>
      <c r="O22" s="4">
        <v>0.2</v>
      </c>
      <c r="P22" s="4">
        <v>0.8</v>
      </c>
    </row>
    <row r="23" spans="1:18">
      <c r="D23" s="8" t="s">
        <v>68</v>
      </c>
      <c r="E23" s="5">
        <v>0</v>
      </c>
      <c r="F23" s="2" t="str">
        <f>IF(R23=0,0,G23/R23)</f>
        <v>0</v>
      </c>
      <c r="G23" s="6" t="str">
        <f>E23</f>
        <v>0</v>
      </c>
      <c r="L23" s="6" t="str">
        <f>G23*O23</f>
        <v>0</v>
      </c>
      <c r="M23" s="2" t="str">
        <f>F23*O23</f>
        <v>0</v>
      </c>
      <c r="N23" s="6" t="str">
        <f>G23*P23</f>
        <v>0</v>
      </c>
      <c r="O23" s="4">
        <v>0.2</v>
      </c>
      <c r="P23" s="4">
        <v>0.8</v>
      </c>
      <c r="Q23" s="2" t="s">
        <v>69</v>
      </c>
      <c r="R23" s="2">
        <v>100</v>
      </c>
    </row>
    <row r="24" spans="1:18">
      <c r="D24" s="8" t="s">
        <v>70</v>
      </c>
      <c r="F24" s="2" t="str">
        <f>F21 - F22 - F23</f>
        <v>0</v>
      </c>
      <c r="G24" s="6" t="str">
        <f>G21 - G22 - G23</f>
        <v>0</v>
      </c>
      <c r="H24" s="2" t="str">
        <f>H21</f>
        <v>0</v>
      </c>
      <c r="I24" s="6" t="str">
        <f>I21</f>
        <v>0</v>
      </c>
      <c r="J24" s="6" t="str">
        <f>G24 - I24</f>
        <v>0</v>
      </c>
      <c r="K24" s="4" t="str">
        <f>IF(G24=0,0,J24 / G24)</f>
        <v>0</v>
      </c>
      <c r="L24" s="6" t="str">
        <f>L21 - L22 - L23</f>
        <v>0</v>
      </c>
      <c r="M24" s="2" t="str">
        <f>M21 - M22 - M23</f>
        <v>0</v>
      </c>
      <c r="N24" s="6" t="str">
        <f>N21 - N22 - N23</f>
        <v>0</v>
      </c>
    </row>
    <row r="25" spans="1:18">
      <c r="D25" s="8"/>
    </row>
    <row r="26" spans="1:18">
      <c r="D26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26" s="2" t="str">
        <f>M24</f>
        <v>0</v>
      </c>
    </row>
    <row r="27" spans="1:18">
      <c r="D27" s="8" t="s">
        <v>7</v>
      </c>
      <c r="F27" s="2" t="str">
        <f>(F26 + F28) * E19</f>
        <v>0</v>
      </c>
    </row>
    <row r="28" spans="1:18">
      <c r="D28" s="8" t="s">
        <v>71</v>
      </c>
      <c r="F28" s="2" t="str">
        <f>H24</f>
        <v>0</v>
      </c>
    </row>
    <row r="29" spans="1:18">
      <c r="D29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29" s="2" t="str">
        <f>SUM(F26:F28)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送金全体像</vt:lpstr>
      <vt:lpstr>谷原様</vt:lpstr>
      <vt:lpstr>矢羽田様</vt:lpstr>
      <vt:lpstr>安積様</vt:lpstr>
      <vt:lpstr>小松様</vt:lpstr>
      <vt:lpstr>稲岡様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2010-05-12T03:09:05+09:00</dcterms:created>
  <dcterms:modified xsi:type="dcterms:W3CDTF">2016-11-03T15:49:51+09:00</dcterms:modified>
  <dc:title/>
  <dc:description/>
  <dc:subject/>
  <cp:keywords/>
  <cp:category/>
</cp:coreProperties>
</file>