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1" firstSheet="0" minimized="0" showHorizontalScroll="1" showSheetTabs="1" showVerticalScroll="1" tabRatio="600" visibility="visible"/>
  </bookViews>
  <sheets>
    <sheet name="送金全体像" sheetId="1" r:id="rId4"/>
    <sheet name="岡元様" sheetId="2" r:id="rId5"/>
    <sheet name="田中様" sheetId="3" r:id="rId6"/>
    <sheet name="佐藤様" sheetId="4" r:id="rId7"/>
    <sheet name="相馬 様" sheetId="5" r:id="rId8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<sst xmlns="http://schemas.openxmlformats.org/spreadsheetml/2006/main" uniqueCount="115">
  <si>
    <t>2019-01挙式分</t>
  </si>
  <si>
    <t>出力日：2019/10/03</t>
  </si>
  <si>
    <t>No</t>
  </si>
  <si>
    <t>挙式日</t>
  </si>
  <si>
    <t>顧客名</t>
  </si>
  <si>
    <t>現地支払料</t>
  </si>
  <si>
    <r>
      <t xml:space="preserve">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手配料</t>
    </r>
  </si>
  <si>
    <t>州税</t>
  </si>
  <si>
    <t>振込み額合計</t>
  </si>
  <si>
    <t>2019/01/03</t>
  </si>
  <si>
    <t>岡元 謙治</t>
  </si>
  <si>
    <t>2019/01/08</t>
  </si>
  <si>
    <t>田中 良幸</t>
  </si>
  <si>
    <t>2019/01/11</t>
  </si>
  <si>
    <t>相馬  崇人</t>
  </si>
  <si>
    <t>2019/01/14</t>
  </si>
  <si>
    <t>佐藤 清彦</t>
  </si>
  <si>
    <t>合計</t>
  </si>
  <si>
    <t>岡元様     挙式日：2019-01-03</t>
  </si>
  <si>
    <t>送金為替レート:</t>
  </si>
  <si>
    <t>支払区分</t>
  </si>
  <si>
    <t>商品区分</t>
  </si>
  <si>
    <t>商品名</t>
  </si>
  <si>
    <t>数量</t>
  </si>
  <si>
    <t>総代価$</t>
  </si>
  <si>
    <t>総代価\</t>
  </si>
  <si>
    <t>総原価$</t>
  </si>
  <si>
    <t>総原価\</t>
  </si>
  <si>
    <t>利益\</t>
  </si>
  <si>
    <t>利益率\</t>
  </si>
  <si>
    <t>HI\</t>
  </si>
  <si>
    <t>HI$</t>
  </si>
  <si>
    <t>RW\</t>
  </si>
  <si>
    <r>
      <t xml:space="preserve">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/SH</t>
    </r>
  </si>
  <si>
    <r>
      <t xml:space="preserve">R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W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/SH</t>
    </r>
  </si>
  <si>
    <t>販売為替レート</t>
  </si>
  <si>
    <t>原価為替レート</t>
  </si>
  <si>
    <t>振込(海外)</t>
  </si>
  <si>
    <t>キャルバリー・バイ・ザ・シー教会</t>
  </si>
  <si>
    <t>【基本プラン】
教会使用料（1時間挙式）／牧師への謝礼／オルガン奏者／シンガー／教会のお世話係／結婚証明書（法的効力はありません）／リムジン送迎（ホテル⇔教会間）　※ゲストが30名様以上の場合、2時間挙式での対応となります。</t>
  </si>
  <si>
    <t>ヘアメイクアーティスト：Bilino</t>
  </si>
  <si>
    <t>ヘアメイク＆着付け（120分）</t>
  </si>
  <si>
    <t>スタイルチェンジ</t>
  </si>
  <si>
    <t>フォトグラファー：Jayson Tanega</t>
  </si>
  <si>
    <t>挙式のみ/撮影データ☆</t>
  </si>
  <si>
    <t>レセプション前半1時間追加（ワイキキ周辺）☆</t>
  </si>
  <si>
    <t>待機料☆</t>
  </si>
  <si>
    <t>つきっきりコーディネーター</t>
  </si>
  <si>
    <t>ホテル出発→教会→レセプション終了迄</t>
  </si>
  <si>
    <t>14名様用ミニバン</t>
  </si>
  <si>
    <t>ホテル⇔会場間（ワイキキ周辺）/往復</t>
  </si>
  <si>
    <t>Real Weddings オリジナル</t>
  </si>
  <si>
    <t>ブーケ＆ブートニア　
☆ご紹介特典　お好きなブーケプレゼント☆</t>
  </si>
  <si>
    <t>フラワーシャワー(10名様分)</t>
  </si>
  <si>
    <t>クレジット払い(海外)</t>
  </si>
  <si>
    <t>ミッシェルズ</t>
  </si>
  <si>
    <t>Alii Menu
※ドリンクは当日のお支払になります</t>
  </si>
  <si>
    <t>SUBTOTAL</t>
  </si>
  <si>
    <t>ハワイ州税</t>
  </si>
  <si>
    <t>アレンジメント料</t>
  </si>
  <si>
    <t>なし</t>
  </si>
  <si>
    <t>サービス割引</t>
  </si>
  <si>
    <t>割引額為替レート</t>
  </si>
  <si>
    <t>TOTAL</t>
  </si>
  <si>
    <t>現地支払い額</t>
  </si>
  <si>
    <r>
      <t xml:space="preserve">ＲＷからH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I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への振り込み額</t>
    </r>
  </si>
  <si>
    <t>田中様     挙式日：2019-01-08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</si>
  <si>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</si>
  <si>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</si>
  <si>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ヘアメイクアーティスト：Rie</t>
  </si>
  <si>
    <t>つきっきりヘアメイク(7時間）*クイックヘアチェンジ2回付き &amp; リハーサルメイク(120分)</t>
  </si>
  <si>
    <t>延長1時間</t>
  </si>
  <si>
    <t>ホテル出発→挙式→フォトツアー3カ所(ワイキキ周辺）</t>
  </si>
  <si>
    <t>フォトグラファー：VISIONARI/Natsumi</t>
  </si>
  <si>
    <t>Plan（アルバムなし）：フォトグラファーNatsumi/メイク、ホテル内、(リムジン)、セレモニー、フォトツアー2ヶ/350cut～/データ・インターネットスライドショー</t>
  </si>
  <si>
    <t>VISIONARI：オプション</t>
  </si>
  <si>
    <t>フォトツアー1ヶ所追加（ワイキキ周辺）</t>
  </si>
  <si>
    <t>遠方出張料（ワイマナロのフォトツアー）</t>
  </si>
  <si>
    <t>Real Wedddings オリジナル</t>
  </si>
  <si>
    <t>デジタル横長タイプ：Laule'a 40P/80C(表紙素材：麻布)</t>
  </si>
  <si>
    <t>プロペラUSA</t>
  </si>
  <si>
    <t>梅(挙式のみ) DVD納品</t>
  </si>
  <si>
    <t>カップル用リムジン</t>
  </si>
  <si>
    <t>フォトツアー1ヶ所(ワイマナロビーチ)</t>
  </si>
  <si>
    <t>フォトツアー1ヶ所（ダウンタウン）</t>
  </si>
  <si>
    <t>フォトツアー1ヶ所（カピオラニ公園）</t>
  </si>
  <si>
    <t>ブーケ＆ブートニア　
☆お好きなブーケプレゼント☆</t>
  </si>
  <si>
    <t>ヘッドピース</t>
  </si>
  <si>
    <t>フラワーシャワー</t>
  </si>
  <si>
    <t>佐藤様     挙式日：2019-01-14</t>
  </si>
  <si>
    <t>ヘアメイクアーティスト：Akiko Ito</t>
  </si>
  <si>
    <t>つきっきりヘアメイク(7時間）*クイックヘアチェンジ2回付き</t>
  </si>
  <si>
    <t>新郎ヘアセット(20分）</t>
  </si>
  <si>
    <t>フォトグラファー：VISIONARI/Takako,Megumi,Cliff,Ryan,Jason,Yumiko</t>
  </si>
  <si>
    <t xml:space="preserve">Plan（アルバムなし）：フォトグラファーTakako or Megumi or Cliff or Ryan or Jason or Yumiko/メイク、ホテル内、(リムジン)、セレモニー、フォトツアー2ヶ所又は フォトツアー1ヶ所+レセプション冒頭/350cut～/データ・インターネットスライドショー	</t>
  </si>
  <si>
    <t>梅(挙式のみ) DVD納品
※1/16夕方以降　アウトリガーリーフへお届けいたします</t>
  </si>
  <si>
    <t>ホテル出発→挙式→フォトツアー2カ所(ワイキキ周辺）→レプション前半</t>
  </si>
  <si>
    <t>フォトツアー1ヶ所（ワイキキ周辺）</t>
  </si>
  <si>
    <t>7名様用リムジン</t>
  </si>
  <si>
    <t>ブーケ＆ブートニア　※目安
☆ブーケ39,000円分プレゼント☆
お見積り金額が上記金額を上回った場合、差額のみご請求させていただきます</t>
  </si>
  <si>
    <t>フラワーシャワー(10名様分)
☆ご紹介特別プレゼント☆</t>
  </si>
  <si>
    <t>Orchid Menu
ブルークラブケーキ
ヴィテロトナート
ビスク
リブアイステーキ</t>
  </si>
  <si>
    <t>2段へアップグレード・ベリートッピング</t>
  </si>
  <si>
    <t>Other</t>
  </si>
  <si>
    <t>★リアルウエディングスオリジナル特典★提携4社より選べるドレス&amp;タキシードレンタルプラン①bittersweet38万円分②Lavieen Rose30万円分③innocently35万円分④La Reine38万円分　※詳細はドレスサロンによって異なります。また、ご予約をご希望の場合、プランナーにお申し付けください。</t>
  </si>
  <si>
    <t>相馬 様     挙式日：2019-01-11</t>
  </si>
  <si>
    <t>ワイマナロビーチウエディング</t>
  </si>
  <si>
    <t>ビーチ使用料／牧師先生／結婚証明書（法的効力はありません)／弾き語りシンガー／日本人コーディネーター／リムジン送迎（ホテル⇔ワイマナロビーチ間)</t>
  </si>
  <si>
    <t>指名料金(お支度のみ)</t>
  </si>
  <si>
    <t>フォトツアー1カ所追加（ダウンタウン）☆</t>
  </si>
  <si>
    <t>ワイマナロビーチ出張料☆</t>
  </si>
  <si>
    <t>ホテル出発→ダウンタウン撮影→バウリニューアル→ホテル</t>
  </si>
  <si>
    <t>ブーケ＆ブートニア　</t>
  </si>
  <si>
    <t>ハクレイ（花冠）　※お子様用</t>
  </si>
  <si>
    <t>特別割引</t>
  </si>
</sst>
</file>

<file path=xl/styles.xml><?xml version="1.0" encoding="utf-8"?>
<styleSheet xmlns="http://schemas.openxmlformats.org/spreadsheetml/2006/main" xml:space="preserve">
  <numFmts count="3">
    <numFmt numFmtId="164" formatCode="#,##0.00_ "/>
    <numFmt numFmtId="165" formatCode="#,##0_ "/>
    <numFmt numFmtId="166" formatCode="0.000%"/>
  </numFmts>
  <fonts count="1">
    <font>
      <b val="0"/>
      <i val="0"/>
      <strike val="0"/>
      <u val="none"/>
      <sz val="11"/>
      <color rgb="FF000000"/>
      <name val="ＭＳ Ｐゴシック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bottom style="dashed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bottom style="dashed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bottom style="dashed">
        <color rgb="FF000000"/>
      </bottom>
    </border>
    <border>
      <left style="medium">
        <color rgb="FF000000"/>
      </left>
      <top style="double">
        <color rgb="FF000000"/>
      </top>
      <bottom style="medium">
        <color rgb="FF000000"/>
      </bottom>
    </border>
    <border>
      <top style="double">
        <color rgb="FF000000"/>
      </top>
      <bottom style="medium">
        <color rgb="FF000000"/>
      </bottom>
    </border>
    <border>
      <right style="medium">
        <color rgb="FF000000"/>
      </right>
      <top style="double">
        <color rgb="FF000000"/>
      </top>
      <bottom style="medium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double">
        <color rgb="FF000000"/>
      </top>
    </border>
  </borders>
  <cellStyleXfs count="1">
    <xf numFmtId="0" fontId="0" fillId="0" borderId="0"/>
  </cellStyleXfs>
  <cellXfs count="49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10" fillId="2" borderId="0" applyFont="0" applyNumberFormat="1" applyFill="0" applyBorder="0" applyAlignment="1">
      <alignment horizontal="right" vertical="center" textRotation="0" wrapText="false" shrinkToFit="false"/>
    </xf>
    <xf xfId="0" fontId="0" numFmtId="165" fillId="2" borderId="0" applyFont="0" applyNumberFormat="1" applyFill="0" applyBorder="0" applyAlignment="0">
      <alignment horizontal="general" vertical="center" textRotation="0" wrapText="false" shrinkToFit="false"/>
    </xf>
    <xf xfId="0" fontId="0" numFmtId="165" fillId="2" borderId="0" applyFont="0" applyNumberFormat="1" applyFill="0" applyBorder="0" applyAlignment="1">
      <alignment horizontal="right" vertical="center" textRotation="0" wrapText="false" shrinkToFit="false"/>
    </xf>
    <xf xfId="0" fontId="0" numFmtId="9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true" shrinkToFit="false"/>
    </xf>
    <xf xfId="0" fontId="0" numFmtId="166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14" fillId="2" borderId="0" applyFont="0" applyNumberFormat="1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0">
      <alignment horizontal="general" vertical="center" textRotation="0" wrapText="false" shrinkToFit="false"/>
    </xf>
    <xf xfId="0" fontId="0" numFmtId="164" fillId="2" borderId="0" applyFont="0" applyNumberFormat="1" applyFill="0" applyBorder="0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1">
      <alignment horizontal="center" vertical="center" textRotation="0" wrapText="true" shrinkToFit="false"/>
    </xf>
    <xf xfId="0" fontId="0" numFmtId="165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2" applyFont="0" applyNumberFormat="1" applyFill="0" applyBorder="1" applyAlignment="1">
      <alignment horizontal="center" vertical="center" textRotation="0" wrapText="false" shrinkToFit="false"/>
    </xf>
    <xf xfId="0" fontId="0" numFmtId="10" fillId="2" borderId="2" applyFont="0" applyNumberFormat="1" applyFill="0" applyBorder="1" applyAlignment="1">
      <alignment horizontal="center" vertical="center" textRotation="0" wrapText="false" shrinkToFit="false"/>
    </xf>
    <xf xfId="0" fontId="0" numFmtId="165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2" applyFont="0" applyNumberFormat="1" applyFill="0" applyBorder="1" applyAlignment="1">
      <alignment horizontal="center" vertical="center" textRotation="0" wrapText="false" shrinkToFit="false"/>
    </xf>
    <xf xfId="0" fontId="0" numFmtId="10" fillId="2" borderId="2" applyFont="0" applyNumberFormat="1" applyFill="0" applyBorder="1" applyAlignment="1">
      <alignment horizontal="center" vertical="center" textRotation="0" wrapText="false" shrinkToFit="false"/>
    </xf>
    <xf xfId="0" fontId="0" numFmtId="164" fillId="2" borderId="3" applyFont="0" applyNumberFormat="1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true" shrinkToFit="false"/>
    </xf>
    <xf xfId="0" fontId="0" numFmtId="14" fillId="2" borderId="4" applyFont="0" applyNumberFormat="1" applyFill="0" applyBorder="1" applyAlignment="0">
      <alignment horizontal="general" vertical="center" textRotation="0" wrapText="false" shrinkToFit="false"/>
    </xf>
    <xf xfId="0" fontId="0" numFmtId="0" fillId="2" borderId="4" applyFont="0" applyNumberFormat="0" applyFill="0" applyBorder="1" applyAlignment="0">
      <alignment horizontal="general" vertical="center" textRotation="0" wrapText="false" shrinkToFit="false"/>
    </xf>
    <xf xfId="0" fontId="0" numFmtId="164" fillId="2" borderId="4" applyFont="0" applyNumberFormat="1" applyFill="0" applyBorder="1" applyAlignment="0">
      <alignment horizontal="general" vertical="center" textRotation="0" wrapText="false" shrinkToFit="false"/>
    </xf>
    <xf xfId="0" fontId="0" numFmtId="14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false" shrinkToFit="false"/>
    </xf>
    <xf xfId="0" fontId="0" numFmtId="164" fillId="2" borderId="5" applyFont="0" applyNumberFormat="1" applyFill="0" applyBorder="1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false" shrinkToFit="false"/>
    </xf>
    <xf xfId="0" fontId="0" numFmtId="0" fillId="2" borderId="7" applyFont="0" applyNumberFormat="0" applyFill="0" applyBorder="1" applyAlignment="1">
      <alignment horizontal="center" vertical="center" textRotation="0" wrapText="false" shrinkToFit="false"/>
    </xf>
    <xf xfId="0" fontId="0" numFmtId="164" fillId="2" borderId="8" applyFont="0" applyNumberFormat="1" applyFill="0" applyBorder="1" applyAlignment="1">
      <alignment horizontal="center" vertical="center" textRotation="0" wrapText="false" shrinkToFit="false"/>
    </xf>
    <xf xfId="0" fontId="0" numFmtId="164" fillId="2" borderId="9" applyFont="0" applyNumberFormat="1" applyFill="0" applyBorder="1" applyAlignment="0">
      <alignment horizontal="general" vertical="center" textRotation="0" wrapText="false" shrinkToFit="false"/>
    </xf>
    <xf xfId="0" fontId="0" numFmtId="0" fillId="2" borderId="10" applyFont="0" applyNumberFormat="0" applyFill="0" applyBorder="1" applyAlignment="1">
      <alignment horizontal="center" vertical="center" textRotation="0" wrapText="false" shrinkToFit="false"/>
    </xf>
    <xf xfId="0" fontId="0" numFmtId="14" fillId="2" borderId="11" applyFont="0" applyNumberFormat="1" applyFill="0" applyBorder="1" applyAlignment="0">
      <alignment horizontal="general" vertical="center" textRotation="0" wrapText="false" shrinkToFit="false"/>
    </xf>
    <xf xfId="0" fontId="0" numFmtId="0" fillId="2" borderId="11" applyFont="0" applyNumberFormat="0" applyFill="0" applyBorder="1" applyAlignment="0">
      <alignment horizontal="general" vertical="center" textRotation="0" wrapText="false" shrinkToFit="false"/>
    </xf>
    <xf xfId="0" fontId="0" numFmtId="164" fillId="2" borderId="11" applyFont="0" applyNumberFormat="1" applyFill="0" applyBorder="1" applyAlignment="0">
      <alignment horizontal="general" vertical="center" textRotation="0" wrapText="false" shrinkToFit="false"/>
    </xf>
    <xf xfId="0" fontId="0" numFmtId="164" fillId="2" borderId="12" applyFont="0" applyNumberFormat="1" applyFill="0" applyBorder="1" applyAlignment="0">
      <alignment horizontal="general" vertical="center" textRotation="0" wrapText="false" shrinkToFit="false"/>
    </xf>
    <xf xfId="0" fontId="0" numFmtId="0" fillId="2" borderId="13" applyFont="0" applyNumberFormat="0" applyFill="0" applyBorder="1" applyAlignment="0">
      <alignment horizontal="general" vertical="center" textRotation="0" wrapText="false" shrinkToFit="false"/>
    </xf>
    <xf xfId="0" fontId="0" numFmtId="164" fillId="2" borderId="14" applyFont="0" applyNumberFormat="1" applyFill="0" applyBorder="1" applyAlignment="1">
      <alignment horizontal="right" vertical="center" textRotation="0" wrapText="false" shrinkToFit="false"/>
    </xf>
    <xf xfId="0" fontId="0" numFmtId="0" fillId="2" borderId="15" applyFont="0" applyNumberFormat="0" applyFill="0" applyBorder="1" applyAlignment="0">
      <alignment horizontal="general" vertical="center" textRotation="0" wrapText="false" shrinkToFit="false"/>
    </xf>
    <xf xfId="0" fontId="0" numFmtId="0" fillId="2" borderId="15" applyFont="0" applyNumberFormat="0" applyFill="0" applyBorder="1" applyAlignment="1">
      <alignment horizontal="general" vertical="center" textRotation="0" wrapText="true" shrinkToFit="false"/>
    </xf>
    <xf xfId="0" fontId="0" numFmtId="165" fillId="2" borderId="15" applyFont="0" applyNumberFormat="1" applyFill="0" applyBorder="1" applyAlignment="0">
      <alignment horizontal="general" vertical="center" textRotation="0" wrapText="false" shrinkToFit="false"/>
    </xf>
    <xf xfId="0" fontId="0" numFmtId="164" fillId="2" borderId="15" applyFont="0" applyNumberFormat="1" applyFill="0" applyBorder="1" applyAlignment="1">
      <alignment horizontal="right" vertical="center" textRotation="0" wrapText="false" shrinkToFit="false"/>
    </xf>
    <xf xfId="0" fontId="0" numFmtId="165" fillId="2" borderId="15" applyFont="0" applyNumberFormat="1" applyFill="0" applyBorder="1" applyAlignment="1">
      <alignment horizontal="right" vertical="center" textRotation="0" wrapText="false" shrinkToFit="false"/>
    </xf>
    <xf xfId="0" fontId="0" numFmtId="10" fillId="2" borderId="15" applyFont="0" applyNumberFormat="1" applyFill="0" applyBorder="1" applyAlignment="1">
      <alignment horizontal="righ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9"/>
  <sheetViews>
    <sheetView tabSelected="0" workbookViewId="0" zoomScale="75" showGridLines="true" showRowColHeaders="1">
      <selection activeCell="H9" sqref="H9"/>
    </sheetView>
  </sheetViews>
  <sheetFormatPr defaultRowHeight="14.4" defaultColWidth="25" outlineLevelRow="0" outlineLevelCol="0"/>
  <cols>
    <col min="1" max="1" width="2.875" customWidth="true" style="12"/>
    <col min="2" max="2" width="4.375" customWidth="true" style="10"/>
    <col min="3" max="3" width="15.875" customWidth="true" style="11"/>
    <col min="4" max="4" width="20.125" customWidth="true" style="12"/>
    <col min="5" max="5" width="25" style="13"/>
    <col min="6" max="6" width="25" style="13"/>
    <col min="7" max="7" width="25" style="13"/>
    <col min="8" max="8" width="25" style="13"/>
    <col min="9" max="9" width="25" style="12"/>
  </cols>
  <sheetData>
    <row r="2" spans="1:9">
      <c r="C2" s="11" t="s">
        <v>0</v>
      </c>
      <c r="H2" s="14" t="s">
        <v>1</v>
      </c>
    </row>
    <row r="4" spans="1:9" s="10" customFormat="1">
      <c r="B4" s="32" t="s">
        <v>2</v>
      </c>
      <c r="C4" s="29" t="s">
        <v>3</v>
      </c>
      <c r="D4" s="30" t="s">
        <v>4</v>
      </c>
      <c r="E4" s="31" t="s">
        <v>5</v>
      </c>
      <c r="F4" s="31" t="s">
        <v>6</v>
      </c>
      <c r="G4" s="31" t="s">
        <v>7</v>
      </c>
      <c r="H4" s="34" t="s">
        <v>8</v>
      </c>
    </row>
    <row r="5" spans="1:9">
      <c r="B5" s="33">
        <v>1</v>
      </c>
      <c r="C5" s="26" t="s">
        <v>9</v>
      </c>
      <c r="D5" s="27" t="s">
        <v>10</v>
      </c>
      <c r="E5" s="28">
        <v>3292.18</v>
      </c>
      <c r="F5" s="28">
        <v>404.33</v>
      </c>
      <c r="G5" s="28">
        <v>174.18</v>
      </c>
      <c r="H5" s="35">
        <v>3870.69</v>
      </c>
    </row>
    <row r="6" spans="1:9">
      <c r="B6" s="33">
        <v>2</v>
      </c>
      <c r="C6" s="26" t="s">
        <v>11</v>
      </c>
      <c r="D6" s="27" t="s">
        <v>12</v>
      </c>
      <c r="E6" s="28">
        <v>6953.1</v>
      </c>
      <c r="F6" s="28">
        <v>505.34</v>
      </c>
      <c r="G6" s="28">
        <v>351.44</v>
      </c>
      <c r="H6" s="35">
        <v>7809.88</v>
      </c>
    </row>
    <row r="7" spans="1:9">
      <c r="B7" s="33">
        <v>3</v>
      </c>
      <c r="C7" s="26" t="s">
        <v>13</v>
      </c>
      <c r="D7" s="27" t="s">
        <v>14</v>
      </c>
      <c r="E7" s="28">
        <v>2584.5</v>
      </c>
      <c r="F7" s="28">
        <v>278.8</v>
      </c>
      <c r="G7" s="28">
        <v>134.92</v>
      </c>
      <c r="H7" s="35">
        <v>2998.22</v>
      </c>
    </row>
    <row r="8" spans="1:9">
      <c r="B8" s="33">
        <v>4</v>
      </c>
      <c r="C8" s="26" t="s">
        <v>15</v>
      </c>
      <c r="D8" s="27" t="s">
        <v>16</v>
      </c>
      <c r="E8" s="28">
        <v>6289.38</v>
      </c>
      <c r="F8" s="28">
        <v>458.55</v>
      </c>
      <c r="G8" s="28">
        <v>317.96</v>
      </c>
      <c r="H8" s="35">
        <v>7065.89</v>
      </c>
    </row>
    <row r="9" spans="1:9">
      <c r="B9" s="36"/>
      <c r="C9" s="37"/>
      <c r="D9" s="38" t="s">
        <v>17</v>
      </c>
      <c r="E9" s="39" t="str">
        <f>SUM(E5:E8)</f>
        <v>0</v>
      </c>
      <c r="F9" s="39" t="str">
        <f>SUM(F5:F8)</f>
        <v>0</v>
      </c>
      <c r="G9" s="39" t="str">
        <f>SUM(G5:G8)</f>
        <v>0</v>
      </c>
      <c r="H9" s="40" t="str">
        <f>SUM(H5:H8)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8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18</v>
      </c>
      <c r="Q2" s="2" t="s">
        <v>19</v>
      </c>
      <c r="R2" s="2">
        <v>130</v>
      </c>
    </row>
    <row r="4" spans="1:18" s="1" customFormat="1">
      <c r="B4" s="15" t="s">
        <v>20</v>
      </c>
      <c r="C4" s="16" t="s">
        <v>21</v>
      </c>
      <c r="D4" s="17" t="s">
        <v>22</v>
      </c>
      <c r="E4" s="18" t="s">
        <v>23</v>
      </c>
      <c r="F4" s="19" t="s">
        <v>24</v>
      </c>
      <c r="G4" s="18" t="s">
        <v>25</v>
      </c>
      <c r="H4" s="19" t="s">
        <v>26</v>
      </c>
      <c r="I4" s="18" t="s">
        <v>27</v>
      </c>
      <c r="J4" s="18" t="s">
        <v>28</v>
      </c>
      <c r="K4" s="20" t="s">
        <v>29</v>
      </c>
      <c r="L4" s="21" t="s">
        <v>30</v>
      </c>
      <c r="M4" s="22" t="s">
        <v>31</v>
      </c>
      <c r="N4" s="21" t="s">
        <v>32</v>
      </c>
      <c r="O4" s="23" t="s">
        <v>33</v>
      </c>
      <c r="P4" s="23" t="s">
        <v>34</v>
      </c>
      <c r="Q4" s="19" t="s">
        <v>35</v>
      </c>
      <c r="R4" s="24" t="s">
        <v>36</v>
      </c>
    </row>
    <row r="5" spans="1:18">
      <c r="B5" s="41" t="s">
        <v>37</v>
      </c>
      <c r="C5" t="s">
        <v>38</v>
      </c>
      <c r="D5" s="3" t="s">
        <v>39</v>
      </c>
      <c r="E5" s="5">
        <v>1</v>
      </c>
      <c r="F5" s="2">
        <v>1750</v>
      </c>
      <c r="G5" s="6">
        <v>227500</v>
      </c>
      <c r="H5" s="2">
        <v>1510</v>
      </c>
      <c r="I5" s="6">
        <v>167263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2">
        <v>110.77</v>
      </c>
    </row>
    <row r="6" spans="1:18">
      <c r="B6" s="41" t="s">
        <v>37</v>
      </c>
      <c r="C6" t="s">
        <v>40</v>
      </c>
      <c r="D6" s="3" t="s">
        <v>41</v>
      </c>
      <c r="E6" s="5">
        <v>1</v>
      </c>
      <c r="F6" s="2">
        <v>400</v>
      </c>
      <c r="G6" s="6">
        <v>52000</v>
      </c>
      <c r="H6" s="2">
        <v>157.07</v>
      </c>
      <c r="I6" s="6">
        <v>17399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2">
        <v>110.77</v>
      </c>
    </row>
    <row r="7" spans="1:18">
      <c r="B7" s="41" t="s">
        <v>37</v>
      </c>
      <c r="C7" t="s">
        <v>40</v>
      </c>
      <c r="D7" s="3" t="s">
        <v>42</v>
      </c>
      <c r="E7" s="5">
        <v>1</v>
      </c>
      <c r="F7" s="2">
        <v>140</v>
      </c>
      <c r="G7" s="6">
        <v>18200</v>
      </c>
      <c r="H7" s="2">
        <v>100</v>
      </c>
      <c r="I7" s="6">
        <v>11077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2">
        <v>110.77</v>
      </c>
    </row>
    <row r="8" spans="1:18">
      <c r="B8" s="41" t="s">
        <v>37</v>
      </c>
      <c r="C8" t="s">
        <v>43</v>
      </c>
      <c r="D8" s="3" t="s">
        <v>44</v>
      </c>
      <c r="E8" s="5">
        <v>1</v>
      </c>
      <c r="F8" s="2">
        <v>550</v>
      </c>
      <c r="G8" s="6">
        <v>71500</v>
      </c>
      <c r="H8" s="2">
        <v>321.6</v>
      </c>
      <c r="I8" s="6">
        <v>35624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2">
        <v>110.77</v>
      </c>
    </row>
    <row r="9" spans="1:18">
      <c r="B9" s="41" t="s">
        <v>37</v>
      </c>
      <c r="C9" t="s">
        <v>43</v>
      </c>
      <c r="D9" s="3" t="s">
        <v>45</v>
      </c>
      <c r="E9" s="5">
        <v>1</v>
      </c>
      <c r="F9" s="2">
        <v>350</v>
      </c>
      <c r="G9" s="6">
        <v>45500</v>
      </c>
      <c r="H9" s="2">
        <v>201</v>
      </c>
      <c r="I9" s="6">
        <v>22265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2">
        <v>110.77</v>
      </c>
    </row>
    <row r="10" spans="1:18">
      <c r="B10" s="41" t="s">
        <v>37</v>
      </c>
      <c r="C10" t="s">
        <v>43</v>
      </c>
      <c r="D10" s="3" t="s">
        <v>46</v>
      </c>
      <c r="E10" s="5">
        <v>1</v>
      </c>
      <c r="F10" s="2">
        <v>50</v>
      </c>
      <c r="G10" s="6">
        <v>6500</v>
      </c>
      <c r="H10" s="2">
        <v>30</v>
      </c>
      <c r="I10" s="6">
        <v>3323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2">
        <v>110.77</v>
      </c>
    </row>
    <row r="11" spans="1:18">
      <c r="B11" s="41" t="s">
        <v>37</v>
      </c>
      <c r="C11" t="s">
        <v>47</v>
      </c>
      <c r="D11" s="3" t="s">
        <v>48</v>
      </c>
      <c r="E11" s="5">
        <v>1</v>
      </c>
      <c r="F11" s="2">
        <v>600</v>
      </c>
      <c r="G11" s="6">
        <v>78000</v>
      </c>
      <c r="H11" s="2">
        <v>440</v>
      </c>
      <c r="I11" s="6">
        <v>48739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2">
        <v>110.77</v>
      </c>
    </row>
    <row r="12" spans="1:18">
      <c r="B12" s="41" t="s">
        <v>37</v>
      </c>
      <c r="C12" t="s">
        <v>49</v>
      </c>
      <c r="D12" s="3" t="s">
        <v>50</v>
      </c>
      <c r="E12" s="5">
        <v>1</v>
      </c>
      <c r="F12" s="2">
        <v>350</v>
      </c>
      <c r="G12" s="6">
        <v>45500</v>
      </c>
      <c r="H12" s="2">
        <v>222.51</v>
      </c>
      <c r="I12" s="6">
        <v>24647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2">
        <v>110.77</v>
      </c>
    </row>
    <row r="13" spans="1:18">
      <c r="B13" s="41" t="s">
        <v>37</v>
      </c>
      <c r="C13" t="s">
        <v>51</v>
      </c>
      <c r="D13" s="3" t="s">
        <v>52</v>
      </c>
      <c r="E13" s="5">
        <v>1</v>
      </c>
      <c r="F13" s="2">
        <v>0</v>
      </c>
      <c r="G13" s="6">
        <v>0</v>
      </c>
      <c r="H13" s="2">
        <v>250</v>
      </c>
      <c r="I13" s="6">
        <v>27693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2">
        <v>110.77</v>
      </c>
    </row>
    <row r="14" spans="1:18">
      <c r="B14" s="41" t="s">
        <v>37</v>
      </c>
      <c r="C14" t="s">
        <v>51</v>
      </c>
      <c r="D14" s="3" t="s">
        <v>53</v>
      </c>
      <c r="E14" s="5">
        <v>1</v>
      </c>
      <c r="F14" s="2">
        <v>150</v>
      </c>
      <c r="G14" s="6">
        <v>19500</v>
      </c>
      <c r="H14" s="2">
        <v>60</v>
      </c>
      <c r="I14" s="6">
        <v>6646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2">
        <v>110.77</v>
      </c>
    </row>
    <row r="15" spans="1:18">
      <c r="B15" s="41" t="s">
        <v>54</v>
      </c>
      <c r="C15" t="s">
        <v>55</v>
      </c>
      <c r="D15" s="3" t="s">
        <v>56</v>
      </c>
      <c r="E15" s="5">
        <v>10</v>
      </c>
      <c r="F15" s="2">
        <v>1880</v>
      </c>
      <c r="G15" s="6">
        <v>244400</v>
      </c>
      <c r="H15" s="2">
        <v>0</v>
      </c>
      <c r="I15" s="6">
        <v>0</v>
      </c>
      <c r="J15" s="6" t="str">
        <f>G15 - 181110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2">
        <v>110.77</v>
      </c>
    </row>
    <row r="16" spans="1:18">
      <c r="B16" s="43"/>
      <c r="C16" s="43"/>
      <c r="D16" s="44"/>
      <c r="E16" s="45"/>
      <c r="F16" s="46"/>
      <c r="G16" s="47"/>
      <c r="H16" s="46"/>
      <c r="I16" s="47"/>
      <c r="J16" s="47"/>
      <c r="K16" s="48"/>
      <c r="L16" s="47"/>
      <c r="M16" s="46"/>
      <c r="N16" s="47"/>
      <c r="O16" s="48"/>
      <c r="P16" s="48"/>
      <c r="Q16" s="46"/>
      <c r="R16" s="46"/>
    </row>
    <row r="17" spans="1:18">
      <c r="D17" s="8" t="s">
        <v>57</v>
      </c>
      <c r="F17" s="2" t="str">
        <f>SUM(F5:F16)</f>
        <v>0</v>
      </c>
      <c r="G17" s="6" t="str">
        <f>SUM(G5:G16)</f>
        <v>0</v>
      </c>
      <c r="H17" s="2" t="str">
        <f>SUM(H5:H16)</f>
        <v>0</v>
      </c>
      <c r="I17" s="6" t="str">
        <f>SUM(I5:I16)</f>
        <v>0</v>
      </c>
      <c r="J17" s="6" t="str">
        <f>SUM(J5:J16)</f>
        <v>0</v>
      </c>
      <c r="K17" s="4" t="str">
        <f>IF(G17=0,0,J17 / G17)</f>
        <v>0</v>
      </c>
      <c r="L17" s="6" t="str">
        <f>SUM(L5:L16)</f>
        <v>0</v>
      </c>
      <c r="M17" s="2" t="str">
        <f>SUM(M5:M16)</f>
        <v>0</v>
      </c>
      <c r="N17" s="6" t="str">
        <f>SUM(N5:N16)</f>
        <v>0</v>
      </c>
    </row>
    <row r="18" spans="1:18">
      <c r="D18" s="8" t="s">
        <v>58</v>
      </c>
      <c r="E18" s="9">
        <v>0.04712</v>
      </c>
      <c r="F18" s="2" t="str">
        <f>E18 * (F17 - 0)</f>
        <v>0</v>
      </c>
      <c r="G18" s="6" t="str">
        <f>E18 * (G17 - 0)</f>
        <v>0</v>
      </c>
    </row>
    <row r="19" spans="1:18">
      <c r="D19" s="8" t="s">
        <v>59</v>
      </c>
      <c r="E19" s="7">
        <v>0.1</v>
      </c>
      <c r="F19" s="2" t="str">
        <f>F17*E19</f>
        <v>0</v>
      </c>
      <c r="G19" s="6" t="str">
        <f>G17*E19</f>
        <v>0</v>
      </c>
      <c r="N19" s="6" t="str">
        <f>G19</f>
        <v>0</v>
      </c>
    </row>
    <row r="20" spans="1:18">
      <c r="D20" s="8" t="s">
        <v>57</v>
      </c>
      <c r="F20" s="2" t="str">
        <f>F17 + F18 + F19</f>
        <v>0</v>
      </c>
      <c r="G20" s="6" t="str">
        <f>G17 + G18 + G19</f>
        <v>0</v>
      </c>
      <c r="H20" s="2" t="str">
        <f>H17</f>
        <v>0</v>
      </c>
      <c r="I20" s="6" t="str">
        <f>I17</f>
        <v>0</v>
      </c>
      <c r="J20" s="6" t="str">
        <f>G20 - I20</f>
        <v>0</v>
      </c>
      <c r="K20" s="4" t="str">
        <f>IF(G20=0,0,J20 / G20)</f>
        <v>0</v>
      </c>
      <c r="L20" s="6" t="str">
        <f>L17</f>
        <v>0</v>
      </c>
      <c r="M20" s="2" t="str">
        <f>M17</f>
        <v>0</v>
      </c>
      <c r="N20" s="6" t="str">
        <f>N17 + N19</f>
        <v>0</v>
      </c>
    </row>
    <row r="21" spans="1:18">
      <c r="D21" s="8" t="s">
        <v>60</v>
      </c>
      <c r="E21" s="7">
        <v>0</v>
      </c>
      <c r="F21" s="2" t="str">
        <f>F20*E21</f>
        <v>0</v>
      </c>
      <c r="G21" s="6" t="str">
        <f>G20*E21</f>
        <v>0</v>
      </c>
      <c r="L21" s="6" t="str">
        <f>G21*O21</f>
        <v>0</v>
      </c>
      <c r="M21" s="2" t="str">
        <f>F21*O21</f>
        <v>0</v>
      </c>
      <c r="N21" s="6" t="str">
        <f>G21*P21</f>
        <v>0</v>
      </c>
      <c r="O21" s="4">
        <v>0.2</v>
      </c>
      <c r="P21" s="4">
        <v>0.8</v>
      </c>
    </row>
    <row r="22" spans="1:18">
      <c r="D22" s="8" t="s">
        <v>61</v>
      </c>
      <c r="E22" s="5">
        <v>0</v>
      </c>
      <c r="F22" s="2" t="str">
        <f>IF(R22=0,0,G22/R22)</f>
        <v>0</v>
      </c>
      <c r="G22" s="6" t="str">
        <f>E22</f>
        <v>0</v>
      </c>
      <c r="L22" s="6" t="str">
        <f>G22*O22</f>
        <v>0</v>
      </c>
      <c r="M22" s="2" t="str">
        <f>F22*O22</f>
        <v>0</v>
      </c>
      <c r="N22" s="6" t="str">
        <f>G22*P22</f>
        <v>0</v>
      </c>
      <c r="O22" s="4">
        <v>0.2</v>
      </c>
      <c r="P22" s="4">
        <v>0.8</v>
      </c>
      <c r="Q22" s="2" t="s">
        <v>62</v>
      </c>
      <c r="R22" s="2">
        <v>100</v>
      </c>
    </row>
    <row r="23" spans="1:18">
      <c r="D23" s="8" t="s">
        <v>63</v>
      </c>
      <c r="F23" s="2" t="str">
        <f>F20 - F21 - F22</f>
        <v>0</v>
      </c>
      <c r="G23" s="6" t="str">
        <f>G20 - G21 - G22</f>
        <v>0</v>
      </c>
      <c r="H23" s="2" t="str">
        <f>H20</f>
        <v>0</v>
      </c>
      <c r="I23" s="6" t="str">
        <f>I20</f>
        <v>0</v>
      </c>
      <c r="J23" s="6" t="str">
        <f>G23 - I23</f>
        <v>0</v>
      </c>
      <c r="K23" s="4" t="str">
        <f>IF(G23=0,0,J23 / G23)</f>
        <v>0</v>
      </c>
      <c r="L23" s="6" t="str">
        <f>L20 - L21 - L22</f>
        <v>0</v>
      </c>
      <c r="M23" s="2" t="str">
        <f>M20 - M21 - M22</f>
        <v>0</v>
      </c>
      <c r="N23" s="6" t="str">
        <f>N20 - N21 - N22</f>
        <v>0</v>
      </c>
    </row>
    <row r="24" spans="1:18">
      <c r="D24" s="8"/>
    </row>
    <row r="25" spans="1:18">
      <c r="D25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5" s="2" t="str">
        <f>M23</f>
        <v>0</v>
      </c>
    </row>
    <row r="26" spans="1:18">
      <c r="D26" s="8" t="s">
        <v>7</v>
      </c>
      <c r="F26" s="2" t="str">
        <f>(F25 + F27) * E18</f>
        <v>0</v>
      </c>
    </row>
    <row r="27" spans="1:18">
      <c r="D27" s="8" t="s">
        <v>64</v>
      </c>
      <c r="F27" s="2" t="str">
        <f>H23</f>
        <v>0</v>
      </c>
    </row>
    <row r="28" spans="1:18">
      <c r="D28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8" s="2" t="str">
        <f>SUM(F25:F27)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2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66</v>
      </c>
      <c r="Q2" s="2" t="s">
        <v>19</v>
      </c>
      <c r="R2" s="2">
        <v>130</v>
      </c>
    </row>
    <row r="4" spans="1:18" s="1" customFormat="1">
      <c r="B4" s="15" t="s">
        <v>20</v>
      </c>
      <c r="C4" s="16" t="s">
        <v>21</v>
      </c>
      <c r="D4" s="17" t="s">
        <v>22</v>
      </c>
      <c r="E4" s="18" t="s">
        <v>23</v>
      </c>
      <c r="F4" s="19" t="s">
        <v>24</v>
      </c>
      <c r="G4" s="18" t="s">
        <v>25</v>
      </c>
      <c r="H4" s="19" t="s">
        <v>26</v>
      </c>
      <c r="I4" s="18" t="s">
        <v>27</v>
      </c>
      <c r="J4" s="18" t="s">
        <v>28</v>
      </c>
      <c r="K4" s="20" t="s">
        <v>29</v>
      </c>
      <c r="L4" s="21" t="s">
        <v>30</v>
      </c>
      <c r="M4" s="22" t="s">
        <v>31</v>
      </c>
      <c r="N4" s="21" t="s">
        <v>32</v>
      </c>
      <c r="O4" s="23" t="s">
        <v>33</v>
      </c>
      <c r="P4" s="23" t="s">
        <v>34</v>
      </c>
      <c r="Q4" s="19" t="s">
        <v>35</v>
      </c>
      <c r="R4" s="24" t="s">
        <v>36</v>
      </c>
    </row>
    <row r="5" spans="1:18">
      <c r="B5" s="41" t="s">
        <v>37</v>
      </c>
      <c r="C5" t="s">
        <v>67</v>
      </c>
      <c r="D5" s="3" t="s">
        <v>68</v>
      </c>
      <c r="E5" s="5">
        <v>1</v>
      </c>
      <c r="F5" s="2">
        <v>2000</v>
      </c>
      <c r="G5" s="6">
        <v>260000</v>
      </c>
      <c r="H5" s="2">
        <v>1976.56</v>
      </c>
      <c r="I5" s="6">
        <v>218944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2">
        <v>110.77</v>
      </c>
    </row>
    <row r="6" spans="1:18">
      <c r="B6" s="41" t="s">
        <v>37</v>
      </c>
      <c r="C6" t="s">
        <v>69</v>
      </c>
      <c r="D6" s="3" t="s">
        <v>70</v>
      </c>
      <c r="E6" s="5">
        <v>1</v>
      </c>
      <c r="F6" s="2">
        <v>1200</v>
      </c>
      <c r="G6" s="6">
        <v>156000</v>
      </c>
      <c r="H6" s="2">
        <v>837.7</v>
      </c>
      <c r="I6" s="6">
        <v>92792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2">
        <v>110.77</v>
      </c>
    </row>
    <row r="7" spans="1:18">
      <c r="B7" s="41" t="s">
        <v>37</v>
      </c>
      <c r="C7" t="s">
        <v>69</v>
      </c>
      <c r="D7" s="3" t="s">
        <v>71</v>
      </c>
      <c r="E7" s="5">
        <v>3</v>
      </c>
      <c r="F7" s="2">
        <v>450</v>
      </c>
      <c r="G7" s="6">
        <v>58500</v>
      </c>
      <c r="H7" s="2">
        <v>251.31</v>
      </c>
      <c r="I7" s="6">
        <v>27837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2">
        <v>110.77</v>
      </c>
    </row>
    <row r="8" spans="1:18">
      <c r="B8" s="41" t="s">
        <v>37</v>
      </c>
      <c r="C8" t="s">
        <v>47</v>
      </c>
      <c r="D8" s="3" t="s">
        <v>72</v>
      </c>
      <c r="E8" s="5">
        <v>1</v>
      </c>
      <c r="F8" s="2">
        <v>540</v>
      </c>
      <c r="G8" s="6">
        <v>70200</v>
      </c>
      <c r="H8" s="2">
        <v>440</v>
      </c>
      <c r="I8" s="6">
        <v>48739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2">
        <v>110.77</v>
      </c>
    </row>
    <row r="9" spans="1:18">
      <c r="B9" s="41" t="s">
        <v>37</v>
      </c>
      <c r="C9" t="s">
        <v>73</v>
      </c>
      <c r="D9" s="3" t="s">
        <v>74</v>
      </c>
      <c r="E9" s="5">
        <v>1</v>
      </c>
      <c r="F9" s="2">
        <v>1700</v>
      </c>
      <c r="G9" s="6">
        <v>221000</v>
      </c>
      <c r="H9" s="2">
        <v>1204.19</v>
      </c>
      <c r="I9" s="6">
        <v>133388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2">
        <v>110.77</v>
      </c>
    </row>
    <row r="10" spans="1:18">
      <c r="B10" s="41" t="s">
        <v>37</v>
      </c>
      <c r="C10" t="s">
        <v>75</v>
      </c>
      <c r="D10" s="3" t="s">
        <v>76</v>
      </c>
      <c r="E10" s="5">
        <v>1</v>
      </c>
      <c r="F10" s="2">
        <v>350</v>
      </c>
      <c r="G10" s="6">
        <v>45500</v>
      </c>
      <c r="H10" s="2">
        <v>262</v>
      </c>
      <c r="I10" s="6">
        <v>29022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2">
        <v>110.77</v>
      </c>
    </row>
    <row r="11" spans="1:18">
      <c r="B11" s="41" t="s">
        <v>37</v>
      </c>
      <c r="C11" t="s">
        <v>75</v>
      </c>
      <c r="D11" s="3" t="s">
        <v>77</v>
      </c>
      <c r="E11" s="5">
        <v>1</v>
      </c>
      <c r="F11" s="2">
        <v>150</v>
      </c>
      <c r="G11" s="6">
        <v>19500</v>
      </c>
      <c r="H11" s="2">
        <v>105</v>
      </c>
      <c r="I11" s="6">
        <v>11631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2">
        <v>110.77</v>
      </c>
    </row>
    <row r="12" spans="1:18">
      <c r="B12" s="41" t="s">
        <v>37</v>
      </c>
      <c r="C12" t="s">
        <v>78</v>
      </c>
      <c r="D12" s="3" t="s">
        <v>79</v>
      </c>
      <c r="E12" s="5">
        <v>1</v>
      </c>
      <c r="F12" s="2">
        <v>653.85</v>
      </c>
      <c r="G12" s="6">
        <v>85000</v>
      </c>
      <c r="H12" s="2">
        <v>459.22</v>
      </c>
      <c r="I12" s="6">
        <v>50868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</v>
      </c>
      <c r="P12" s="4">
        <v>1</v>
      </c>
      <c r="Q12" s="2">
        <v>130</v>
      </c>
      <c r="R12" s="42">
        <v>110.77</v>
      </c>
    </row>
    <row r="13" spans="1:18">
      <c r="B13" s="41" t="s">
        <v>37</v>
      </c>
      <c r="C13" t="s">
        <v>80</v>
      </c>
      <c r="D13" s="3" t="s">
        <v>81</v>
      </c>
      <c r="E13" s="5">
        <v>1</v>
      </c>
      <c r="F13" s="2">
        <v>820</v>
      </c>
      <c r="G13" s="6">
        <v>106600</v>
      </c>
      <c r="H13" s="2">
        <v>628.27</v>
      </c>
      <c r="I13" s="6">
        <v>69593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2">
        <v>110.77</v>
      </c>
    </row>
    <row r="14" spans="1:18">
      <c r="B14" s="41" t="s">
        <v>37</v>
      </c>
      <c r="C14" t="s">
        <v>82</v>
      </c>
      <c r="D14" s="3" t="s">
        <v>83</v>
      </c>
      <c r="E14" s="5">
        <v>1</v>
      </c>
      <c r="F14" s="2">
        <v>250</v>
      </c>
      <c r="G14" s="6">
        <v>32500</v>
      </c>
      <c r="H14" s="2">
        <v>167.54</v>
      </c>
      <c r="I14" s="6">
        <v>18558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2">
        <v>110.77</v>
      </c>
    </row>
    <row r="15" spans="1:18">
      <c r="B15" s="41" t="s">
        <v>37</v>
      </c>
      <c r="C15" t="s">
        <v>82</v>
      </c>
      <c r="D15" s="3" t="s">
        <v>84</v>
      </c>
      <c r="E15" s="5">
        <v>1</v>
      </c>
      <c r="F15" s="2">
        <v>150</v>
      </c>
      <c r="G15" s="6">
        <v>19500</v>
      </c>
      <c r="H15" s="2">
        <v>83.77</v>
      </c>
      <c r="I15" s="6">
        <v>9279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2">
        <v>110.77</v>
      </c>
    </row>
    <row r="16" spans="1:18">
      <c r="B16" s="41" t="s">
        <v>37</v>
      </c>
      <c r="C16" t="s">
        <v>82</v>
      </c>
      <c r="D16" s="3" t="s">
        <v>85</v>
      </c>
      <c r="E16" s="5">
        <v>1</v>
      </c>
      <c r="F16" s="2">
        <v>200</v>
      </c>
      <c r="G16" s="6">
        <v>26000</v>
      </c>
      <c r="H16" s="2">
        <v>167.54</v>
      </c>
      <c r="I16" s="6">
        <v>18558</v>
      </c>
      <c r="J16" s="6" t="str">
        <f>G16 - I16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2">
        <v>110.77</v>
      </c>
    </row>
    <row r="17" spans="1:18">
      <c r="B17" s="41" t="s">
        <v>37</v>
      </c>
      <c r="C17" t="s">
        <v>51</v>
      </c>
      <c r="D17" s="3" t="s">
        <v>86</v>
      </c>
      <c r="E17" s="5">
        <v>1</v>
      </c>
      <c r="F17" s="2">
        <v>0</v>
      </c>
      <c r="G17" s="6">
        <v>0</v>
      </c>
      <c r="H17" s="2">
        <v>260</v>
      </c>
      <c r="I17" s="6">
        <v>28800</v>
      </c>
      <c r="J17" s="6" t="str">
        <f>G17 - I17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2">
        <v>110.77</v>
      </c>
    </row>
    <row r="18" spans="1:18">
      <c r="B18" s="41" t="s">
        <v>37</v>
      </c>
      <c r="C18" t="s">
        <v>51</v>
      </c>
      <c r="D18" s="3" t="s">
        <v>87</v>
      </c>
      <c r="E18" s="5">
        <v>1</v>
      </c>
      <c r="F18" s="2">
        <v>100</v>
      </c>
      <c r="G18" s="6">
        <v>13000</v>
      </c>
      <c r="H18" s="2">
        <v>50</v>
      </c>
      <c r="I18" s="6">
        <v>5539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0.2</v>
      </c>
      <c r="P18" s="4">
        <v>0.8</v>
      </c>
      <c r="Q18" s="2">
        <v>130</v>
      </c>
      <c r="R18" s="42">
        <v>110.77</v>
      </c>
    </row>
    <row r="19" spans="1:18">
      <c r="B19" s="41" t="s">
        <v>37</v>
      </c>
      <c r="C19" t="s">
        <v>51</v>
      </c>
      <c r="D19" s="3" t="s">
        <v>88</v>
      </c>
      <c r="E19" s="5">
        <v>1</v>
      </c>
      <c r="F19" s="2">
        <v>150</v>
      </c>
      <c r="G19" s="6">
        <v>19500</v>
      </c>
      <c r="H19" s="2">
        <v>60</v>
      </c>
      <c r="I19" s="6">
        <v>6646</v>
      </c>
      <c r="J19" s="6" t="str">
        <f>G19 - I19</f>
        <v>0</v>
      </c>
      <c r="K19" s="4" t="str">
        <f>IF(G19=0,0,J19 / G19)</f>
        <v>0</v>
      </c>
      <c r="L19" s="6" t="str">
        <f>J19 * O19</f>
        <v>0</v>
      </c>
      <c r="M19" s="2" t="str">
        <f>L19 / R2</f>
        <v>0</v>
      </c>
      <c r="N19" s="6" t="str">
        <f>J19 * P19</f>
        <v>0</v>
      </c>
      <c r="O19" s="4">
        <v>0.2</v>
      </c>
      <c r="P19" s="4">
        <v>0.8</v>
      </c>
      <c r="Q19" s="2">
        <v>130</v>
      </c>
      <c r="R19" s="42">
        <v>110.77</v>
      </c>
    </row>
    <row r="20" spans="1:18">
      <c r="B20" s="43"/>
      <c r="C20" s="43"/>
      <c r="D20" s="44"/>
      <c r="E20" s="45"/>
      <c r="F20" s="46"/>
      <c r="G20" s="47"/>
      <c r="H20" s="46"/>
      <c r="I20" s="47"/>
      <c r="J20" s="47"/>
      <c r="K20" s="48"/>
      <c r="L20" s="47"/>
      <c r="M20" s="46"/>
      <c r="N20" s="47"/>
      <c r="O20" s="48"/>
      <c r="P20" s="48"/>
      <c r="Q20" s="46"/>
      <c r="R20" s="46"/>
    </row>
    <row r="21" spans="1:18">
      <c r="D21" s="8" t="s">
        <v>57</v>
      </c>
      <c r="F21" s="2" t="str">
        <f>SUM(F5:F20)</f>
        <v>0</v>
      </c>
      <c r="G21" s="6" t="str">
        <f>SUM(G5:G20)</f>
        <v>0</v>
      </c>
      <c r="H21" s="2" t="str">
        <f>SUM(H5:H20)</f>
        <v>0</v>
      </c>
      <c r="I21" s="6" t="str">
        <f>SUM(I5:I20)</f>
        <v>0</v>
      </c>
      <c r="J21" s="6" t="str">
        <f>SUM(J5:J20)</f>
        <v>0</v>
      </c>
      <c r="K21" s="4" t="str">
        <f>IF(G21=0,0,J21 / G21)</f>
        <v>0</v>
      </c>
      <c r="L21" s="6" t="str">
        <f>SUM(L5:L20)</f>
        <v>0</v>
      </c>
      <c r="M21" s="2" t="str">
        <f>SUM(M5:M20)</f>
        <v>0</v>
      </c>
      <c r="N21" s="6" t="str">
        <f>SUM(N5:N20)</f>
        <v>0</v>
      </c>
    </row>
    <row r="22" spans="1:18">
      <c r="D22" s="8" t="s">
        <v>58</v>
      </c>
      <c r="E22" s="9">
        <v>0.04712</v>
      </c>
      <c r="F22" s="2" t="str">
        <f>E22 * (F21 - 0)</f>
        <v>0</v>
      </c>
      <c r="G22" s="6" t="str">
        <f>E22 * (G21 - 0)</f>
        <v>0</v>
      </c>
    </row>
    <row r="23" spans="1:18">
      <c r="D23" s="8" t="s">
        <v>59</v>
      </c>
      <c r="E23" s="7">
        <v>0.1</v>
      </c>
      <c r="F23" s="2" t="str">
        <f>F21*E23</f>
        <v>0</v>
      </c>
      <c r="G23" s="6" t="str">
        <f>G21*E23</f>
        <v>0</v>
      </c>
      <c r="N23" s="6" t="str">
        <f>G23</f>
        <v>0</v>
      </c>
    </row>
    <row r="24" spans="1:18">
      <c r="D24" s="8" t="s">
        <v>57</v>
      </c>
      <c r="F24" s="2" t="str">
        <f>F21 + F22 + F23</f>
        <v>0</v>
      </c>
      <c r="G24" s="6" t="str">
        <f>G21 + G22 + G23</f>
        <v>0</v>
      </c>
      <c r="H24" s="2" t="str">
        <f>H21</f>
        <v>0</v>
      </c>
      <c r="I24" s="6" t="str">
        <f>I21</f>
        <v>0</v>
      </c>
      <c r="J24" s="6" t="str">
        <f>G24 - I24</f>
        <v>0</v>
      </c>
      <c r="K24" s="4" t="str">
        <f>IF(G24=0,0,J24 / G24)</f>
        <v>0</v>
      </c>
      <c r="L24" s="6" t="str">
        <f>L21</f>
        <v>0</v>
      </c>
      <c r="M24" s="2" t="str">
        <f>M21</f>
        <v>0</v>
      </c>
      <c r="N24" s="6" t="str">
        <f>N21 + N23</f>
        <v>0</v>
      </c>
    </row>
    <row r="25" spans="1:18">
      <c r="D25" s="8" t="s">
        <v>60</v>
      </c>
      <c r="E25" s="7">
        <v>0</v>
      </c>
      <c r="F25" s="2" t="str">
        <f>F24*E25</f>
        <v>0</v>
      </c>
      <c r="G25" s="6" t="str">
        <f>G24*E25</f>
        <v>0</v>
      </c>
      <c r="L25" s="6" t="str">
        <f>G25*O25</f>
        <v>0</v>
      </c>
      <c r="M25" s="2" t="str">
        <f>F25*O25</f>
        <v>0</v>
      </c>
      <c r="N25" s="6" t="str">
        <f>G25*P25</f>
        <v>0</v>
      </c>
      <c r="O25" s="4">
        <v>0.2</v>
      </c>
      <c r="P25" s="4">
        <v>0.8</v>
      </c>
    </row>
    <row r="26" spans="1:18">
      <c r="D26" s="8" t="s">
        <v>61</v>
      </c>
      <c r="E26" s="5">
        <v>0</v>
      </c>
      <c r="F26" s="2" t="str">
        <f>IF(R26=0,0,G26/R26)</f>
        <v>0</v>
      </c>
      <c r="G26" s="6" t="str">
        <f>E26</f>
        <v>0</v>
      </c>
      <c r="L26" s="6" t="str">
        <f>G26*O26</f>
        <v>0</v>
      </c>
      <c r="M26" s="2" t="str">
        <f>F26*O26</f>
        <v>0</v>
      </c>
      <c r="N26" s="6" t="str">
        <f>G26*P26</f>
        <v>0</v>
      </c>
      <c r="O26" s="4">
        <v>0.2</v>
      </c>
      <c r="P26" s="4">
        <v>0.8</v>
      </c>
      <c r="Q26" s="2" t="s">
        <v>62</v>
      </c>
      <c r="R26" s="2">
        <v>100</v>
      </c>
    </row>
    <row r="27" spans="1:18">
      <c r="D27" s="8" t="s">
        <v>63</v>
      </c>
      <c r="F27" s="2" t="str">
        <f>F24 - F25 - F26</f>
        <v>0</v>
      </c>
      <c r="G27" s="6" t="str">
        <f>G24 - G25 - G26</f>
        <v>0</v>
      </c>
      <c r="H27" s="2" t="str">
        <f>H24</f>
        <v>0</v>
      </c>
      <c r="I27" s="6" t="str">
        <f>I24</f>
        <v>0</v>
      </c>
      <c r="J27" s="6" t="str">
        <f>G27 - I27</f>
        <v>0</v>
      </c>
      <c r="K27" s="4" t="str">
        <f>IF(G27=0,0,J27 / G27)</f>
        <v>0</v>
      </c>
      <c r="L27" s="6" t="str">
        <f>L24 - L25 - L26</f>
        <v>0</v>
      </c>
      <c r="M27" s="2" t="str">
        <f>M24 - M25 - M26</f>
        <v>0</v>
      </c>
      <c r="N27" s="6" t="str">
        <f>N24 - N25 - N26</f>
        <v>0</v>
      </c>
    </row>
    <row r="28" spans="1:18">
      <c r="D28" s="8"/>
    </row>
    <row r="29" spans="1:18">
      <c r="D29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9" s="2" t="str">
        <f>M27</f>
        <v>0</v>
      </c>
    </row>
    <row r="30" spans="1:18">
      <c r="D30" s="8" t="s">
        <v>7</v>
      </c>
      <c r="F30" s="2" t="str">
        <f>(F29 + F31) * E22</f>
        <v>0</v>
      </c>
    </row>
    <row r="31" spans="1:18">
      <c r="D31" s="8" t="s">
        <v>64</v>
      </c>
      <c r="F31" s="2" t="str">
        <f>H27</f>
        <v>0</v>
      </c>
    </row>
    <row r="32" spans="1:18">
      <c r="D32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2" s="2" t="str">
        <f>SUM(F29:F31)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31"/>
  <sheetViews>
    <sheetView tabSelected="0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89</v>
      </c>
      <c r="Q2" s="2" t="s">
        <v>19</v>
      </c>
      <c r="R2" s="2">
        <v>130</v>
      </c>
    </row>
    <row r="4" spans="1:18" s="1" customFormat="1">
      <c r="B4" s="15" t="s">
        <v>20</v>
      </c>
      <c r="C4" s="16" t="s">
        <v>21</v>
      </c>
      <c r="D4" s="17" t="s">
        <v>22</v>
      </c>
      <c r="E4" s="18" t="s">
        <v>23</v>
      </c>
      <c r="F4" s="19" t="s">
        <v>24</v>
      </c>
      <c r="G4" s="18" t="s">
        <v>25</v>
      </c>
      <c r="H4" s="19" t="s">
        <v>26</v>
      </c>
      <c r="I4" s="18" t="s">
        <v>27</v>
      </c>
      <c r="J4" s="18" t="s">
        <v>28</v>
      </c>
      <c r="K4" s="20" t="s">
        <v>29</v>
      </c>
      <c r="L4" s="21" t="s">
        <v>30</v>
      </c>
      <c r="M4" s="22" t="s">
        <v>31</v>
      </c>
      <c r="N4" s="21" t="s">
        <v>32</v>
      </c>
      <c r="O4" s="23" t="s">
        <v>33</v>
      </c>
      <c r="P4" s="23" t="s">
        <v>34</v>
      </c>
      <c r="Q4" s="19" t="s">
        <v>35</v>
      </c>
      <c r="R4" s="24" t="s">
        <v>36</v>
      </c>
    </row>
    <row r="5" spans="1:18">
      <c r="B5" s="41" t="s">
        <v>37</v>
      </c>
      <c r="C5" t="s">
        <v>67</v>
      </c>
      <c r="D5" s="3" t="s">
        <v>68</v>
      </c>
      <c r="E5" s="5">
        <v>1</v>
      </c>
      <c r="F5" s="2">
        <v>2000</v>
      </c>
      <c r="G5" s="6">
        <v>260000</v>
      </c>
      <c r="H5" s="2">
        <v>1976.56</v>
      </c>
      <c r="I5" s="6">
        <v>218944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2">
        <v>110.77</v>
      </c>
    </row>
    <row r="6" spans="1:18">
      <c r="B6" s="41" t="s">
        <v>37</v>
      </c>
      <c r="C6" t="s">
        <v>90</v>
      </c>
      <c r="D6" s="3" t="s">
        <v>91</v>
      </c>
      <c r="E6" s="5">
        <v>1</v>
      </c>
      <c r="F6" s="2">
        <v>900</v>
      </c>
      <c r="G6" s="6">
        <v>117000</v>
      </c>
      <c r="H6" s="2">
        <v>580</v>
      </c>
      <c r="I6" s="6">
        <v>64247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2">
        <v>110.77</v>
      </c>
    </row>
    <row r="7" spans="1:18">
      <c r="B7" s="41" t="s">
        <v>37</v>
      </c>
      <c r="C7" t="s">
        <v>90</v>
      </c>
      <c r="D7" s="3" t="s">
        <v>71</v>
      </c>
      <c r="E7" s="5">
        <v>1</v>
      </c>
      <c r="F7" s="2">
        <v>150</v>
      </c>
      <c r="G7" s="6">
        <v>19500</v>
      </c>
      <c r="H7" s="2">
        <v>80</v>
      </c>
      <c r="I7" s="6">
        <v>8862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2">
        <v>110.77</v>
      </c>
    </row>
    <row r="8" spans="1:18">
      <c r="B8" s="41" t="s">
        <v>37</v>
      </c>
      <c r="C8" t="s">
        <v>90</v>
      </c>
      <c r="D8" s="3" t="s">
        <v>92</v>
      </c>
      <c r="E8" s="5">
        <v>1</v>
      </c>
      <c r="F8" s="2">
        <v>80</v>
      </c>
      <c r="G8" s="6">
        <v>10400</v>
      </c>
      <c r="H8" s="2">
        <v>50</v>
      </c>
      <c r="I8" s="6">
        <v>5539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2">
        <v>110.77</v>
      </c>
    </row>
    <row r="9" spans="1:18">
      <c r="B9" s="41" t="s">
        <v>37</v>
      </c>
      <c r="C9" t="s">
        <v>93</v>
      </c>
      <c r="D9" s="3" t="s">
        <v>94</v>
      </c>
      <c r="E9" s="5">
        <v>1</v>
      </c>
      <c r="F9" s="2">
        <v>1500</v>
      </c>
      <c r="G9" s="6">
        <v>195000</v>
      </c>
      <c r="H9" s="2">
        <v>1099.48</v>
      </c>
      <c r="I9" s="6">
        <v>121789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2">
        <v>110.77</v>
      </c>
    </row>
    <row r="10" spans="1:18">
      <c r="B10" s="41" t="s">
        <v>37</v>
      </c>
      <c r="C10" t="s">
        <v>80</v>
      </c>
      <c r="D10" s="3" t="s">
        <v>95</v>
      </c>
      <c r="E10" s="5">
        <v>1</v>
      </c>
      <c r="F10" s="2">
        <v>820</v>
      </c>
      <c r="G10" s="6">
        <v>106600</v>
      </c>
      <c r="H10" s="2">
        <v>628.27</v>
      </c>
      <c r="I10" s="6">
        <v>69593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2">
        <v>110.77</v>
      </c>
    </row>
    <row r="11" spans="1:18">
      <c r="B11" s="41" t="s">
        <v>37</v>
      </c>
      <c r="C11" t="s">
        <v>47</v>
      </c>
      <c r="D11" s="3" t="s">
        <v>96</v>
      </c>
      <c r="E11" s="5">
        <v>1</v>
      </c>
      <c r="F11" s="2">
        <v>520</v>
      </c>
      <c r="G11" s="6">
        <v>67600</v>
      </c>
      <c r="H11" s="2">
        <v>400</v>
      </c>
      <c r="I11" s="6">
        <v>44308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2">
        <v>110.77</v>
      </c>
    </row>
    <row r="12" spans="1:18">
      <c r="B12" s="41" t="s">
        <v>37</v>
      </c>
      <c r="C12" t="s">
        <v>82</v>
      </c>
      <c r="D12" s="3" t="s">
        <v>97</v>
      </c>
      <c r="E12" s="5">
        <v>2</v>
      </c>
      <c r="F12" s="2">
        <v>300</v>
      </c>
      <c r="G12" s="6">
        <v>39000</v>
      </c>
      <c r="H12" s="2">
        <v>167.54</v>
      </c>
      <c r="I12" s="6">
        <v>18558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2">
        <v>110.77</v>
      </c>
    </row>
    <row r="13" spans="1:18">
      <c r="B13" s="41" t="s">
        <v>37</v>
      </c>
      <c r="C13" t="s">
        <v>98</v>
      </c>
      <c r="D13" s="3" t="s">
        <v>50</v>
      </c>
      <c r="E13" s="5">
        <v>1</v>
      </c>
      <c r="F13" s="2">
        <v>270</v>
      </c>
      <c r="G13" s="6">
        <v>35100</v>
      </c>
      <c r="H13" s="2">
        <v>167.54</v>
      </c>
      <c r="I13" s="6">
        <v>18558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2">
        <v>110.77</v>
      </c>
    </row>
    <row r="14" spans="1:18">
      <c r="B14" s="41" t="s">
        <v>37</v>
      </c>
      <c r="C14" t="s">
        <v>51</v>
      </c>
      <c r="D14" s="3" t="s">
        <v>99</v>
      </c>
      <c r="E14" s="5">
        <v>1</v>
      </c>
      <c r="F14" s="2">
        <v>50</v>
      </c>
      <c r="G14" s="6">
        <v>6500</v>
      </c>
      <c r="H14" s="2">
        <v>300</v>
      </c>
      <c r="I14" s="6">
        <v>33231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2">
        <v>110.77</v>
      </c>
    </row>
    <row r="15" spans="1:18">
      <c r="B15" s="41" t="s">
        <v>37</v>
      </c>
      <c r="C15" t="s">
        <v>51</v>
      </c>
      <c r="D15" s="3" t="s">
        <v>100</v>
      </c>
      <c r="E15" s="5">
        <v>1</v>
      </c>
      <c r="F15" s="2">
        <v>0</v>
      </c>
      <c r="G15" s="6">
        <v>0</v>
      </c>
      <c r="H15" s="2">
        <v>60</v>
      </c>
      <c r="I15" s="6">
        <v>6646</v>
      </c>
      <c r="J15" s="6" t="str">
        <f>G15 - I15</f>
        <v>0</v>
      </c>
      <c r="K15" s="4" t="str">
        <f>IF(G15=0,0,J15 / G15)</f>
        <v>0</v>
      </c>
      <c r="L15" s="6" t="str">
        <f>J15 * O15</f>
        <v>0</v>
      </c>
      <c r="M15" s="2" t="str">
        <f>L15 / R2</f>
        <v>0</v>
      </c>
      <c r="N15" s="6" t="str">
        <f>J15 * P15</f>
        <v>0</v>
      </c>
      <c r="O15" s="4">
        <v>0.2</v>
      </c>
      <c r="P15" s="4">
        <v>0.8</v>
      </c>
      <c r="Q15" s="2">
        <v>130</v>
      </c>
      <c r="R15" s="42">
        <v>110.77</v>
      </c>
    </row>
    <row r="16" spans="1:18">
      <c r="B16" s="41" t="s">
        <v>54</v>
      </c>
      <c r="C16" t="s">
        <v>55</v>
      </c>
      <c r="D16" s="3" t="s">
        <v>101</v>
      </c>
      <c r="E16" s="5">
        <v>9</v>
      </c>
      <c r="F16" s="2">
        <v>1242</v>
      </c>
      <c r="G16" s="6">
        <v>161460</v>
      </c>
      <c r="H16" s="2">
        <v>0</v>
      </c>
      <c r="I16" s="6">
        <v>0</v>
      </c>
      <c r="J16" s="6" t="str">
        <f>G16 - 118638</f>
        <v>0</v>
      </c>
      <c r="K16" s="4" t="str">
        <f>IF(G16=0,0,J16 / G16)</f>
        <v>0</v>
      </c>
      <c r="L16" s="6" t="str">
        <f>J16 * O16</f>
        <v>0</v>
      </c>
      <c r="M16" s="2" t="str">
        <f>L16 / R2</f>
        <v>0</v>
      </c>
      <c r="N16" s="6" t="str">
        <f>J16 * P16</f>
        <v>0</v>
      </c>
      <c r="O16" s="4">
        <v>0.2</v>
      </c>
      <c r="P16" s="4">
        <v>0.8</v>
      </c>
      <c r="Q16" s="2">
        <v>130</v>
      </c>
      <c r="R16" s="42">
        <v>110.77</v>
      </c>
    </row>
    <row r="17" spans="1:18">
      <c r="B17" s="41" t="s">
        <v>54</v>
      </c>
      <c r="C17" t="s">
        <v>55</v>
      </c>
      <c r="D17" s="3" t="s">
        <v>102</v>
      </c>
      <c r="E17" s="5">
        <v>1</v>
      </c>
      <c r="F17" s="2">
        <v>170</v>
      </c>
      <c r="G17" s="6">
        <v>22100</v>
      </c>
      <c r="H17" s="2">
        <v>0</v>
      </c>
      <c r="I17" s="6">
        <v>0</v>
      </c>
      <c r="J17" s="6" t="str">
        <f>G17 - 13292</f>
        <v>0</v>
      </c>
      <c r="K17" s="4" t="str">
        <f>IF(G17=0,0,J17 / G17)</f>
        <v>0</v>
      </c>
      <c r="L17" s="6" t="str">
        <f>J17 * O17</f>
        <v>0</v>
      </c>
      <c r="M17" s="2" t="str">
        <f>L17 / R2</f>
        <v>0</v>
      </c>
      <c r="N17" s="6" t="str">
        <f>J17 * P17</f>
        <v>0</v>
      </c>
      <c r="O17" s="4">
        <v>0.2</v>
      </c>
      <c r="P17" s="4">
        <v>0.8</v>
      </c>
      <c r="Q17" s="2">
        <v>130</v>
      </c>
      <c r="R17" s="42">
        <v>110.77</v>
      </c>
    </row>
    <row r="18" spans="1:18">
      <c r="B18" s="41" t="s">
        <v>37</v>
      </c>
      <c r="C18" t="s">
        <v>103</v>
      </c>
      <c r="D18" s="3" t="s">
        <v>104</v>
      </c>
      <c r="E18" s="5">
        <v>1</v>
      </c>
      <c r="F18" s="2">
        <v>769.23</v>
      </c>
      <c r="G18" s="6">
        <v>100000</v>
      </c>
      <c r="H18" s="2">
        <v>779.99</v>
      </c>
      <c r="I18" s="6">
        <v>86400</v>
      </c>
      <c r="J18" s="6" t="str">
        <f>G18 - I18</f>
        <v>0</v>
      </c>
      <c r="K18" s="4" t="str">
        <f>IF(G18=0,0,J18 / G18)</f>
        <v>0</v>
      </c>
      <c r="L18" s="6" t="str">
        <f>J18 * O18</f>
        <v>0</v>
      </c>
      <c r="M18" s="2" t="str">
        <f>L18 / R2</f>
        <v>0</v>
      </c>
      <c r="N18" s="6" t="str">
        <f>J18 * P18</f>
        <v>0</v>
      </c>
      <c r="O18" s="4">
        <v>0</v>
      </c>
      <c r="P18" s="4">
        <v>1</v>
      </c>
      <c r="Q18" s="2">
        <v>130</v>
      </c>
      <c r="R18" s="42">
        <v>110.77</v>
      </c>
    </row>
    <row r="19" spans="1:18">
      <c r="B19" s="43"/>
      <c r="C19" s="43"/>
      <c r="D19" s="44"/>
      <c r="E19" s="45"/>
      <c r="F19" s="46"/>
      <c r="G19" s="47"/>
      <c r="H19" s="46"/>
      <c r="I19" s="47"/>
      <c r="J19" s="47"/>
      <c r="K19" s="48"/>
      <c r="L19" s="47"/>
      <c r="M19" s="46"/>
      <c r="N19" s="47"/>
      <c r="O19" s="48"/>
      <c r="P19" s="48"/>
      <c r="Q19" s="46"/>
      <c r="R19" s="46"/>
    </row>
    <row r="20" spans="1:18">
      <c r="D20" s="8" t="s">
        <v>57</v>
      </c>
      <c r="F20" s="2" t="str">
        <f>SUM(F5:F19)</f>
        <v>0</v>
      </c>
      <c r="G20" s="6" t="str">
        <f>SUM(G5:G19)</f>
        <v>0</v>
      </c>
      <c r="H20" s="2" t="str">
        <f>SUM(H5:H19)</f>
        <v>0</v>
      </c>
      <c r="I20" s="6" t="str">
        <f>SUM(I5:I19)</f>
        <v>0</v>
      </c>
      <c r="J20" s="6" t="str">
        <f>SUM(J5:J19)</f>
        <v>0</v>
      </c>
      <c r="K20" s="4" t="str">
        <f>IF(G20=0,0,J20 / G20)</f>
        <v>0</v>
      </c>
      <c r="L20" s="6" t="str">
        <f>SUM(L5:L19)</f>
        <v>0</v>
      </c>
      <c r="M20" s="2" t="str">
        <f>SUM(M5:M19)</f>
        <v>0</v>
      </c>
      <c r="N20" s="6" t="str">
        <f>SUM(N5:N19)</f>
        <v>0</v>
      </c>
    </row>
    <row r="21" spans="1:18">
      <c r="D21" s="8" t="s">
        <v>58</v>
      </c>
      <c r="E21" s="9">
        <v>0.04712</v>
      </c>
      <c r="F21" s="2" t="str">
        <f>E21 * (F20 - 0)</f>
        <v>0</v>
      </c>
      <c r="G21" s="6" t="str">
        <f>E21 * (G20 - 0)</f>
        <v>0</v>
      </c>
    </row>
    <row r="22" spans="1:18">
      <c r="D22" s="8" t="s">
        <v>59</v>
      </c>
      <c r="E22" s="7">
        <v>0.1</v>
      </c>
      <c r="F22" s="2" t="str">
        <f>F20*E22</f>
        <v>0</v>
      </c>
      <c r="G22" s="6" t="str">
        <f>G20*E22</f>
        <v>0</v>
      </c>
      <c r="N22" s="6" t="str">
        <f>G22</f>
        <v>0</v>
      </c>
    </row>
    <row r="23" spans="1:18">
      <c r="D23" s="8" t="s">
        <v>57</v>
      </c>
      <c r="F23" s="2" t="str">
        <f>F20 + F21 + F22</f>
        <v>0</v>
      </c>
      <c r="G23" s="6" t="str">
        <f>G20 + G21 + G22</f>
        <v>0</v>
      </c>
      <c r="H23" s="2" t="str">
        <f>H20</f>
        <v>0</v>
      </c>
      <c r="I23" s="6" t="str">
        <f>I20</f>
        <v>0</v>
      </c>
      <c r="J23" s="6" t="str">
        <f>G23 - I23</f>
        <v>0</v>
      </c>
      <c r="K23" s="4" t="str">
        <f>IF(G23=0,0,J23 / G23)</f>
        <v>0</v>
      </c>
      <c r="L23" s="6" t="str">
        <f>L20</f>
        <v>0</v>
      </c>
      <c r="M23" s="2" t="str">
        <f>M20</f>
        <v>0</v>
      </c>
      <c r="N23" s="6" t="str">
        <f>N20 + N22</f>
        <v>0</v>
      </c>
    </row>
    <row r="24" spans="1:18">
      <c r="D24" s="8"/>
      <c r="E24" s="7">
        <v>0</v>
      </c>
      <c r="F24" s="2" t="str">
        <f>F23*E24</f>
        <v>0</v>
      </c>
      <c r="G24" s="6" t="str">
        <f>G23*E24</f>
        <v>0</v>
      </c>
      <c r="L24" s="6" t="str">
        <f>G24*O24</f>
        <v>0</v>
      </c>
      <c r="M24" s="2" t="str">
        <f>F24*O24</f>
        <v>0</v>
      </c>
      <c r="N24" s="6" t="str">
        <f>G24*P24</f>
        <v>0</v>
      </c>
      <c r="O24" s="4">
        <v>0.2</v>
      </c>
      <c r="P24" s="4">
        <v>0.8</v>
      </c>
    </row>
    <row r="25" spans="1:18">
      <c r="D25" s="8" t="s">
        <v>61</v>
      </c>
      <c r="E25" s="5">
        <v>0</v>
      </c>
      <c r="F25" s="2" t="str">
        <f>IF(R25=0,0,G25/R25)</f>
        <v>0</v>
      </c>
      <c r="G25" s="6" t="str">
        <f>E25</f>
        <v>0</v>
      </c>
      <c r="L25" s="6" t="str">
        <f>G25*O25</f>
        <v>0</v>
      </c>
      <c r="M25" s="2" t="str">
        <f>F25*O25</f>
        <v>0</v>
      </c>
      <c r="N25" s="6" t="str">
        <f>G25*P25</f>
        <v>0</v>
      </c>
      <c r="O25" s="4">
        <v>0.2</v>
      </c>
      <c r="P25" s="4">
        <v>0.8</v>
      </c>
      <c r="Q25" s="2" t="s">
        <v>62</v>
      </c>
      <c r="R25" s="2">
        <v>100</v>
      </c>
    </row>
    <row r="26" spans="1:18">
      <c r="D26" s="8" t="s">
        <v>63</v>
      </c>
      <c r="F26" s="2" t="str">
        <f>F23 - F24 - F25</f>
        <v>0</v>
      </c>
      <c r="G26" s="6" t="str">
        <f>G23 - G24 - G25</f>
        <v>0</v>
      </c>
      <c r="H26" s="2" t="str">
        <f>H23</f>
        <v>0</v>
      </c>
      <c r="I26" s="6" t="str">
        <f>I23</f>
        <v>0</v>
      </c>
      <c r="J26" s="6" t="str">
        <f>G26 - I26</f>
        <v>0</v>
      </c>
      <c r="K26" s="4" t="str">
        <f>IF(G26=0,0,J26 / G26)</f>
        <v>0</v>
      </c>
      <c r="L26" s="6" t="str">
        <f>L23 - L24 - L25</f>
        <v>0</v>
      </c>
      <c r="M26" s="2" t="str">
        <f>M23 - M24 - M25</f>
        <v>0</v>
      </c>
      <c r="N26" s="6" t="str">
        <f>N23 - N24 - N25</f>
        <v>0</v>
      </c>
    </row>
    <row r="27" spans="1:18">
      <c r="D27" s="8"/>
    </row>
    <row r="28" spans="1:18">
      <c r="D28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8" s="2" t="str">
        <f>M26</f>
        <v>0</v>
      </c>
    </row>
    <row r="29" spans="1:18">
      <c r="D29" s="8" t="s">
        <v>7</v>
      </c>
      <c r="F29" s="2" t="str">
        <f>(F28 + F30) * E21</f>
        <v>0</v>
      </c>
    </row>
    <row r="30" spans="1:18">
      <c r="D30" s="8" t="s">
        <v>64</v>
      </c>
      <c r="F30" s="2" t="str">
        <f>H26</f>
        <v>0</v>
      </c>
    </row>
    <row r="31" spans="1:18">
      <c r="D31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31" s="2" t="str">
        <f>SUM(F28:F30)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R27"/>
  <sheetViews>
    <sheetView tabSelected="1" workbookViewId="0" zoomScale="90" zoomScaleNormal="9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8.5" outlineLevelRow="0" outlineLevelCol="0"/>
  <cols>
    <col min="1" max="1" width="4.875" customWidth="true" style="0"/>
    <col min="2" max="2" width="19.625" customWidth="true" style="0"/>
    <col min="3" max="3" width="40.625" customWidth="true" style="0"/>
    <col min="4" max="4" width="40.625" customWidth="true" style="3"/>
    <col min="5" max="5" width="6.75" customWidth="true" style="5"/>
    <col min="6" max="6" width="9.625" customWidth="true" style="2"/>
    <col min="7" max="7" width="9.625" customWidth="true" style="6"/>
    <col min="8" max="8" width="9.625" customWidth="true" style="2"/>
    <col min="9" max="9" width="9.625" customWidth="true" style="6"/>
    <col min="10" max="10" width="9.625" customWidth="true" style="6"/>
    <col min="11" max="11" width="9.625" customWidth="true" style="4"/>
    <col min="12" max="12" width="9.625" customWidth="true" style="6"/>
    <col min="13" max="13" width="9.625" customWidth="true" style="2"/>
    <col min="14" max="14" width="9.625" customWidth="true" style="6"/>
    <col min="15" max="15" width="8.5" style="4"/>
    <col min="16" max="16" width="8.5" style="4"/>
    <col min="17" max="17" width="16.125" customWidth="true" style="2"/>
    <col min="18" max="18" width="13.25" customWidth="true" style="2"/>
  </cols>
  <sheetData>
    <row r="2" spans="1:18">
      <c r="B2" t="s">
        <v>105</v>
      </c>
      <c r="Q2" s="2" t="s">
        <v>19</v>
      </c>
      <c r="R2" s="2">
        <v>130</v>
      </c>
    </row>
    <row r="4" spans="1:18" s="1" customFormat="1">
      <c r="B4" s="15" t="s">
        <v>20</v>
      </c>
      <c r="C4" s="16" t="s">
        <v>21</v>
      </c>
      <c r="D4" s="17" t="s">
        <v>22</v>
      </c>
      <c r="E4" s="18" t="s">
        <v>23</v>
      </c>
      <c r="F4" s="19" t="s">
        <v>24</v>
      </c>
      <c r="G4" s="18" t="s">
        <v>25</v>
      </c>
      <c r="H4" s="19" t="s">
        <v>26</v>
      </c>
      <c r="I4" s="18" t="s">
        <v>27</v>
      </c>
      <c r="J4" s="18" t="s">
        <v>28</v>
      </c>
      <c r="K4" s="20" t="s">
        <v>29</v>
      </c>
      <c r="L4" s="21" t="s">
        <v>30</v>
      </c>
      <c r="M4" s="22" t="s">
        <v>31</v>
      </c>
      <c r="N4" s="21" t="s">
        <v>32</v>
      </c>
      <c r="O4" s="23" t="s">
        <v>33</v>
      </c>
      <c r="P4" s="23" t="s">
        <v>34</v>
      </c>
      <c r="Q4" s="19" t="s">
        <v>35</v>
      </c>
      <c r="R4" s="24" t="s">
        <v>36</v>
      </c>
    </row>
    <row r="5" spans="1:18">
      <c r="B5" s="41" t="s">
        <v>37</v>
      </c>
      <c r="C5" t="s">
        <v>106</v>
      </c>
      <c r="D5" s="3" t="s">
        <v>107</v>
      </c>
      <c r="E5" s="5">
        <v>1</v>
      </c>
      <c r="F5" s="2">
        <v>1250</v>
      </c>
      <c r="G5" s="6">
        <v>162500</v>
      </c>
      <c r="H5" s="2">
        <v>945.34</v>
      </c>
      <c r="I5" s="6">
        <v>104715</v>
      </c>
      <c r="J5" s="6" t="str">
        <f>G5 - I5</f>
        <v>0</v>
      </c>
      <c r="K5" s="4" t="str">
        <f>IF(G5=0,0,J5 / G5)</f>
        <v>0</v>
      </c>
      <c r="L5" s="6" t="str">
        <f>J5 * O5</f>
        <v>0</v>
      </c>
      <c r="M5" s="2" t="str">
        <f>L5 / R2</f>
        <v>0</v>
      </c>
      <c r="N5" s="6" t="str">
        <f>J5 * P5</f>
        <v>0</v>
      </c>
      <c r="O5" s="4">
        <v>0.2</v>
      </c>
      <c r="P5" s="4">
        <v>0.8</v>
      </c>
      <c r="Q5" s="2">
        <v>130</v>
      </c>
      <c r="R5" s="42">
        <v>110.77</v>
      </c>
    </row>
    <row r="6" spans="1:18">
      <c r="B6" s="41" t="s">
        <v>37</v>
      </c>
      <c r="C6" t="s">
        <v>40</v>
      </c>
      <c r="D6" s="3" t="s">
        <v>41</v>
      </c>
      <c r="E6" s="5">
        <v>1</v>
      </c>
      <c r="F6" s="2">
        <v>300</v>
      </c>
      <c r="G6" s="6">
        <v>39000</v>
      </c>
      <c r="H6" s="2">
        <v>167.54</v>
      </c>
      <c r="I6" s="6">
        <v>18558</v>
      </c>
      <c r="J6" s="6" t="str">
        <f>G6 - I6</f>
        <v>0</v>
      </c>
      <c r="K6" s="4" t="str">
        <f>IF(G6=0,0,J6 / G6)</f>
        <v>0</v>
      </c>
      <c r="L6" s="6" t="str">
        <f>J6 * O6</f>
        <v>0</v>
      </c>
      <c r="M6" s="2" t="str">
        <f>L6 / R2</f>
        <v>0</v>
      </c>
      <c r="N6" s="6" t="str">
        <f>J6 * P6</f>
        <v>0</v>
      </c>
      <c r="O6" s="4">
        <v>0.2</v>
      </c>
      <c r="P6" s="4">
        <v>0.8</v>
      </c>
      <c r="Q6" s="2">
        <v>130</v>
      </c>
      <c r="R6" s="42">
        <v>110.77</v>
      </c>
    </row>
    <row r="7" spans="1:18">
      <c r="B7" s="41" t="s">
        <v>37</v>
      </c>
      <c r="C7" t="s">
        <v>40</v>
      </c>
      <c r="D7" s="3" t="s">
        <v>108</v>
      </c>
      <c r="E7" s="5">
        <v>1</v>
      </c>
      <c r="F7" s="2">
        <v>280</v>
      </c>
      <c r="G7" s="6">
        <v>36400</v>
      </c>
      <c r="H7" s="2">
        <v>210</v>
      </c>
      <c r="I7" s="6">
        <v>23262</v>
      </c>
      <c r="J7" s="6" t="str">
        <f>G7 - I7</f>
        <v>0</v>
      </c>
      <c r="K7" s="4" t="str">
        <f>IF(G7=0,0,J7 / G7)</f>
        <v>0</v>
      </c>
      <c r="L7" s="6" t="str">
        <f>J7 * O7</f>
        <v>0</v>
      </c>
      <c r="M7" s="2" t="str">
        <f>L7 / R2</f>
        <v>0</v>
      </c>
      <c r="N7" s="6" t="str">
        <f>J7 * P7</f>
        <v>0</v>
      </c>
      <c r="O7" s="4">
        <v>0.2</v>
      </c>
      <c r="P7" s="4">
        <v>0.8</v>
      </c>
      <c r="Q7" s="2">
        <v>130</v>
      </c>
      <c r="R7" s="42">
        <v>110.77</v>
      </c>
    </row>
    <row r="8" spans="1:18">
      <c r="B8" s="41" t="s">
        <v>37</v>
      </c>
      <c r="C8" t="s">
        <v>43</v>
      </c>
      <c r="D8" s="3" t="s">
        <v>44</v>
      </c>
      <c r="E8" s="5">
        <v>1</v>
      </c>
      <c r="F8" s="2">
        <v>550</v>
      </c>
      <c r="G8" s="6">
        <v>71500</v>
      </c>
      <c r="H8" s="2">
        <v>321.6</v>
      </c>
      <c r="I8" s="6">
        <v>35624</v>
      </c>
      <c r="J8" s="6" t="str">
        <f>G8 - I8</f>
        <v>0</v>
      </c>
      <c r="K8" s="4" t="str">
        <f>IF(G8=0,0,J8 / G8)</f>
        <v>0</v>
      </c>
      <c r="L8" s="6" t="str">
        <f>J8 * O8</f>
        <v>0</v>
      </c>
      <c r="M8" s="2" t="str">
        <f>L8 / R2</f>
        <v>0</v>
      </c>
      <c r="N8" s="6" t="str">
        <f>J8 * P8</f>
        <v>0</v>
      </c>
      <c r="O8" s="4">
        <v>0.2</v>
      </c>
      <c r="P8" s="4">
        <v>0.8</v>
      </c>
      <c r="Q8" s="2">
        <v>130</v>
      </c>
      <c r="R8" s="42">
        <v>110.77</v>
      </c>
    </row>
    <row r="9" spans="1:18">
      <c r="B9" s="41" t="s">
        <v>37</v>
      </c>
      <c r="C9" t="s">
        <v>43</v>
      </c>
      <c r="D9" s="3" t="s">
        <v>109</v>
      </c>
      <c r="E9" s="5">
        <v>1</v>
      </c>
      <c r="F9" s="2">
        <v>300</v>
      </c>
      <c r="G9" s="6">
        <v>39000</v>
      </c>
      <c r="H9" s="2">
        <v>150.75</v>
      </c>
      <c r="I9" s="6">
        <v>16699</v>
      </c>
      <c r="J9" s="6" t="str">
        <f>G9 - I9</f>
        <v>0</v>
      </c>
      <c r="K9" s="4" t="str">
        <f>IF(G9=0,0,J9 / G9)</f>
        <v>0</v>
      </c>
      <c r="L9" s="6" t="str">
        <f>J9 * O9</f>
        <v>0</v>
      </c>
      <c r="M9" s="2" t="str">
        <f>L9 / R2</f>
        <v>0</v>
      </c>
      <c r="N9" s="6" t="str">
        <f>J9 * P9</f>
        <v>0</v>
      </c>
      <c r="O9" s="4">
        <v>0.2</v>
      </c>
      <c r="P9" s="4">
        <v>0.8</v>
      </c>
      <c r="Q9" s="2">
        <v>130</v>
      </c>
      <c r="R9" s="42">
        <v>110.77</v>
      </c>
    </row>
    <row r="10" spans="1:18">
      <c r="B10" s="41" t="s">
        <v>37</v>
      </c>
      <c r="C10" t="s">
        <v>43</v>
      </c>
      <c r="D10" s="3" t="s">
        <v>110</v>
      </c>
      <c r="E10" s="5">
        <v>1</v>
      </c>
      <c r="F10" s="2">
        <v>200</v>
      </c>
      <c r="G10" s="6">
        <v>26000</v>
      </c>
      <c r="H10" s="2">
        <v>100.5</v>
      </c>
      <c r="I10" s="6">
        <v>11132</v>
      </c>
      <c r="J10" s="6" t="str">
        <f>G10 - I10</f>
        <v>0</v>
      </c>
      <c r="K10" s="4" t="str">
        <f>IF(G10=0,0,J10 / G10)</f>
        <v>0</v>
      </c>
      <c r="L10" s="6" t="str">
        <f>J10 * O10</f>
        <v>0</v>
      </c>
      <c r="M10" s="2" t="str">
        <f>L10 / R2</f>
        <v>0</v>
      </c>
      <c r="N10" s="6" t="str">
        <f>J10 * P10</f>
        <v>0</v>
      </c>
      <c r="O10" s="4">
        <v>0.2</v>
      </c>
      <c r="P10" s="4">
        <v>0.8</v>
      </c>
      <c r="Q10" s="2">
        <v>130</v>
      </c>
      <c r="R10" s="42">
        <v>110.77</v>
      </c>
    </row>
    <row r="11" spans="1:18">
      <c r="B11" s="41" t="s">
        <v>37</v>
      </c>
      <c r="C11" t="s">
        <v>82</v>
      </c>
      <c r="D11" s="3" t="s">
        <v>84</v>
      </c>
      <c r="E11" s="5">
        <v>1</v>
      </c>
      <c r="F11" s="2">
        <v>150</v>
      </c>
      <c r="G11" s="6">
        <v>19500</v>
      </c>
      <c r="H11" s="2">
        <v>83.77</v>
      </c>
      <c r="I11" s="6">
        <v>9279</v>
      </c>
      <c r="J11" s="6" t="str">
        <f>G11 - I11</f>
        <v>0</v>
      </c>
      <c r="K11" s="4" t="str">
        <f>IF(G11=0,0,J11 / G11)</f>
        <v>0</v>
      </c>
      <c r="L11" s="6" t="str">
        <f>J11 * O11</f>
        <v>0</v>
      </c>
      <c r="M11" s="2" t="str">
        <f>L11 / R2</f>
        <v>0</v>
      </c>
      <c r="N11" s="6" t="str">
        <f>J11 * P11</f>
        <v>0</v>
      </c>
      <c r="O11" s="4">
        <v>0.2</v>
      </c>
      <c r="P11" s="4">
        <v>0.8</v>
      </c>
      <c r="Q11" s="2">
        <v>130</v>
      </c>
      <c r="R11" s="42">
        <v>110.77</v>
      </c>
    </row>
    <row r="12" spans="1:18">
      <c r="B12" s="41" t="s">
        <v>37</v>
      </c>
      <c r="C12" t="s">
        <v>47</v>
      </c>
      <c r="D12" s="3" t="s">
        <v>111</v>
      </c>
      <c r="E12" s="5">
        <v>1</v>
      </c>
      <c r="F12" s="2">
        <v>420</v>
      </c>
      <c r="G12" s="6">
        <v>54600</v>
      </c>
      <c r="H12" s="2">
        <v>320</v>
      </c>
      <c r="I12" s="6">
        <v>35446</v>
      </c>
      <c r="J12" s="6" t="str">
        <f>G12 - I12</f>
        <v>0</v>
      </c>
      <c r="K12" s="4" t="str">
        <f>IF(G12=0,0,J12 / G12)</f>
        <v>0</v>
      </c>
      <c r="L12" s="6" t="str">
        <f>J12 * O12</f>
        <v>0</v>
      </c>
      <c r="M12" s="2" t="str">
        <f>L12 / R2</f>
        <v>0</v>
      </c>
      <c r="N12" s="6" t="str">
        <f>J12 * P12</f>
        <v>0</v>
      </c>
      <c r="O12" s="4">
        <v>0.2</v>
      </c>
      <c r="P12" s="4">
        <v>0.8</v>
      </c>
      <c r="Q12" s="2">
        <v>130</v>
      </c>
      <c r="R12" s="42">
        <v>110.77</v>
      </c>
    </row>
    <row r="13" spans="1:18">
      <c r="B13" s="41" t="s">
        <v>37</v>
      </c>
      <c r="C13" t="s">
        <v>51</v>
      </c>
      <c r="D13" s="3" t="s">
        <v>112</v>
      </c>
      <c r="E13" s="5">
        <v>1</v>
      </c>
      <c r="F13" s="2">
        <v>300</v>
      </c>
      <c r="G13" s="6">
        <v>39000</v>
      </c>
      <c r="H13" s="2">
        <v>250</v>
      </c>
      <c r="I13" s="6">
        <v>27693</v>
      </c>
      <c r="J13" s="6" t="str">
        <f>G13 - I13</f>
        <v>0</v>
      </c>
      <c r="K13" s="4" t="str">
        <f>IF(G13=0,0,J13 / G13)</f>
        <v>0</v>
      </c>
      <c r="L13" s="6" t="str">
        <f>J13 * O13</f>
        <v>0</v>
      </c>
      <c r="M13" s="2" t="str">
        <f>L13 / R2</f>
        <v>0</v>
      </c>
      <c r="N13" s="6" t="str">
        <f>J13 * P13</f>
        <v>0</v>
      </c>
      <c r="O13" s="4">
        <v>0.2</v>
      </c>
      <c r="P13" s="4">
        <v>0.8</v>
      </c>
      <c r="Q13" s="2">
        <v>130</v>
      </c>
      <c r="R13" s="42">
        <v>110.77</v>
      </c>
    </row>
    <row r="14" spans="1:18">
      <c r="B14" s="41" t="s">
        <v>37</v>
      </c>
      <c r="C14" t="s">
        <v>51</v>
      </c>
      <c r="D14" s="3" t="s">
        <v>113</v>
      </c>
      <c r="E14" s="5">
        <v>1</v>
      </c>
      <c r="F14" s="2">
        <v>65</v>
      </c>
      <c r="G14" s="6">
        <v>8450</v>
      </c>
      <c r="H14" s="2">
        <v>35</v>
      </c>
      <c r="I14" s="6">
        <v>3877</v>
      </c>
      <c r="J14" s="6" t="str">
        <f>G14 - I14</f>
        <v>0</v>
      </c>
      <c r="K14" s="4" t="str">
        <f>IF(G14=0,0,J14 / G14)</f>
        <v>0</v>
      </c>
      <c r="L14" s="6" t="str">
        <f>J14 * O14</f>
        <v>0</v>
      </c>
      <c r="M14" s="2" t="str">
        <f>L14 / R2</f>
        <v>0</v>
      </c>
      <c r="N14" s="6" t="str">
        <f>J14 * P14</f>
        <v>0</v>
      </c>
      <c r="O14" s="4">
        <v>0.2</v>
      </c>
      <c r="P14" s="4">
        <v>0.8</v>
      </c>
      <c r="Q14" s="2">
        <v>130</v>
      </c>
      <c r="R14" s="42">
        <v>110.77</v>
      </c>
    </row>
    <row r="15" spans="1:18">
      <c r="B15" s="43"/>
      <c r="C15" s="43"/>
      <c r="D15" s="44"/>
      <c r="E15" s="45"/>
      <c r="F15" s="46"/>
      <c r="G15" s="47"/>
      <c r="H15" s="46"/>
      <c r="I15" s="47"/>
      <c r="J15" s="47"/>
      <c r="K15" s="48"/>
      <c r="L15" s="47"/>
      <c r="M15" s="46"/>
      <c r="N15" s="47"/>
      <c r="O15" s="48"/>
      <c r="P15" s="48"/>
      <c r="Q15" s="46"/>
      <c r="R15" s="46"/>
    </row>
    <row r="16" spans="1:18">
      <c r="D16" s="8" t="s">
        <v>57</v>
      </c>
      <c r="F16" s="2" t="str">
        <f>SUM(F5:F15)</f>
        <v>0</v>
      </c>
      <c r="G16" s="6" t="str">
        <f>SUM(G5:G15)</f>
        <v>0</v>
      </c>
      <c r="H16" s="2" t="str">
        <f>SUM(H5:H15)</f>
        <v>0</v>
      </c>
      <c r="I16" s="6" t="str">
        <f>SUM(I5:I15)</f>
        <v>0</v>
      </c>
      <c r="J16" s="6" t="str">
        <f>SUM(J5:J15)</f>
        <v>0</v>
      </c>
      <c r="K16" s="4" t="str">
        <f>IF(G16=0,0,J16 / G16)</f>
        <v>0</v>
      </c>
      <c r="L16" s="6" t="str">
        <f>SUM(L5:L15)</f>
        <v>0</v>
      </c>
      <c r="M16" s="2" t="str">
        <f>SUM(M5:M15)</f>
        <v>0</v>
      </c>
      <c r="N16" s="6" t="str">
        <f>SUM(N5:N15)</f>
        <v>0</v>
      </c>
    </row>
    <row r="17" spans="1:18">
      <c r="D17" s="8" t="s">
        <v>58</v>
      </c>
      <c r="E17" s="9">
        <v>0.04712</v>
      </c>
      <c r="F17" s="2" t="str">
        <f>E17 * (F16 - 0)</f>
        <v>0</v>
      </c>
      <c r="G17" s="6" t="str">
        <f>E17 * (G16 - 0)</f>
        <v>0</v>
      </c>
    </row>
    <row r="18" spans="1:18">
      <c r="D18" s="8" t="s">
        <v>59</v>
      </c>
      <c r="E18" s="7">
        <v>0.1</v>
      </c>
      <c r="F18" s="2" t="str">
        <f>F16*E18</f>
        <v>0</v>
      </c>
      <c r="G18" s="6" t="str">
        <f>G16*E18</f>
        <v>0</v>
      </c>
      <c r="N18" s="6" t="str">
        <f>G18</f>
        <v>0</v>
      </c>
    </row>
    <row r="19" spans="1:18">
      <c r="D19" s="8" t="s">
        <v>57</v>
      </c>
      <c r="F19" s="2" t="str">
        <f>F16 + F17 + F18</f>
        <v>0</v>
      </c>
      <c r="G19" s="6" t="str">
        <f>G16 + G17 + G18</f>
        <v>0</v>
      </c>
      <c r="H19" s="2" t="str">
        <f>H16</f>
        <v>0</v>
      </c>
      <c r="I19" s="6" t="str">
        <f>I16</f>
        <v>0</v>
      </c>
      <c r="J19" s="6" t="str">
        <f>G19 - I19</f>
        <v>0</v>
      </c>
      <c r="K19" s="4" t="str">
        <f>IF(G19=0,0,J19 / G19)</f>
        <v>0</v>
      </c>
      <c r="L19" s="6" t="str">
        <f>L16</f>
        <v>0</v>
      </c>
      <c r="M19" s="2" t="str">
        <f>M16</f>
        <v>0</v>
      </c>
      <c r="N19" s="6" t="str">
        <f>N16 + N18</f>
        <v>0</v>
      </c>
    </row>
    <row r="20" spans="1:18">
      <c r="D20" s="8" t="s">
        <v>114</v>
      </c>
      <c r="E20" s="7">
        <v>0.05</v>
      </c>
      <c r="F20" s="2" t="str">
        <f>F19*E20</f>
        <v>0</v>
      </c>
      <c r="G20" s="6" t="str">
        <f>G19*E20</f>
        <v>0</v>
      </c>
      <c r="L20" s="6" t="str">
        <f>G20*O20</f>
        <v>0</v>
      </c>
      <c r="M20" s="2" t="str">
        <f>F20*O20</f>
        <v>0</v>
      </c>
      <c r="N20" s="6" t="str">
        <f>G20*P20</f>
        <v>0</v>
      </c>
      <c r="O20" s="4">
        <v>0.2</v>
      </c>
      <c r="P20" s="4">
        <v>0.8</v>
      </c>
    </row>
    <row r="21" spans="1:18">
      <c r="D21" s="8" t="s">
        <v>61</v>
      </c>
      <c r="E21" s="5">
        <v>0</v>
      </c>
      <c r="F21" s="2" t="str">
        <f>IF(R21=0,0,G21/R21)</f>
        <v>0</v>
      </c>
      <c r="G21" s="6" t="str">
        <f>E21</f>
        <v>0</v>
      </c>
      <c r="L21" s="6" t="str">
        <f>G21*O21</f>
        <v>0</v>
      </c>
      <c r="M21" s="2" t="str">
        <f>F21*O21</f>
        <v>0</v>
      </c>
      <c r="N21" s="6" t="str">
        <f>G21*P21</f>
        <v>0</v>
      </c>
      <c r="O21" s="4">
        <v>0.2</v>
      </c>
      <c r="P21" s="4">
        <v>0.8</v>
      </c>
      <c r="Q21" s="2" t="s">
        <v>62</v>
      </c>
      <c r="R21" s="2">
        <v>100</v>
      </c>
    </row>
    <row r="22" spans="1:18">
      <c r="D22" s="8" t="s">
        <v>63</v>
      </c>
      <c r="F22" s="2" t="str">
        <f>F19 - F20 - F21</f>
        <v>0</v>
      </c>
      <c r="G22" s="6" t="str">
        <f>G19 - G20 - G21</f>
        <v>0</v>
      </c>
      <c r="H22" s="2" t="str">
        <f>H19</f>
        <v>0</v>
      </c>
      <c r="I22" s="6" t="str">
        <f>I19</f>
        <v>0</v>
      </c>
      <c r="J22" s="6" t="str">
        <f>G22 - I22</f>
        <v>0</v>
      </c>
      <c r="K22" s="4" t="str">
        <f>IF(G22=0,0,J22 / G22)</f>
        <v>0</v>
      </c>
      <c r="L22" s="6" t="str">
        <f>L19 - L20 - L21</f>
        <v>0</v>
      </c>
      <c r="M22" s="2" t="str">
        <f>M19 - M20 - M21</f>
        <v>0</v>
      </c>
      <c r="N22" s="6" t="str">
        <f>N19 - N20 - N21</f>
        <v>0</v>
      </c>
    </row>
    <row r="23" spans="1:18">
      <c r="D23" s="8"/>
    </row>
    <row r="24" spans="1:18">
      <c r="D24" s="25" t="inlineStr">
        <is>
          <r>
            <t xml:space="preserve">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手配料</t>
          </r>
        </is>
      </c>
      <c r="F24" s="2" t="str">
        <f>M22</f>
        <v>0</v>
      </c>
    </row>
    <row r="25" spans="1:18">
      <c r="D25" s="8" t="s">
        <v>7</v>
      </c>
      <c r="F25" s="2" t="str">
        <f>(F24 + F26) * E17</f>
        <v>0</v>
      </c>
    </row>
    <row r="26" spans="1:18">
      <c r="D26" s="8" t="s">
        <v>64</v>
      </c>
      <c r="F26" s="2" t="str">
        <f>H22</f>
        <v>0</v>
      </c>
    </row>
    <row r="27" spans="1:18">
      <c r="D27" s="25" t="inlineStr">
        <is>
          <r>
            <t xml:space="preserve">ＲＷからH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I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への振り込み額</t>
          </r>
        </is>
      </c>
      <c r="F27" s="2" t="str">
        <f>SUM(F24:F26)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12" footer="0.512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送金全体像</vt:lpstr>
      <vt:lpstr>岡元様</vt:lpstr>
      <vt:lpstr>田中様</vt:lpstr>
      <vt:lpstr>佐藤様</vt:lpstr>
      <vt:lpstr>相馬 様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Work</cp:lastModifiedBy>
  <dcterms:created xsi:type="dcterms:W3CDTF">2010-05-12T03:09:05+09:00</dcterms:created>
  <dcterms:modified xsi:type="dcterms:W3CDTF">2016-11-03T15:49:51+09:00</dcterms:modified>
  <dc:title/>
  <dc:description/>
  <dc:subject/>
  <cp:keywords/>
  <cp:category/>
</cp:coreProperties>
</file>