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送金全体像" sheetId="1" r:id="rId4"/>
    <sheet name="細田様" sheetId="2" r:id="rId5"/>
    <sheet name="高橋様" sheetId="3" r:id="rId6"/>
    <sheet name="今様" sheetId="4" r:id="rId7"/>
    <sheet name="佐藤様" sheetId="5" r:id="rId8"/>
    <sheet name="磯﨑様" sheetId="6" r:id="rId9"/>
    <sheet name="船山様" sheetId="7" r:id="rId10"/>
    <sheet name="岡田様" sheetId="8" r:id="rId11"/>
    <sheet name="渡邊様" sheetId="9" r:id="rId12"/>
    <sheet name="喜多見様" sheetId="10" r:id="rId13"/>
    <sheet name="青山様" sheetId="11" r:id="rId14"/>
    <sheet name="服部様" sheetId="12" r:id="rId15"/>
    <sheet name="宮森様" sheetId="13" r:id="rId16"/>
    <sheet name="末谷様" sheetId="14" r:id="rId1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<sst xmlns="http://schemas.openxmlformats.org/spreadsheetml/2006/main" uniqueCount="314">
  <si>
    <t>2019-02挙式分</t>
  </si>
  <si>
    <t>出力日：2019/02/27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</si>
  <si>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</si>
  <si>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</si>
  <si>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</si>
  <si>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</si>
  <si>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</si>
  <si>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</si>
  <si>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</si>
  <si>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2019/02/02</t>
  </si>
  <si>
    <t>磯﨑 数正</t>
  </si>
  <si>
    <t>2019/02/03</t>
  </si>
  <si>
    <t>船山 雄太</t>
  </si>
  <si>
    <t>2019/02/04</t>
  </si>
  <si>
    <t>細田 佳也</t>
  </si>
  <si>
    <t>2019/02/07</t>
  </si>
  <si>
    <t>岡田 育朗</t>
  </si>
  <si>
    <t>2019/02/08</t>
  </si>
  <si>
    <t>服部 幸男</t>
  </si>
  <si>
    <t>2019/02/10</t>
  </si>
  <si>
    <t>渡邊 暁眞</t>
  </si>
  <si>
    <t>2019/02/11</t>
  </si>
  <si>
    <t>宮森 隆介</t>
  </si>
  <si>
    <t>2019/02/12</t>
  </si>
  <si>
    <t>青山 良二</t>
  </si>
  <si>
    <t>2019/02/18</t>
  </si>
  <si>
    <t>高橋 永倫</t>
  </si>
  <si>
    <t>2019/02/20</t>
  </si>
  <si>
    <t>今 貴宏</t>
  </si>
  <si>
    <t>2019/02/22</t>
  </si>
  <si>
    <t>佐藤 拓馬</t>
  </si>
  <si>
    <t>末谷 敬吾</t>
  </si>
  <si>
    <t>2019/02/24</t>
  </si>
  <si>
    <t>喜多見 祐太</t>
  </si>
  <si>
    <t>合計</t>
  </si>
  <si>
    <t>細田様     挙式日：2019-02-04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</si>
  <si>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</si>
  <si>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</si>
  <si>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</si>
  <si>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</si>
  <si>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</si>
  <si>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</si>
  <si>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</si>
  <si>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</si>
  <si>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</si>
  <si>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</si>
  <si>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</si>
  <si>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</si>
  <si>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</si>
  <si>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</si>
  <si>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</si>
  <si>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</si>
  <si>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</si>
  <si>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</si>
  <si>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</si>
  <si>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</si>
  <si>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</si>
  <si>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ヘアメイクアーティスト：Miho Seguchi</t>
  </si>
  <si>
    <t>ヘアメイク＆着付け(120分)</t>
  </si>
  <si>
    <t>挙式同行</t>
  </si>
  <si>
    <t>フォトツアー同行(45分)</t>
  </si>
  <si>
    <t>ホテル内撮影同行(30分)</t>
  </si>
  <si>
    <t>ヘアチェンジ・ヘッドピースのみ(10分)</t>
  </si>
  <si>
    <t>ヘアチェンジ・クイックチェンジ(15分)</t>
  </si>
  <si>
    <t>ドレスチェンジ(15分)</t>
  </si>
  <si>
    <t>ヘアメイク</t>
  </si>
  <si>
    <t>ゲストヘアセットorメイクのみ（30分）</t>
  </si>
  <si>
    <t>フォトグラファー：VISIONARI/Takako,Megumi,Cliff,Ryan,Jason,Yumiko</t>
  </si>
  <si>
    <t xml:space="preserve">Plan（アルバムなし）：フォトグラファーMegumi/メイク、ホテル内、(リムジン)、セレモニー、フォトツアー2ヶ所/350cut～/DVD(データ)・インターネットスライドショー	</t>
  </si>
  <si>
    <t>VISIONARI：オプション</t>
  </si>
  <si>
    <t>納期短縮：2週間以内（速達料込）</t>
  </si>
  <si>
    <t>Le Lotus Design</t>
  </si>
  <si>
    <t>挙式撮影(ダイジェスト撮影・編集1曲分)※誓いの言葉は音声を記録します
※納品：3月1週目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</si>
  <si>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</si>
  <si>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</si>
  <si>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</si>
  <si>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</si>
  <si>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Real Weddings オリジナル</t>
  </si>
  <si>
    <t>ブーケ＆ブートニア　☆プレゼント☆ ※ガーデンローズ、スプレーガーデンローズ、シードユーカリ、シルバーダラーユーカリ、ワックスフラワー</t>
  </si>
  <si>
    <t>ヘッドピース　※色味は抑えて、くすんだサーモンピンクと白のお色で、グリーンを入れる。
くすみオレンジのお花は入れない。</t>
  </si>
  <si>
    <t>クレジット払い(海外)</t>
  </si>
  <si>
    <t>オーキッズ</t>
  </si>
  <si>
    <t>Wedding Dinner Menu</t>
  </si>
  <si>
    <t>アフターブーケ(押し花)</t>
  </si>
  <si>
    <t>スタンダード(マウナ)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</si>
  <si>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</si>
  <si>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</si>
  <si>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</si>
  <si>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</si>
  <si>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</si>
  <si>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</si>
  <si>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</si>
  <si>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</si>
  <si>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</si>
  <si>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高橋様     挙式日：2019-02-18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</si>
  <si>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</si>
  <si>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</si>
  <si>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ヘアメイクアーティスト：Akiko Ito</t>
  </si>
  <si>
    <t>つきっきりヘアメイク(7時間）*クイックヘアチェンジ2回付き</t>
  </si>
  <si>
    <t>延長1時間</t>
  </si>
  <si>
    <t>新郎ヘアセット(20分）</t>
  </si>
  <si>
    <t>リハーサルメイク(120分)</t>
  </si>
  <si>
    <t>フォトグラファー：Jayson Tanega</t>
  </si>
  <si>
    <t>お支度→ホテル館内→リムジン→挙式→フォトツアー2ヶ所(ワイキキ周辺）/撮影データ☆</t>
  </si>
  <si>
    <t>Tree House Production</t>
  </si>
  <si>
    <t>A Short Film（到着→挙式→ガーデン→出発）/DVD納品</t>
  </si>
  <si>
    <t>ホテル出発→教会→フォトツアー2カ所(ワイキキ周辺）</t>
  </si>
  <si>
    <t>ブーケ＆ブートニア　※ガーデンローズ（ホワイト）・ラナンキュラス（ホワイト）・オー二ソガラム（ホワイト）・レ∸スフラワー（ホワイト）・ラクスパー（ホワイト）・グリーン</t>
  </si>
  <si>
    <t>ハクレイ　※ミニバラ（ホワイト）・ラクスパー（ホワイト）・グリーン</t>
  </si>
  <si>
    <t>フラワーシャワー(10名様分)</t>
  </si>
  <si>
    <t>スタンダード(シェル) ※納期：4/19(金)まで</t>
  </si>
  <si>
    <t>今様     挙式日：2019-02-20</t>
  </si>
  <si>
    <t>ヘアメイクアーティスト：Hisami</t>
  </si>
  <si>
    <t>つきっきり(7時間以内)+クイックヘアチェンジ2回付</t>
  </si>
  <si>
    <t>フォトグラファー：Lester Miyashiro</t>
  </si>
  <si>
    <t>お支度→ホテル館内→リムジン→挙式→フォトツアー1ヶ所(ワイキキ周辺）/撮影データ</t>
  </si>
  <si>
    <t>レセプション前半</t>
  </si>
  <si>
    <t>ホテル出発→挙式→フォトツアー1カ所(ワイキキ周辺）→レセプション</t>
  </si>
  <si>
    <t>24名様用バス</t>
  </si>
  <si>
    <t>ホテル⇔会場間（ワイキキ周辺）/往復</t>
  </si>
  <si>
    <t>ブーケ＆ブートニア　</t>
  </si>
  <si>
    <t>レイ　（パープル）</t>
  </si>
  <si>
    <t>レイ　（ホワイト＆グリーン）</t>
  </si>
  <si>
    <t>ヘッドピース　</t>
  </si>
  <si>
    <t>ミッシェルズ</t>
  </si>
  <si>
    <t>Orchid Menu
ブルークラブケーキ
スモークサーモン
ロブスタービスク
ステーキ</t>
  </si>
  <si>
    <t>Keiki menu</t>
  </si>
  <si>
    <t>ウェディングケーキアップチャージ
※ベリートッピング</t>
  </si>
  <si>
    <t>ご紹介特典</t>
  </si>
  <si>
    <t>佐藤様     挙式日：2019-02-22</t>
  </si>
  <si>
    <t>ヌアヌ コングリゲーショナル教会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</si>
  <si>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</si>
  <si>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</si>
  <si>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</si>
  <si>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お支度→ホテル館内→リムジン→挙式→フォトツアー2ヶ所(ワイキキ周辺）/7時間(休憩30分)・撮影データ</t>
  </si>
  <si>
    <t>ホテル出発→挙式→フォトツアー2カ所(ワイキキ周辺）→レセプション前半</t>
  </si>
  <si>
    <t>フォトツアー1ヶ所（ワイキキ周辺）※1カ所はワイキキタウン</t>
  </si>
  <si>
    <t>ラウンドクラッチブーケ＆ブートニア　☆プレゼント☆ ※ダスティピンクローズ、カフェオレ系ローズ、シードユーカリ、ダスティミラー、くすんだ感じの小花、アンティークなアジサイなどでクラシカルな感じに　</t>
  </si>
  <si>
    <t>Wedding Lunch Menu</t>
  </si>
  <si>
    <t>磯﨑様     挙式日：2019-02-02</t>
  </si>
  <si>
    <t xml:space="preserve">Plan（アルバムなし）：フォトグラファーCliff/メイク、ホテル内、(リムジン)、セレモニー、フォトツアー1ヶ所+レセプション冒頭/350cut～/データ・インターネットスライドショー	</t>
  </si>
  <si>
    <t>遠方出張料（ワイマナロのフォトツアー）</t>
  </si>
  <si>
    <t>振込(国内)</t>
  </si>
  <si>
    <t>Real Wedddings オリジナル</t>
  </si>
  <si>
    <t>写真集タイプ40P/50～60C</t>
  </si>
  <si>
    <t>ホテル出発→挙式→フォトツアー1カ所(ワイキキ周辺）</t>
  </si>
  <si>
    <t>フォトツアー1ヶ所(ワイマナロビーチ)</t>
  </si>
  <si>
    <t>ブーケ＆ブートニア　☆プレゼント☆</t>
  </si>
  <si>
    <t>ヘッドピース　※シンビジュームの淡いピンクかサーモンピンク(ピーチ)、もしくはグリーンのどれか＆モカラ＆3輪ぐらいサーモンピンクのミニアンスリューム</t>
  </si>
  <si>
    <t>ハクレイ(花かんむり) ※ブーケとお揃い・片側</t>
  </si>
  <si>
    <t>スタンダード(ナッツ)</t>
  </si>
  <si>
    <t>ご紹介特別割引</t>
  </si>
  <si>
    <t>船山様     挙式日：2019-02-03</t>
  </si>
  <si>
    <t>ハワイアンヴィラ</t>
  </si>
  <si>
    <t>ハワイアンヴィラ会場使用/屋根のある家具、バー、お手洗い付きオープンスペースの使用料/ウェディングウッドガゼボアーチ/ウェディングウッドガゼボアーチ用リネン/ヴィンテージ椅子のミックスと木のベンチ（最大１８名が着席可能です）/挙式立会人/ハワイアンウクレレシンガー/お世話係/結婚証明書（ハワイ州の法的な効力なし）/グアヴァジュース＆レモネードとお水のウェルカムドリンクサービース/新郎新婦用の往復SUV/LOVEサインのレンタル（高さ６０cmほどの文字サインとなります。邸宅ガーデンに飾り、ご列席者様との写真撮影にも使うことが可能です）/JUST MARRIEDのプレートのレンタル/MR&amp;MRSのサインプレートのレンタル/挙式用椅子の周りに置くランタンレンタル　※新郎新婦様を含むご列席者様が31名以上の場合、別途会場使用料が掛かります</t>
  </si>
  <si>
    <t>挙式のみ/撮影データ</t>
  </si>
  <si>
    <t>フォトツアー1カ所追加（ワイキキ周辺）</t>
  </si>
  <si>
    <t>プロペラUSA</t>
  </si>
  <si>
    <t>梅(挙式のみ) DVD納品</t>
  </si>
  <si>
    <t>ホテル出発→挙式→フォトツアー1カ所(ワイキキ周辺）→ホテル</t>
  </si>
  <si>
    <t>新郎新婦用6名乗りSUV1時間延長</t>
  </si>
  <si>
    <t>ご列席者様用14名乗りミニバン(会場⇔ワイキキもしくはカハラホテル・往復)</t>
  </si>
  <si>
    <t>オリジナルブーケ　☆プレゼント☆</t>
  </si>
  <si>
    <t>ヘッドピース　※ブーケと同花材</t>
  </si>
  <si>
    <t>ご列席者用レイ(白×２、白紫×２)</t>
  </si>
  <si>
    <t>フラワーシャワー(10名分)</t>
  </si>
  <si>
    <t>フラワーシャワー(追加5名様分)</t>
  </si>
  <si>
    <t>岡田様     挙式日：2019-02-07</t>
  </si>
  <si>
    <t>ヘアメイクアーティスト：Bilino</t>
  </si>
  <si>
    <t>ヘアメイク＆着付け（120分）</t>
  </si>
  <si>
    <t>カハラ出張料</t>
  </si>
  <si>
    <t>アテンドを申し込まれない方のstyle change（ただしお支度をお申し込みの方のみ）</t>
  </si>
  <si>
    <t>お支度→ホテル館内→リムジン→挙式→フォトツアー2ヶ所(ワイキキ周辺）/撮影データ</t>
  </si>
  <si>
    <t>The Ceremony（ノーカット挙式撮影）/DVDもしくはブルーレイ納品　※いづれか1つをご選択ください。</t>
  </si>
  <si>
    <t>USB納品へ変更料</t>
  </si>
  <si>
    <t>ホテル出発→挙式→フォトツアー2カ所(ワイキキ周辺）</t>
  </si>
  <si>
    <t>ブーケ＆ブートニア　☆プレゼント☆ ※ラナンキュラス（ホワイト）・ラークスパー（ホワイト）・エリンジウム・シルバーブルニア・ワックスフラワー（ホワイト）・多肉植物・ユーカリ</t>
  </si>
  <si>
    <t>チューベローズシングルレイ</t>
  </si>
  <si>
    <t>渡邊様     挙式日：2019-02-10</t>
  </si>
  <si>
    <t>マウナケアビーチウエディング</t>
  </si>
  <si>
    <t>ノースポイントローン会場使用料(14:00もしくはサンセット挙式)／結婚証明書（法的効力はありません)／弾き語りシンガー／ティキトーチ2セット／バンブーアーチ／チェア（25脚）／日本人コーディネーター　※ゲスト25名様以上の場合、コーディネーター1名の追加が必要となります</t>
  </si>
  <si>
    <t>ヘアメイクアーティスト：ハワイ島</t>
  </si>
  <si>
    <t xml:space="preserve">ヘアメイク＆着付け＋クイックヘアチェンジ付き(6時間)	</t>
  </si>
  <si>
    <t>フォトグラファー：リアルウエディングスオリジナル(ハワイ島)</t>
  </si>
  <si>
    <t>挙式＋フォトツアー3カ所　※フォトツアーは連動している場合に限り(待機時間がある場合は別途ご相談ください)撮影時間1時間【お仕度＆ホテル、ビーチ、レセプション】のいづれかをご選択ください</t>
  </si>
  <si>
    <t>動画撮影：ハワイ島</t>
  </si>
  <si>
    <t>挙式のみ(1時間)</t>
  </si>
  <si>
    <t>ハイライト編集</t>
  </si>
  <si>
    <t>つきっきりコーディネーター(ハワイ島)</t>
  </si>
  <si>
    <t>レセプション終了まで</t>
  </si>
  <si>
    <t>送迎車(ハワイ島)</t>
  </si>
  <si>
    <t>タクシー手配・往復(6名様用)
※チップは直接お渡し願います</t>
  </si>
  <si>
    <t>Real Weddings オリジナル(ハワイ島)</t>
  </si>
  <si>
    <t>ブーケ&amp;ブートニア　
ホワイトオーキッド&amp;ホワイトローズのクラッチブーケ/リボン：オフホワイト</t>
  </si>
  <si>
    <t>レイ(お子様用)
ホワイトオーキッド</t>
  </si>
  <si>
    <t>Real Weddings オリジナル (ハワイ島)</t>
  </si>
  <si>
    <t>テーブル装花
デコレーション①の場合
※フラワーの量を減らたホワイト&amp;グリーンのお任せ花材</t>
  </si>
  <si>
    <t>ケーキフラワー
ブーケとお揃いの花材</t>
  </si>
  <si>
    <t>ハワイ島：マウナケアビーチホテル</t>
  </si>
  <si>
    <t>ガーデンレセプション・セッティング料</t>
  </si>
  <si>
    <t>テーブル</t>
  </si>
  <si>
    <t>ウッドテーブル</t>
  </si>
  <si>
    <t>Other Decoration</t>
  </si>
  <si>
    <t>ライティング
※ボリュームが少ないセッティング</t>
  </si>
  <si>
    <t>ディナーメニュー+その他サービス料　</t>
  </si>
  <si>
    <t>お子様メニュー+その他サービス料</t>
  </si>
  <si>
    <t>ウェディング2段ケーキ</t>
  </si>
  <si>
    <t>ミュージシャン(ソロ)</t>
  </si>
  <si>
    <t>パーティー(3時間)＋サウンドシステム</t>
  </si>
  <si>
    <t>ドレス&amp;タキシード</t>
  </si>
  <si>
    <t>★リアルウエディングスオリジナル特典★提携4社より選べるご衣裳レンタルプラン①bittersweet38万円分②Lavieen Rose30万円分③innocently35万円分④La Reine38万円分　※詳細はドレスサロンによって異なります。また、ご予約をご希望の場合、プランナーにお申し付けください。</t>
  </si>
  <si>
    <t>特別割引</t>
  </si>
  <si>
    <t>喜多見様     挙式日：2019-02-24</t>
  </si>
  <si>
    <t>モアナルアガーデンウエディング</t>
  </si>
  <si>
    <t>モアナルアガーデン・ハワイアンスタイル挙式・マカイマウンド使用料(2時間)/ハワイアンスタイル司式者カフ/音楽奏者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脚まで)/マイレレイ(2本)/式次第/ガーデン入場料(35名様分まで)/リムジン送迎（ホテル⇔教会間・3時間）※ご列席者20名様以上の場合はガーデン内のみのゲストアテンダーが必ず必要となります。</t>
  </si>
  <si>
    <t>モアナルアガーデン</t>
  </si>
  <si>
    <t>生花フラワーシャワー（10名様分）☆プレゼント☆</t>
  </si>
  <si>
    <t>ヘアメイクアーティスト：Machi Barros</t>
  </si>
  <si>
    <t>レセプション冒頭追加（ワイキキ周辺）</t>
  </si>
  <si>
    <t>待機料</t>
  </si>
  <si>
    <t>KAWI ENTERPRISE LTD.</t>
  </si>
  <si>
    <t>挙式のみ記録撮影：ダイジェスト(約5分)　※DVD納品</t>
  </si>
  <si>
    <t>ホテル出発→挙式→フォトツアー1カ所(ワイキキ周辺）→レセプション前半</t>
  </si>
  <si>
    <t>14名様用ミニバン</t>
  </si>
  <si>
    <t>ホテル→モアナルアガーデン→カハラホテル</t>
  </si>
  <si>
    <t>ブーケ＆ブートニア　☆プレゼント☆ ※シンビジウムとチューベローズのクラッチブーケ</t>
  </si>
  <si>
    <t>ヘッドピース　※ブーケとお色味を揃える</t>
  </si>
  <si>
    <t>プルメリアビーチハウス</t>
  </si>
  <si>
    <t>Lunch Menu Ⅰ</t>
  </si>
  <si>
    <t>Keiki Menu(6～12歳)</t>
  </si>
  <si>
    <t>8-inch/Basic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</si>
  <si>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</si>
  <si>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青山様     挙式日：2019-02-12</t>
  </si>
  <si>
    <t>ガーデン使用許可料(1時間)</t>
  </si>
  <si>
    <t>バウリニューアル(1組)</t>
  </si>
  <si>
    <t>セレモニーのみ/撮影データ☆</t>
  </si>
  <si>
    <t>出張料</t>
  </si>
  <si>
    <t>ホテル出発→ガーデン（バウリニューアル）</t>
  </si>
  <si>
    <t>ホテル→ガーデン→ワイキキ</t>
  </si>
  <si>
    <t>ご紹介割引</t>
  </si>
  <si>
    <t>服部様     挙式日：2019-02-08</t>
  </si>
  <si>
    <t>セントラルユニオン教会大聖堂</t>
  </si>
  <si>
    <t>つきっきりヘアメイク(7時間）*クイックヘアチェンジ付き</t>
  </si>
  <si>
    <t>ゲストヘアセット（30分）
Ms.Takiko Awane
Ms.Miwa Sugaya</t>
  </si>
  <si>
    <t>お支度→ホテル館内→リムジン→挙式/撮影データ☆</t>
  </si>
  <si>
    <t>フォトツアー1カ所追加（マジックアイランド）☆</t>
  </si>
  <si>
    <t>レセプション前半1時間追加（ワイキキ周辺）☆</t>
  </si>
  <si>
    <t>ホテル出発→挙式→レセプション前半</t>
  </si>
  <si>
    <t>ブーケ＆ブートニア　
ホワイトのブーケ（花材3種）</t>
  </si>
  <si>
    <t>ヘッドピース　
ガーデニア（プリザーブド）+チューベローズ</t>
  </si>
  <si>
    <t>セントラルユニオン教会</t>
  </si>
  <si>
    <t>Diamond Head Menu
メイン：プライムフィレ　ロブスター＆クラブ</t>
  </si>
  <si>
    <t>宮森様     挙式日：2019-02-11</t>
  </si>
  <si>
    <t>マノアバレー教会</t>
  </si>
  <si>
    <t>【基本プラン】
教会使用料（1時間挙式）／牧師への謝礼／ウクレレシンガー謝礼／フラダンサー謝礼／教会のお世話係／結婚証明書（法的効力はありません）／リムジン送迎（ホテル⇔教会間）</t>
  </si>
  <si>
    <t xml:space="preserve">Plan（アルバムなし）：フォトグラファーTakako or Megumi or Cliff or Ryan or Jason/メイク、ホテル内、(リムジン)、セレモニー、フォトツアー2ヶ所又は フォトツアー1ヶ所+レセプション冒頭/350cut～/DVD(データ)・インターネットスライドショー	</t>
  </si>
  <si>
    <t>NST PICTURES</t>
  </si>
  <si>
    <t>Feature Film・All day(メイク～パーティー終了まで)/HD・2カメ撮影/ショートフィルムドキュメンタリータッチ(約10分)/SNS用30秒動画/お二人へのインタビュー撮影及びゲストからのお祝いメッセージ撮影あり</t>
  </si>
  <si>
    <t>ホテル出発→教会→フォトツアー2カ所(ワイキキ周辺）→レセプション</t>
  </si>
  <si>
    <t>ゲスト様のご誘導→レセプション準備→レセプション</t>
  </si>
  <si>
    <t>フォトツアー1ヶ所（ダウンタウン・マジックアイランド）</t>
  </si>
  <si>
    <t>ホテル⇔会場間（ワイキキ周辺）/往復
モダンホノルル・ホリデイインワイキキエクスプレス</t>
  </si>
  <si>
    <t>ホテル⇔会場間（ワイキキ周辺）/往復
アストンワイキキ・モアナサーフライダー</t>
  </si>
  <si>
    <t>ブーケ＆ブートニア
ハツコエンドウ様　ご紹介特典</t>
  </si>
  <si>
    <t>フラワーシャワー(30名様分)</t>
  </si>
  <si>
    <t>Orchid Menu
ブルークラブケーキ
ヴィテロトナート
ロブスタービスク
リブアイステーキ</t>
  </si>
  <si>
    <t>Keiki menu
シュリンプ
フィレ</t>
  </si>
  <si>
    <t>アップチャージ　
※ベリートッピング
20,800円→16,900円</t>
  </si>
  <si>
    <t>テーブルデコレーション　</t>
  </si>
  <si>
    <t>レセプションコーディネーター</t>
  </si>
  <si>
    <t>レセプション準備～レセプション</t>
  </si>
  <si>
    <t>レセプション準備～レセプション前半まで(3時間）</t>
  </si>
  <si>
    <t>末谷様     挙式日：2019-02-22</t>
  </si>
  <si>
    <t>自己手配</t>
  </si>
  <si>
    <t>【ハウテラス挙式】
会場使用料／牧師謝礼／弾き語りシンガー／結婚証明書(法的効力なし)／ブラウンアーチ／椅子50脚 
※お料理代が最低保証料金に達した場合のみ、挙式料は￥65,000となります。達さなかった場合は、442,000円です。(最低保障料金との差額は別途必要です。)</t>
  </si>
  <si>
    <t>ガゼボ用横長アレンジメント ※グリーン・バラ各種(ホワイト)</t>
  </si>
  <si>
    <t>ガゼボ用ドレープ ※White Sheer Fabric</t>
  </si>
  <si>
    <t>フラワーシャワー(40名様分)</t>
  </si>
  <si>
    <t>ヘアメイクアーティスト：Ai Jackson</t>
  </si>
  <si>
    <t>ホテルヘアチェンジ(60分)</t>
  </si>
  <si>
    <t>ゲストヘアメイク（60分）</t>
  </si>
  <si>
    <t>V.CINEMA：フォトグラファーNatsumi &amp; ビデオグラファー1名／メイク、リムジン内、セレモニー、フォトツアー1ヶ所</t>
  </si>
  <si>
    <t>V.CINEMA：レセプション45分（ワイキキ周辺）</t>
  </si>
  <si>
    <t>撮影延長（1時間）</t>
  </si>
  <si>
    <t>ホテル出発→教会→フォトツアー1カ所(ワイキキ周辺）→レセプション</t>
  </si>
  <si>
    <t>ゲスト様の誘導＆レセプション会場セッティング</t>
  </si>
  <si>
    <t>ブーケ＆ブートニア①　☆プレゼント☆ ※ガーデンローズ(白)、スプレーローズ(白)、ストック(白)、ニゲラ、ユーカリ、パーヴィフォリア、ダスティミラーなど花材お任せ</t>
  </si>
  <si>
    <t>ヘッドピース①</t>
  </si>
  <si>
    <t>ブーケ＆ブートニア② ※カラーリリー</t>
  </si>
  <si>
    <t>レイ　※チューベローズシングルレイ</t>
  </si>
  <si>
    <t>マイリーレイ</t>
  </si>
  <si>
    <t>ハレクラニ（バンケットルーム）</t>
  </si>
  <si>
    <t>Dinner/MENU SIX
※ハウテラス(ディナー)の最低保障料金は1,131,000円以上です。</t>
  </si>
  <si>
    <t>Kids Menu</t>
  </si>
  <si>
    <t>３段ケーキ</t>
  </si>
  <si>
    <t>ゲストテーブルセンターピース：リース(ユーカリ・ベイリーフ・オリーブ・スギノハカズラ・ホワイトミスティ)</t>
  </si>
  <si>
    <t>高砂：挙式ガゼボアレンジメントを再設置</t>
  </si>
  <si>
    <t>ケーキフラワー　※オリーブ</t>
  </si>
  <si>
    <t xml:space="preserve">ケーキテーブル用装花 </t>
  </si>
  <si>
    <t>Accel Rentals</t>
  </si>
  <si>
    <t>ナプキン (サテン・アイボリー)</t>
  </si>
  <si>
    <t>チェア</t>
  </si>
  <si>
    <t xml:space="preserve">Gold chivary chair </t>
  </si>
  <si>
    <t>ランタン＆ライティング</t>
  </si>
  <si>
    <t>両サイドにポールを使用してカフェライトをセッティング(お部屋全体)</t>
  </si>
  <si>
    <t>White polyester pipe &amp; drape 8ft H × 10f L</t>
  </si>
  <si>
    <t>White Tablecloth</t>
  </si>
  <si>
    <t>Standard dockside delivery / pick up fee</t>
  </si>
  <si>
    <t>Helium Tank</t>
  </si>
  <si>
    <t>AV機器</t>
  </si>
  <si>
    <t>スクリーン(7'×7')&amp;プロジェクター、スピーカーシステム</t>
  </si>
  <si>
    <t>ウクレレ</t>
  </si>
  <si>
    <t>パーティ/2時間</t>
  </si>
  <si>
    <t>スタンダード(シェル)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</si>
</sst>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8"/>
  <sheetViews>
    <sheetView tabSelected="0" workbookViewId="0" zoomScale="75" showGridLines="true" showRowColHeaders="1">
      <selection activeCell="H18" sqref="H18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4805.62</v>
      </c>
      <c r="F5" s="28">
        <v>370.78</v>
      </c>
      <c r="G5" s="28">
        <v>243.91</v>
      </c>
      <c r="H5" s="35">
        <v>5420.31</v>
      </c>
    </row>
    <row r="6" spans="1:9">
      <c r="B6" s="33">
        <v>2</v>
      </c>
      <c r="C6" s="26" t="s">
        <v>11</v>
      </c>
      <c r="D6" s="27" t="s">
        <v>12</v>
      </c>
      <c r="E6" s="28">
        <v>4395.62</v>
      </c>
      <c r="F6" s="28">
        <v>235.39</v>
      </c>
      <c r="G6" s="28">
        <v>218.21</v>
      </c>
      <c r="H6" s="35">
        <v>4849.22</v>
      </c>
    </row>
    <row r="7" spans="1:9">
      <c r="B7" s="33">
        <v>3</v>
      </c>
      <c r="C7" s="26" t="s">
        <v>13</v>
      </c>
      <c r="D7" s="27" t="s">
        <v>14</v>
      </c>
      <c r="E7" s="28">
        <v>5509.07</v>
      </c>
      <c r="F7" s="28">
        <v>394.85</v>
      </c>
      <c r="G7" s="28">
        <v>278.19</v>
      </c>
      <c r="H7" s="35">
        <v>6182.11</v>
      </c>
    </row>
    <row r="8" spans="1:9">
      <c r="B8" s="33">
        <v>4</v>
      </c>
      <c r="C8" s="26" t="s">
        <v>15</v>
      </c>
      <c r="D8" s="27" t="s">
        <v>16</v>
      </c>
      <c r="E8" s="28">
        <v>4162.04</v>
      </c>
      <c r="F8" s="28">
        <v>319.47</v>
      </c>
      <c r="G8" s="28">
        <v>211.17</v>
      </c>
      <c r="H8" s="35">
        <v>4692.68</v>
      </c>
    </row>
    <row r="9" spans="1:9">
      <c r="B9" s="33">
        <v>5</v>
      </c>
      <c r="C9" s="26" t="s">
        <v>17</v>
      </c>
      <c r="D9" s="27" t="s">
        <v>18</v>
      </c>
      <c r="E9" s="28">
        <v>4776.45</v>
      </c>
      <c r="F9" s="28">
        <v>476.94</v>
      </c>
      <c r="G9" s="28">
        <v>247.54</v>
      </c>
      <c r="H9" s="35">
        <v>5500.93</v>
      </c>
    </row>
    <row r="10" spans="1:9">
      <c r="B10" s="33">
        <v>6</v>
      </c>
      <c r="C10" s="26" t="s">
        <v>19</v>
      </c>
      <c r="D10" s="27" t="s">
        <v>20</v>
      </c>
      <c r="E10" s="28">
        <v>6481.46</v>
      </c>
      <c r="F10" s="28">
        <v>0</v>
      </c>
      <c r="G10" s="28">
        <v>270.02</v>
      </c>
      <c r="H10" s="35">
        <v>6751.48</v>
      </c>
    </row>
    <row r="11" spans="1:9">
      <c r="B11" s="33">
        <v>7</v>
      </c>
      <c r="C11" s="26" t="s">
        <v>21</v>
      </c>
      <c r="D11" s="27" t="s">
        <v>22</v>
      </c>
      <c r="E11" s="28">
        <v>8110.78</v>
      </c>
      <c r="F11" s="28">
        <v>1006.06</v>
      </c>
      <c r="G11" s="28">
        <v>429.59</v>
      </c>
      <c r="H11" s="35">
        <v>9546.43</v>
      </c>
    </row>
    <row r="12" spans="1:9">
      <c r="B12" s="33">
        <v>8</v>
      </c>
      <c r="C12" s="26" t="s">
        <v>23</v>
      </c>
      <c r="D12" s="27" t="s">
        <v>24</v>
      </c>
      <c r="E12" s="28">
        <v>2318.5</v>
      </c>
      <c r="F12" s="28">
        <v>257.47</v>
      </c>
      <c r="G12" s="28">
        <v>121.38</v>
      </c>
      <c r="H12" s="35">
        <v>2697.35</v>
      </c>
    </row>
    <row r="13" spans="1:9">
      <c r="B13" s="33">
        <v>9</v>
      </c>
      <c r="C13" s="26" t="s">
        <v>25</v>
      </c>
      <c r="D13" s="27" t="s">
        <v>26</v>
      </c>
      <c r="E13" s="28">
        <v>5242.98</v>
      </c>
      <c r="F13" s="28">
        <v>642.8099999999999</v>
      </c>
      <c r="G13" s="28">
        <v>277.34</v>
      </c>
      <c r="H13" s="35">
        <v>6163.13</v>
      </c>
    </row>
    <row r="14" spans="1:9">
      <c r="B14" s="33">
        <v>10</v>
      </c>
      <c r="C14" s="26" t="s">
        <v>27</v>
      </c>
      <c r="D14" s="27" t="s">
        <v>28</v>
      </c>
      <c r="E14" s="28">
        <v>4633.24</v>
      </c>
      <c r="F14" s="28">
        <v>527.37</v>
      </c>
      <c r="G14" s="28">
        <v>243.17</v>
      </c>
      <c r="H14" s="35">
        <v>5403.78</v>
      </c>
    </row>
    <row r="15" spans="1:9">
      <c r="B15" s="33">
        <v>11</v>
      </c>
      <c r="C15" s="26" t="s">
        <v>29</v>
      </c>
      <c r="D15" s="27" t="s">
        <v>30</v>
      </c>
      <c r="E15" s="28">
        <v>3817.1</v>
      </c>
      <c r="F15" s="28">
        <v>338.38</v>
      </c>
      <c r="G15" s="28">
        <v>195.81</v>
      </c>
      <c r="H15" s="35">
        <v>4351.29</v>
      </c>
    </row>
    <row r="16" spans="1:9">
      <c r="B16" s="33">
        <v>12</v>
      </c>
      <c r="C16" s="26" t="s">
        <v>29</v>
      </c>
      <c r="D16" s="27" t="s">
        <v>31</v>
      </c>
      <c r="E16" s="28">
        <v>12985.75</v>
      </c>
      <c r="F16" s="28">
        <v>1190.2</v>
      </c>
      <c r="G16" s="28">
        <v>667.97</v>
      </c>
      <c r="H16" s="35">
        <v>14843.92</v>
      </c>
    </row>
    <row r="17" spans="1:9">
      <c r="B17" s="33">
        <v>13</v>
      </c>
      <c r="C17" s="26" t="s">
        <v>32</v>
      </c>
      <c r="D17" s="27" t="s">
        <v>33</v>
      </c>
      <c r="E17" s="28">
        <v>6129.81</v>
      </c>
      <c r="F17" s="28">
        <v>555.86</v>
      </c>
      <c r="G17" s="28">
        <v>315.03</v>
      </c>
      <c r="H17" s="35">
        <v>7000.7</v>
      </c>
    </row>
    <row r="18" spans="1:9">
      <c r="B18" s="36"/>
      <c r="C18" s="37"/>
      <c r="D18" s="38" t="s">
        <v>34</v>
      </c>
      <c r="E18" s="39" t="str">
        <f>SUM(E5:E17)</f>
        <v>0</v>
      </c>
      <c r="F18" s="39" t="str">
        <f>SUM(F5:F17)</f>
        <v>0</v>
      </c>
      <c r="G18" s="39" t="str">
        <f>SUM(G5:G17)</f>
        <v>0</v>
      </c>
      <c r="H18" s="40" t="str">
        <f>SUM(H5:H17)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212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213</v>
      </c>
      <c r="D5" s="3" t="s">
        <v>214</v>
      </c>
      <c r="E5" s="5">
        <v>1</v>
      </c>
      <c r="F5" s="2">
        <v>3680</v>
      </c>
      <c r="G5" s="6">
        <v>478400</v>
      </c>
      <c r="H5" s="2">
        <v>3059.16</v>
      </c>
      <c r="I5" s="6">
        <v>341861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215</v>
      </c>
      <c r="D6" s="3" t="s">
        <v>216</v>
      </c>
      <c r="E6" s="5">
        <v>1</v>
      </c>
      <c r="F6" s="2">
        <v>0</v>
      </c>
      <c r="G6" s="6">
        <v>0</v>
      </c>
      <c r="H6" s="2">
        <v>73.3</v>
      </c>
      <c r="I6" s="6">
        <v>8191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217</v>
      </c>
      <c r="D7" s="3" t="s">
        <v>98</v>
      </c>
      <c r="E7" s="5">
        <v>1</v>
      </c>
      <c r="F7" s="2">
        <v>900</v>
      </c>
      <c r="G7" s="6">
        <v>117000</v>
      </c>
      <c r="H7" s="2">
        <v>600</v>
      </c>
      <c r="I7" s="6">
        <v>67050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217</v>
      </c>
      <c r="D8" s="3" t="s">
        <v>100</v>
      </c>
      <c r="E8" s="5">
        <v>1</v>
      </c>
      <c r="F8" s="2">
        <v>80</v>
      </c>
      <c r="G8" s="6">
        <v>10400</v>
      </c>
      <c r="H8" s="2">
        <v>50</v>
      </c>
      <c r="I8" s="6">
        <v>5588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102</v>
      </c>
      <c r="D9" s="3" t="s">
        <v>115</v>
      </c>
      <c r="E9" s="5">
        <v>1</v>
      </c>
      <c r="F9" s="2">
        <v>1400</v>
      </c>
      <c r="G9" s="6">
        <v>182000</v>
      </c>
      <c r="H9" s="2">
        <v>723.6</v>
      </c>
      <c r="I9" s="6">
        <v>80862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102</v>
      </c>
      <c r="D10" s="3" t="s">
        <v>218</v>
      </c>
      <c r="E10" s="5">
        <v>1</v>
      </c>
      <c r="F10" s="2">
        <v>200</v>
      </c>
      <c r="G10" s="6">
        <v>26000</v>
      </c>
      <c r="H10" s="2">
        <v>100.5</v>
      </c>
      <c r="I10" s="6">
        <v>11231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54</v>
      </c>
      <c r="C11" t="s">
        <v>102</v>
      </c>
      <c r="D11" s="3" t="s">
        <v>219</v>
      </c>
      <c r="E11" s="5">
        <v>1</v>
      </c>
      <c r="F11" s="2">
        <v>50</v>
      </c>
      <c r="G11" s="6">
        <v>6500</v>
      </c>
      <c r="H11" s="2">
        <v>30</v>
      </c>
      <c r="I11" s="6">
        <v>3353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7" t="s">
        <v>54</v>
      </c>
      <c r="C12" t="s">
        <v>220</v>
      </c>
      <c r="D12" s="3" t="s">
        <v>221</v>
      </c>
      <c r="E12" s="5">
        <v>1</v>
      </c>
      <c r="F12" s="2">
        <v>800</v>
      </c>
      <c r="G12" s="6">
        <v>104000</v>
      </c>
      <c r="H12" s="2">
        <v>638.74</v>
      </c>
      <c r="I12" s="6">
        <v>71379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73</v>
      </c>
      <c r="D13" s="3" t="s">
        <v>222</v>
      </c>
      <c r="E13" s="5">
        <v>1</v>
      </c>
      <c r="F13" s="2">
        <v>450</v>
      </c>
      <c r="G13" s="6">
        <v>58500</v>
      </c>
      <c r="H13" s="2">
        <v>260</v>
      </c>
      <c r="I13" s="6">
        <v>29055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223</v>
      </c>
      <c r="D14" s="3" t="s">
        <v>224</v>
      </c>
      <c r="E14" s="5">
        <v>1</v>
      </c>
      <c r="F14" s="2">
        <v>350</v>
      </c>
      <c r="G14" s="6">
        <v>45500</v>
      </c>
      <c r="H14" s="2">
        <v>222.51</v>
      </c>
      <c r="I14" s="6">
        <v>24865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77</v>
      </c>
      <c r="D15" s="3" t="s">
        <v>225</v>
      </c>
      <c r="E15" s="5">
        <v>1</v>
      </c>
      <c r="F15" s="2">
        <v>0</v>
      </c>
      <c r="G15" s="6">
        <v>0</v>
      </c>
      <c r="H15" s="2">
        <v>250</v>
      </c>
      <c r="I15" s="6">
        <v>27938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7" t="s">
        <v>54</v>
      </c>
      <c r="C16" t="s">
        <v>77</v>
      </c>
      <c r="D16" s="3" t="s">
        <v>226</v>
      </c>
      <c r="E16" s="5">
        <v>1</v>
      </c>
      <c r="F16" s="2">
        <v>71</v>
      </c>
      <c r="G16" s="6">
        <v>9230</v>
      </c>
      <c r="H16" s="2">
        <v>50</v>
      </c>
      <c r="I16" s="6">
        <v>5588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111.75</v>
      </c>
    </row>
    <row r="17" spans="1:18">
      <c r="B17" s="47" t="s">
        <v>54</v>
      </c>
      <c r="C17" t="s">
        <v>77</v>
      </c>
      <c r="D17" s="3" t="s">
        <v>177</v>
      </c>
      <c r="E17" s="5">
        <v>4</v>
      </c>
      <c r="F17" s="2">
        <v>80</v>
      </c>
      <c r="G17" s="6">
        <v>10400</v>
      </c>
      <c r="H17" s="2">
        <v>72</v>
      </c>
      <c r="I17" s="6">
        <v>8048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111.75</v>
      </c>
    </row>
    <row r="18" spans="1:18">
      <c r="B18" s="47" t="s">
        <v>80</v>
      </c>
      <c r="C18" t="s">
        <v>227</v>
      </c>
      <c r="D18" s="3" t="s">
        <v>228</v>
      </c>
      <c r="E18" s="5">
        <v>11</v>
      </c>
      <c r="F18" s="2">
        <v>825</v>
      </c>
      <c r="G18" s="6">
        <v>107250</v>
      </c>
      <c r="H18" s="2">
        <v>0</v>
      </c>
      <c r="I18" s="6">
        <v>0</v>
      </c>
      <c r="J18" s="6" t="str">
        <f>G18 - 73755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111.75</v>
      </c>
    </row>
    <row r="19" spans="1:18">
      <c r="B19" s="47" t="s">
        <v>80</v>
      </c>
      <c r="C19" t="s">
        <v>227</v>
      </c>
      <c r="D19" s="3" t="s">
        <v>229</v>
      </c>
      <c r="E19" s="5">
        <v>2</v>
      </c>
      <c r="F19" s="2">
        <v>80</v>
      </c>
      <c r="G19" s="6">
        <v>10400</v>
      </c>
      <c r="H19" s="2">
        <v>0</v>
      </c>
      <c r="I19" s="6">
        <v>0</v>
      </c>
      <c r="J19" s="6" t="str">
        <f>G19 - 6706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111.75</v>
      </c>
    </row>
    <row r="20" spans="1:18">
      <c r="B20" s="47" t="s">
        <v>80</v>
      </c>
      <c r="C20" t="s">
        <v>227</v>
      </c>
      <c r="D20" s="3" t="s">
        <v>230</v>
      </c>
      <c r="E20" s="5">
        <v>1</v>
      </c>
      <c r="F20" s="2">
        <v>117</v>
      </c>
      <c r="G20" s="6">
        <v>15210</v>
      </c>
      <c r="H20" s="2">
        <v>0</v>
      </c>
      <c r="I20" s="6">
        <v>0</v>
      </c>
      <c r="J20" s="6" t="str">
        <f>G20 - 11178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111.75</v>
      </c>
    </row>
    <row r="21" spans="1:18">
      <c r="B21" s="55" t="s">
        <v>142</v>
      </c>
      <c r="C21" s="41" t="s">
        <v>209</v>
      </c>
      <c r="D21" s="42" t="s">
        <v>231</v>
      </c>
      <c r="E21" s="43">
        <v>1</v>
      </c>
      <c r="F21" s="44">
        <v>769.23</v>
      </c>
      <c r="G21" s="45">
        <v>100000</v>
      </c>
      <c r="H21" s="44">
        <v>0</v>
      </c>
      <c r="I21" s="45">
        <v>86400</v>
      </c>
      <c r="J21" s="45" t="str">
        <f>G21 - I21</f>
        <v>0</v>
      </c>
      <c r="K21" s="46" t="str">
        <f>IF(G21=0,0,J21 / G21)</f>
        <v>0</v>
      </c>
      <c r="L21" s="45">
        <v>0</v>
      </c>
      <c r="M21" s="44">
        <v>0</v>
      </c>
      <c r="N21" s="45" t="str">
        <f>J21 * P21</f>
        <v>0</v>
      </c>
      <c r="O21" s="46">
        <v>0.2</v>
      </c>
      <c r="P21" s="46">
        <v>0.8</v>
      </c>
      <c r="Q21" s="44">
        <v>130</v>
      </c>
      <c r="R21" s="56">
        <v>111.75</v>
      </c>
    </row>
    <row r="22" spans="1:18">
      <c r="B22" s="49"/>
      <c r="C22" s="49"/>
      <c r="D22" s="50"/>
      <c r="E22" s="51"/>
      <c r="F22" s="52"/>
      <c r="G22" s="53"/>
      <c r="H22" s="52"/>
      <c r="I22" s="53"/>
      <c r="J22" s="53"/>
      <c r="K22" s="54"/>
      <c r="L22" s="53"/>
      <c r="M22" s="52"/>
      <c r="N22" s="53"/>
      <c r="O22" s="54"/>
      <c r="P22" s="54"/>
      <c r="Q22" s="52"/>
      <c r="R22" s="52"/>
    </row>
    <row r="23" spans="1:18">
      <c r="D23" s="8" t="s">
        <v>85</v>
      </c>
      <c r="F23" s="2" t="str">
        <f>SUM(F5:F22)</f>
        <v>0</v>
      </c>
      <c r="G23" s="6" t="str">
        <f>SUM(G5:G22)</f>
        <v>0</v>
      </c>
      <c r="H23" s="2" t="str">
        <f>SUM(H5:H22)</f>
        <v>0</v>
      </c>
      <c r="I23" s="6" t="str">
        <f>SUM(I5:I22)</f>
        <v>0</v>
      </c>
      <c r="J23" s="6" t="str">
        <f>SUM(J5:J22)</f>
        <v>0</v>
      </c>
      <c r="K23" s="4" t="str">
        <f>IF(G23=0,0,J23 / G23)</f>
        <v>0</v>
      </c>
      <c r="L23" s="6" t="str">
        <f>SUM(L5:L22)</f>
        <v>0</v>
      </c>
      <c r="M23" s="2" t="str">
        <f>SUM(M5:M22)</f>
        <v>0</v>
      </c>
      <c r="N23" s="6" t="str">
        <f>SUM(N5:N22)</f>
        <v>0</v>
      </c>
    </row>
    <row r="24" spans="1:18">
      <c r="D24" s="8" t="s">
        <v>86</v>
      </c>
      <c r="E24" s="9">
        <v>0.04712</v>
      </c>
      <c r="F24" s="2" t="str">
        <f>E24 * (F23 - 769)</f>
        <v>0</v>
      </c>
      <c r="G24" s="6" t="str">
        <f>E24 * (G23 - 100000)</f>
        <v>0</v>
      </c>
    </row>
    <row r="25" spans="1:18">
      <c r="D25" s="8" t="s">
        <v>87</v>
      </c>
      <c r="E25" s="7">
        <v>0.1</v>
      </c>
      <c r="F25" s="2" t="str">
        <f>F23*E25</f>
        <v>0</v>
      </c>
      <c r="G25" s="6" t="str">
        <f>G23*E25</f>
        <v>0</v>
      </c>
      <c r="N25" s="6" t="str">
        <f>G25</f>
        <v>0</v>
      </c>
    </row>
    <row r="26" spans="1:18">
      <c r="D26" s="8" t="s">
        <v>85</v>
      </c>
      <c r="F26" s="2" t="str">
        <f>F23 + F24 + F25</f>
        <v>0</v>
      </c>
      <c r="G26" s="6" t="str">
        <f>G23 + G24 +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</f>
        <v>0</v>
      </c>
      <c r="M26" s="2" t="str">
        <f>M23</f>
        <v>0</v>
      </c>
      <c r="N26" s="6" t="str">
        <f>N23 + N25</f>
        <v>0</v>
      </c>
    </row>
    <row r="27" spans="1:18">
      <c r="D27" s="8" t="s">
        <v>151</v>
      </c>
      <c r="E27" s="7">
        <v>0.05</v>
      </c>
      <c r="F27" s="2" t="str">
        <f>F26*E27</f>
        <v>0</v>
      </c>
      <c r="G27" s="6" t="str">
        <f>G26*E27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</row>
    <row r="28" spans="1:18">
      <c r="D28" s="8" t="s">
        <v>89</v>
      </c>
      <c r="E28" s="5">
        <v>0</v>
      </c>
      <c r="F28" s="2" t="str">
        <f>IF(R28=0,0,G28/R28)</f>
        <v>0</v>
      </c>
      <c r="G28" s="6" t="str">
        <f>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  <c r="Q28" s="2" t="s">
        <v>90</v>
      </c>
      <c r="R28" s="2">
        <v>100</v>
      </c>
    </row>
    <row r="29" spans="1:18">
      <c r="D29" s="8" t="s">
        <v>91</v>
      </c>
      <c r="F29" s="2" t="str">
        <f>F26 - F27 - F28</f>
        <v>0</v>
      </c>
      <c r="G29" s="6" t="str">
        <f>G26 - G27 -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L26 - L27 - L28</f>
        <v>0</v>
      </c>
      <c r="M29" s="2" t="str">
        <f>M26 - M27 - M28</f>
        <v>0</v>
      </c>
      <c r="N29" s="6" t="str">
        <f>N26 - N27 - N28</f>
        <v>0</v>
      </c>
    </row>
    <row r="30" spans="1:18">
      <c r="D30" s="8"/>
    </row>
    <row r="31" spans="1:18">
      <c r="D3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1" s="2" t="str">
        <f>M29</f>
        <v>0</v>
      </c>
    </row>
    <row r="32" spans="1:18">
      <c r="D32" s="8" t="s">
        <v>7</v>
      </c>
      <c r="F32" s="2" t="str">
        <f>(F31 + F33) * E24</f>
        <v>0</v>
      </c>
    </row>
    <row r="33" spans="1:18">
      <c r="D33" s="8" t="s">
        <v>92</v>
      </c>
      <c r="F33" s="2" t="str">
        <f>H29</f>
        <v>0</v>
      </c>
    </row>
    <row r="34" spans="1:18">
      <c r="D3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4" s="2" t="str">
        <f>SUM(F31:F33)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6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232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215</v>
      </c>
      <c r="D5" s="3" t="s">
        <v>233</v>
      </c>
      <c r="E5" s="5">
        <v>1</v>
      </c>
      <c r="F5" s="2">
        <v>460</v>
      </c>
      <c r="G5" s="6">
        <v>59800</v>
      </c>
      <c r="H5" s="2">
        <v>366.49</v>
      </c>
      <c r="I5" s="6">
        <v>40955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215</v>
      </c>
      <c r="D6" s="3" t="s">
        <v>234</v>
      </c>
      <c r="E6" s="5">
        <v>1</v>
      </c>
      <c r="F6" s="2">
        <v>630</v>
      </c>
      <c r="G6" s="6">
        <v>81900</v>
      </c>
      <c r="H6" s="2">
        <v>502.6</v>
      </c>
      <c r="I6" s="6">
        <v>56166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102</v>
      </c>
      <c r="D7" s="3" t="s">
        <v>235</v>
      </c>
      <c r="E7" s="5">
        <v>1</v>
      </c>
      <c r="F7" s="2">
        <v>550</v>
      </c>
      <c r="G7" s="6">
        <v>71500</v>
      </c>
      <c r="H7" s="2">
        <v>321.6</v>
      </c>
      <c r="I7" s="6">
        <v>35939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112</v>
      </c>
      <c r="D8" s="3" t="s">
        <v>169</v>
      </c>
      <c r="E8" s="5">
        <v>1</v>
      </c>
      <c r="F8" s="2">
        <v>400</v>
      </c>
      <c r="G8" s="6">
        <v>52000</v>
      </c>
      <c r="H8" s="2">
        <v>199.5</v>
      </c>
      <c r="I8" s="6">
        <v>22294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112</v>
      </c>
      <c r="D9" s="3" t="s">
        <v>236</v>
      </c>
      <c r="E9" s="5">
        <v>1</v>
      </c>
      <c r="F9" s="2">
        <v>200</v>
      </c>
      <c r="G9" s="6">
        <v>26000</v>
      </c>
      <c r="H9" s="2">
        <v>150</v>
      </c>
      <c r="I9" s="6">
        <v>16763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73</v>
      </c>
      <c r="D10" s="3" t="s">
        <v>237</v>
      </c>
      <c r="E10" s="5">
        <v>1</v>
      </c>
      <c r="F10" s="2">
        <v>350</v>
      </c>
      <c r="G10" s="6">
        <v>45500</v>
      </c>
      <c r="H10" s="2">
        <v>200</v>
      </c>
      <c r="I10" s="6">
        <v>22350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54</v>
      </c>
      <c r="C11" t="s">
        <v>73</v>
      </c>
      <c r="D11" s="3" t="s">
        <v>236</v>
      </c>
      <c r="E11" s="5">
        <v>1</v>
      </c>
      <c r="F11" s="2">
        <v>120</v>
      </c>
      <c r="G11" s="6">
        <v>15600</v>
      </c>
      <c r="H11" s="2">
        <v>80</v>
      </c>
      <c r="I11" s="6">
        <v>8940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7" t="s">
        <v>54</v>
      </c>
      <c r="C12" t="s">
        <v>75</v>
      </c>
      <c r="D12" s="3" t="s">
        <v>238</v>
      </c>
      <c r="E12" s="5">
        <v>1</v>
      </c>
      <c r="F12" s="2">
        <v>420</v>
      </c>
      <c r="G12" s="6">
        <v>54600</v>
      </c>
      <c r="H12" s="2">
        <v>248.31</v>
      </c>
      <c r="I12" s="6">
        <v>27749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77</v>
      </c>
      <c r="D13" s="3" t="s">
        <v>120</v>
      </c>
      <c r="E13" s="5">
        <v>1</v>
      </c>
      <c r="F13" s="2">
        <v>350</v>
      </c>
      <c r="G13" s="6">
        <v>45500</v>
      </c>
      <c r="H13" s="2">
        <v>250</v>
      </c>
      <c r="I13" s="6">
        <v>27938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9"/>
      <c r="C14" s="49"/>
      <c r="D14" s="50"/>
      <c r="E14" s="51"/>
      <c r="F14" s="52"/>
      <c r="G14" s="53"/>
      <c r="H14" s="52"/>
      <c r="I14" s="53"/>
      <c r="J14" s="53"/>
      <c r="K14" s="54"/>
      <c r="L14" s="53"/>
      <c r="M14" s="52"/>
      <c r="N14" s="53"/>
      <c r="O14" s="54"/>
      <c r="P14" s="54"/>
      <c r="Q14" s="52"/>
      <c r="R14" s="52"/>
    </row>
    <row r="15" spans="1:18">
      <c r="D15" s="8" t="s">
        <v>85</v>
      </c>
      <c r="F15" s="2" t="str">
        <f>SUM(F5:F14)</f>
        <v>0</v>
      </c>
      <c r="G15" s="6" t="str">
        <f>SUM(G5:G14)</f>
        <v>0</v>
      </c>
      <c r="H15" s="2" t="str">
        <f>SUM(H5:H14)</f>
        <v>0</v>
      </c>
      <c r="I15" s="6" t="str">
        <f>SUM(I5:I14)</f>
        <v>0</v>
      </c>
      <c r="J15" s="6" t="str">
        <f>SUM(J5:J14)</f>
        <v>0</v>
      </c>
      <c r="K15" s="4" t="str">
        <f>IF(G15=0,0,J15 / G15)</f>
        <v>0</v>
      </c>
      <c r="L15" s="6" t="str">
        <f>SUM(L5:L14)</f>
        <v>0</v>
      </c>
      <c r="M15" s="2" t="str">
        <f>SUM(M5:M14)</f>
        <v>0</v>
      </c>
      <c r="N15" s="6" t="str">
        <f>SUM(N5:N14)</f>
        <v>0</v>
      </c>
    </row>
    <row r="16" spans="1:18">
      <c r="D16" s="8" t="s">
        <v>86</v>
      </c>
      <c r="E16" s="9">
        <v>0.04712</v>
      </c>
      <c r="F16" s="2" t="str">
        <f>E16 * (F15 - 0)</f>
        <v>0</v>
      </c>
      <c r="G16" s="6" t="str">
        <f>E16 * (G15 - 0)</f>
        <v>0</v>
      </c>
    </row>
    <row r="17" spans="1:18">
      <c r="D17" s="8" t="s">
        <v>87</v>
      </c>
      <c r="E17" s="7">
        <v>0.1</v>
      </c>
      <c r="F17" s="2" t="str">
        <f>F15*E17</f>
        <v>0</v>
      </c>
      <c r="G17" s="6" t="str">
        <f>G15*E17</f>
        <v>0</v>
      </c>
      <c r="N17" s="6" t="str">
        <f>G17</f>
        <v>0</v>
      </c>
    </row>
    <row r="18" spans="1:18">
      <c r="D18" s="8" t="s">
        <v>85</v>
      </c>
      <c r="F18" s="2" t="str">
        <f>F15 + F16 + F17</f>
        <v>0</v>
      </c>
      <c r="G18" s="6" t="str">
        <f>G15 + G16 +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</f>
        <v>0</v>
      </c>
      <c r="M18" s="2" t="str">
        <f>M15</f>
        <v>0</v>
      </c>
      <c r="N18" s="6" t="str">
        <f>N15 + N17</f>
        <v>0</v>
      </c>
    </row>
    <row r="19" spans="1:18">
      <c r="D19" s="8" t="s">
        <v>239</v>
      </c>
      <c r="E19" s="7">
        <v>0.05</v>
      </c>
      <c r="F19" s="2" t="str">
        <f>F18*E19</f>
        <v>0</v>
      </c>
      <c r="G19" s="6" t="str">
        <f>G18*E19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</row>
    <row r="20" spans="1:18">
      <c r="D20" s="8" t="s">
        <v>89</v>
      </c>
      <c r="E20" s="5">
        <v>0</v>
      </c>
      <c r="F20" s="2" t="str">
        <f>IF(R20=0,0,G20/R20)</f>
        <v>0</v>
      </c>
      <c r="G20" s="6" t="str">
        <f>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  <c r="Q20" s="2" t="s">
        <v>90</v>
      </c>
      <c r="R20" s="2">
        <v>100</v>
      </c>
    </row>
    <row r="21" spans="1:18">
      <c r="D21" s="8" t="s">
        <v>91</v>
      </c>
      <c r="F21" s="2" t="str">
        <f>F18 - F19 - F20</f>
        <v>0</v>
      </c>
      <c r="G21" s="6" t="str">
        <f>G18 - G19 -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L18 - L19 - L20</f>
        <v>0</v>
      </c>
      <c r="M21" s="2" t="str">
        <f>M18 - M19 - M20</f>
        <v>0</v>
      </c>
      <c r="N21" s="6" t="str">
        <f>N18 - N19 - N20</f>
        <v>0</v>
      </c>
    </row>
    <row r="22" spans="1:18">
      <c r="D22" s="8"/>
    </row>
    <row r="23" spans="1:18">
      <c r="D23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3" s="2" t="str">
        <f>M21</f>
        <v>0</v>
      </c>
    </row>
    <row r="24" spans="1:18">
      <c r="D24" s="8" t="s">
        <v>7</v>
      </c>
      <c r="F24" s="2" t="str">
        <f>(F23 + F25) * E16</f>
        <v>0</v>
      </c>
    </row>
    <row r="25" spans="1:18">
      <c r="D25" s="8" t="s">
        <v>92</v>
      </c>
      <c r="F25" s="2" t="str">
        <f>H21</f>
        <v>0</v>
      </c>
    </row>
    <row r="26" spans="1:18">
      <c r="D26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6" s="2" t="str">
        <f>SUM(F23:F25)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240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241</v>
      </c>
      <c r="D5" s="3" t="s">
        <v>131</v>
      </c>
      <c r="E5" s="5">
        <v>1</v>
      </c>
      <c r="F5" s="2">
        <v>2000</v>
      </c>
      <c r="G5" s="6">
        <v>260000</v>
      </c>
      <c r="H5" s="2">
        <v>1976.56</v>
      </c>
      <c r="I5" s="6">
        <v>220881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217</v>
      </c>
      <c r="D6" s="3" t="s">
        <v>242</v>
      </c>
      <c r="E6" s="5">
        <v>1</v>
      </c>
      <c r="F6" s="2">
        <v>900</v>
      </c>
      <c r="G6" s="6">
        <v>117000</v>
      </c>
      <c r="H6" s="2">
        <v>600</v>
      </c>
      <c r="I6" s="6">
        <v>67050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65</v>
      </c>
      <c r="D7" s="3" t="s">
        <v>243</v>
      </c>
      <c r="E7" s="5">
        <v>2</v>
      </c>
      <c r="F7" s="2">
        <v>200</v>
      </c>
      <c r="G7" s="6">
        <v>26000</v>
      </c>
      <c r="H7" s="2">
        <v>160</v>
      </c>
      <c r="I7" s="6">
        <v>17880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102</v>
      </c>
      <c r="D8" s="3" t="s">
        <v>244</v>
      </c>
      <c r="E8" s="5">
        <v>1</v>
      </c>
      <c r="F8" s="2">
        <v>1100</v>
      </c>
      <c r="G8" s="6">
        <v>143000</v>
      </c>
      <c r="H8" s="2">
        <v>572.85</v>
      </c>
      <c r="I8" s="6">
        <v>64016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102</v>
      </c>
      <c r="D9" s="3" t="s">
        <v>245</v>
      </c>
      <c r="E9" s="5">
        <v>1</v>
      </c>
      <c r="F9" s="2">
        <v>300</v>
      </c>
      <c r="G9" s="6">
        <v>39000</v>
      </c>
      <c r="H9" s="2">
        <v>150.75</v>
      </c>
      <c r="I9" s="6">
        <v>16846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102</v>
      </c>
      <c r="D10" s="3" t="s">
        <v>246</v>
      </c>
      <c r="E10" s="5">
        <v>1</v>
      </c>
      <c r="F10" s="2">
        <v>350</v>
      </c>
      <c r="G10" s="6">
        <v>45500</v>
      </c>
      <c r="H10" s="2">
        <v>201</v>
      </c>
      <c r="I10" s="6">
        <v>22462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54</v>
      </c>
      <c r="C11" t="s">
        <v>73</v>
      </c>
      <c r="D11" s="3" t="s">
        <v>247</v>
      </c>
      <c r="E11" s="5">
        <v>1</v>
      </c>
      <c r="F11" s="2">
        <v>500</v>
      </c>
      <c r="G11" s="6">
        <v>65000</v>
      </c>
      <c r="H11" s="2">
        <v>360</v>
      </c>
      <c r="I11" s="6">
        <v>40230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7" t="s">
        <v>54</v>
      </c>
      <c r="C12" t="s">
        <v>75</v>
      </c>
      <c r="D12" s="3" t="s">
        <v>76</v>
      </c>
      <c r="E12" s="5">
        <v>1</v>
      </c>
      <c r="F12" s="2">
        <v>150</v>
      </c>
      <c r="G12" s="6">
        <v>19500</v>
      </c>
      <c r="H12" s="2">
        <v>83.77</v>
      </c>
      <c r="I12" s="6">
        <v>9361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223</v>
      </c>
      <c r="D13" s="3" t="s">
        <v>119</v>
      </c>
      <c r="E13" s="5">
        <v>1</v>
      </c>
      <c r="F13" s="2">
        <v>350</v>
      </c>
      <c r="G13" s="6">
        <v>45500</v>
      </c>
      <c r="H13" s="2">
        <v>222.51</v>
      </c>
      <c r="I13" s="6">
        <v>24865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77</v>
      </c>
      <c r="D14" s="3" t="s">
        <v>248</v>
      </c>
      <c r="E14" s="5">
        <v>1</v>
      </c>
      <c r="F14" s="2">
        <v>370</v>
      </c>
      <c r="G14" s="6">
        <v>48100</v>
      </c>
      <c r="H14" s="2">
        <v>300</v>
      </c>
      <c r="I14" s="6">
        <v>33525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77</v>
      </c>
      <c r="D15" s="3" t="s">
        <v>249</v>
      </c>
      <c r="E15" s="5">
        <v>1</v>
      </c>
      <c r="F15" s="2">
        <v>100</v>
      </c>
      <c r="G15" s="6">
        <v>13000</v>
      </c>
      <c r="H15" s="2">
        <v>60</v>
      </c>
      <c r="I15" s="6">
        <v>6705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7" t="s">
        <v>54</v>
      </c>
      <c r="C16" t="s">
        <v>250</v>
      </c>
      <c r="D16" s="3" t="s">
        <v>109</v>
      </c>
      <c r="E16" s="5">
        <v>1</v>
      </c>
      <c r="F16" s="2">
        <v>150</v>
      </c>
      <c r="G16" s="6">
        <v>19500</v>
      </c>
      <c r="H16" s="2">
        <v>89.01000000000001</v>
      </c>
      <c r="I16" s="6">
        <v>9947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111.75</v>
      </c>
    </row>
    <row r="17" spans="1:18">
      <c r="B17" s="47" t="s">
        <v>80</v>
      </c>
      <c r="C17" t="s">
        <v>124</v>
      </c>
      <c r="D17" s="3" t="s">
        <v>251</v>
      </c>
      <c r="E17" s="5">
        <v>12</v>
      </c>
      <c r="F17" s="2">
        <v>1860</v>
      </c>
      <c r="G17" s="6">
        <v>241800</v>
      </c>
      <c r="H17" s="2">
        <v>0</v>
      </c>
      <c r="I17" s="6">
        <v>0</v>
      </c>
      <c r="J17" s="6" t="str">
        <f>G17 - 177012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111.75</v>
      </c>
    </row>
    <row r="18" spans="1:18">
      <c r="B18" s="49"/>
      <c r="C18" s="49"/>
      <c r="D18" s="50"/>
      <c r="E18" s="51"/>
      <c r="F18" s="52"/>
      <c r="G18" s="53"/>
      <c r="H18" s="52"/>
      <c r="I18" s="53"/>
      <c r="J18" s="53"/>
      <c r="K18" s="54"/>
      <c r="L18" s="53"/>
      <c r="M18" s="52"/>
      <c r="N18" s="53"/>
      <c r="O18" s="54"/>
      <c r="P18" s="54"/>
      <c r="Q18" s="52"/>
      <c r="R18" s="52"/>
    </row>
    <row r="19" spans="1:18">
      <c r="D19" s="8" t="s">
        <v>85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86</v>
      </c>
      <c r="E20" s="9">
        <v>0.04712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87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85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128</v>
      </c>
      <c r="E23" s="7">
        <v>0.05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</row>
    <row r="24" spans="1:18">
      <c r="D24" s="8" t="s">
        <v>89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  <c r="Q24" s="2" t="s">
        <v>90</v>
      </c>
      <c r="R24" s="2">
        <v>100</v>
      </c>
    </row>
    <row r="25" spans="1:18">
      <c r="D25" s="8" t="s">
        <v>91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92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252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253</v>
      </c>
      <c r="D5" s="3" t="s">
        <v>254</v>
      </c>
      <c r="E5" s="5">
        <v>1</v>
      </c>
      <c r="F5" s="2">
        <v>1250</v>
      </c>
      <c r="G5" s="6">
        <v>162500</v>
      </c>
      <c r="H5" s="2">
        <v>1022.51</v>
      </c>
      <c r="I5" s="6">
        <v>114265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67</v>
      </c>
      <c r="D6" s="3" t="s">
        <v>255</v>
      </c>
      <c r="E6" s="5">
        <v>1</v>
      </c>
      <c r="F6" s="2">
        <v>1375</v>
      </c>
      <c r="G6" s="6">
        <v>178750</v>
      </c>
      <c r="H6" s="2">
        <v>1099.48</v>
      </c>
      <c r="I6" s="6">
        <v>122867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69</v>
      </c>
      <c r="D7" s="3" t="s">
        <v>116</v>
      </c>
      <c r="E7" s="5">
        <v>1</v>
      </c>
      <c r="F7" s="2">
        <v>350</v>
      </c>
      <c r="G7" s="6">
        <v>45500</v>
      </c>
      <c r="H7" s="2">
        <v>262</v>
      </c>
      <c r="I7" s="6">
        <v>29279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256</v>
      </c>
      <c r="D8" s="3" t="s">
        <v>257</v>
      </c>
      <c r="E8" s="5">
        <v>1</v>
      </c>
      <c r="F8" s="2">
        <v>1470</v>
      </c>
      <c r="G8" s="6">
        <v>191100</v>
      </c>
      <c r="H8" s="2">
        <v>1026.16</v>
      </c>
      <c r="I8" s="6">
        <v>114673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73</v>
      </c>
      <c r="D9" s="3" t="s">
        <v>258</v>
      </c>
      <c r="E9" s="5">
        <v>1</v>
      </c>
      <c r="F9" s="2">
        <v>700</v>
      </c>
      <c r="G9" s="6">
        <v>91000</v>
      </c>
      <c r="H9" s="2">
        <v>700</v>
      </c>
      <c r="I9" s="6">
        <v>78225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73</v>
      </c>
      <c r="D10" s="3" t="s">
        <v>259</v>
      </c>
      <c r="E10" s="5">
        <v>1</v>
      </c>
      <c r="F10" s="2">
        <v>650</v>
      </c>
      <c r="G10" s="6">
        <v>84500</v>
      </c>
      <c r="H10" s="2">
        <v>440</v>
      </c>
      <c r="I10" s="6">
        <v>49170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54</v>
      </c>
      <c r="C11" t="s">
        <v>75</v>
      </c>
      <c r="D11" s="3" t="s">
        <v>260</v>
      </c>
      <c r="E11" s="5">
        <v>2</v>
      </c>
      <c r="F11" s="2">
        <v>300</v>
      </c>
      <c r="G11" s="6">
        <v>39000</v>
      </c>
      <c r="H11" s="2">
        <v>167.54</v>
      </c>
      <c r="I11" s="6">
        <v>18722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7" t="s">
        <v>54</v>
      </c>
      <c r="C12" t="s">
        <v>223</v>
      </c>
      <c r="D12" s="3" t="s">
        <v>261</v>
      </c>
      <c r="E12" s="5">
        <v>1</v>
      </c>
      <c r="F12" s="2">
        <v>350</v>
      </c>
      <c r="G12" s="6">
        <v>45500</v>
      </c>
      <c r="H12" s="2">
        <v>222.51</v>
      </c>
      <c r="I12" s="6">
        <v>24865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118</v>
      </c>
      <c r="D13" s="3" t="s">
        <v>262</v>
      </c>
      <c r="E13" s="5">
        <v>1</v>
      </c>
      <c r="F13" s="2">
        <v>500</v>
      </c>
      <c r="G13" s="6">
        <v>65000</v>
      </c>
      <c r="H13" s="2">
        <v>290.58</v>
      </c>
      <c r="I13" s="6">
        <v>32472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77</v>
      </c>
      <c r="D14" s="3" t="s">
        <v>263</v>
      </c>
      <c r="E14" s="5">
        <v>1</v>
      </c>
      <c r="F14" s="2">
        <v>0</v>
      </c>
      <c r="G14" s="6">
        <v>0</v>
      </c>
      <c r="H14" s="2">
        <v>290</v>
      </c>
      <c r="I14" s="6">
        <v>32408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77</v>
      </c>
      <c r="D15" s="3" t="s">
        <v>264</v>
      </c>
      <c r="E15" s="5">
        <v>1</v>
      </c>
      <c r="F15" s="2">
        <v>350</v>
      </c>
      <c r="G15" s="6">
        <v>45500</v>
      </c>
      <c r="H15" s="2">
        <v>60</v>
      </c>
      <c r="I15" s="6">
        <v>6705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7" t="s">
        <v>80</v>
      </c>
      <c r="C16" t="s">
        <v>124</v>
      </c>
      <c r="D16" s="3" t="s">
        <v>265</v>
      </c>
      <c r="E16" s="5">
        <v>36</v>
      </c>
      <c r="F16" s="2">
        <v>4968</v>
      </c>
      <c r="G16" s="6">
        <v>645840</v>
      </c>
      <c r="H16" s="2">
        <v>0</v>
      </c>
      <c r="I16" s="6">
        <v>0</v>
      </c>
      <c r="J16" s="6" t="str">
        <f>G16 - 478728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111.75</v>
      </c>
    </row>
    <row r="17" spans="1:18">
      <c r="B17" s="47" t="s">
        <v>80</v>
      </c>
      <c r="C17" t="s">
        <v>124</v>
      </c>
      <c r="D17" s="3" t="s">
        <v>266</v>
      </c>
      <c r="E17" s="5">
        <v>4</v>
      </c>
      <c r="F17" s="2">
        <v>220</v>
      </c>
      <c r="G17" s="6">
        <v>28600</v>
      </c>
      <c r="H17" s="2">
        <v>0</v>
      </c>
      <c r="I17" s="6">
        <v>0</v>
      </c>
      <c r="J17" s="6" t="str">
        <f>G17 - 18104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111.75</v>
      </c>
    </row>
    <row r="18" spans="1:18">
      <c r="B18" s="47" t="s">
        <v>80</v>
      </c>
      <c r="C18" t="s">
        <v>124</v>
      </c>
      <c r="D18" s="3" t="s">
        <v>267</v>
      </c>
      <c r="E18" s="5">
        <v>1</v>
      </c>
      <c r="F18" s="2">
        <v>130</v>
      </c>
      <c r="G18" s="6">
        <v>16900</v>
      </c>
      <c r="H18" s="2">
        <v>0</v>
      </c>
      <c r="I18" s="6">
        <v>0</v>
      </c>
      <c r="J18" s="6" t="str">
        <f>G18 - 8940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111.75</v>
      </c>
    </row>
    <row r="19" spans="1:18">
      <c r="B19" s="47" t="s">
        <v>54</v>
      </c>
      <c r="C19" t="s">
        <v>77</v>
      </c>
      <c r="D19" s="3" t="s">
        <v>268</v>
      </c>
      <c r="E19" s="5">
        <v>1</v>
      </c>
      <c r="F19" s="2">
        <v>2800</v>
      </c>
      <c r="G19" s="6">
        <v>364000</v>
      </c>
      <c r="H19" s="2">
        <v>2210</v>
      </c>
      <c r="I19" s="6">
        <v>246968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111.75</v>
      </c>
    </row>
    <row r="20" spans="1:18">
      <c r="B20" s="47" t="s">
        <v>54</v>
      </c>
      <c r="C20" t="s">
        <v>269</v>
      </c>
      <c r="D20" s="3" t="s">
        <v>270</v>
      </c>
      <c r="E20" s="5">
        <v>1</v>
      </c>
      <c r="F20" s="2">
        <v>300</v>
      </c>
      <c r="G20" s="6">
        <v>39000</v>
      </c>
      <c r="H20" s="2">
        <v>200</v>
      </c>
      <c r="I20" s="6">
        <v>22350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111.75</v>
      </c>
    </row>
    <row r="21" spans="1:18">
      <c r="B21" s="47" t="s">
        <v>54</v>
      </c>
      <c r="C21" t="s">
        <v>269</v>
      </c>
      <c r="D21" s="3" t="s">
        <v>271</v>
      </c>
      <c r="E21" s="5">
        <v>1</v>
      </c>
      <c r="F21" s="2">
        <v>180</v>
      </c>
      <c r="G21" s="6">
        <v>23400</v>
      </c>
      <c r="H21" s="2">
        <v>120</v>
      </c>
      <c r="I21" s="6">
        <v>13410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111.75</v>
      </c>
    </row>
    <row r="22" spans="1:18">
      <c r="B22" s="49"/>
      <c r="C22" s="49"/>
      <c r="D22" s="50"/>
      <c r="E22" s="51"/>
      <c r="F22" s="52"/>
      <c r="G22" s="53"/>
      <c r="H22" s="52"/>
      <c r="I22" s="53"/>
      <c r="J22" s="53"/>
      <c r="K22" s="54"/>
      <c r="L22" s="53"/>
      <c r="M22" s="52"/>
      <c r="N22" s="53"/>
      <c r="O22" s="54"/>
      <c r="P22" s="54"/>
      <c r="Q22" s="52"/>
      <c r="R22" s="52"/>
    </row>
    <row r="23" spans="1:18">
      <c r="D23" s="8" t="s">
        <v>85</v>
      </c>
      <c r="F23" s="2" t="str">
        <f>SUM(F5:F22)</f>
        <v>0</v>
      </c>
      <c r="G23" s="6" t="str">
        <f>SUM(G5:G22)</f>
        <v>0</v>
      </c>
      <c r="H23" s="2" t="str">
        <f>SUM(H5:H22)</f>
        <v>0</v>
      </c>
      <c r="I23" s="6" t="str">
        <f>SUM(I5:I22)</f>
        <v>0</v>
      </c>
      <c r="J23" s="6" t="str">
        <f>SUM(J5:J22)</f>
        <v>0</v>
      </c>
      <c r="K23" s="4" t="str">
        <f>IF(G23=0,0,J23 / G23)</f>
        <v>0</v>
      </c>
      <c r="L23" s="6" t="str">
        <f>SUM(L5:L22)</f>
        <v>0</v>
      </c>
      <c r="M23" s="2" t="str">
        <f>SUM(M5:M22)</f>
        <v>0</v>
      </c>
      <c r="N23" s="6" t="str">
        <f>SUM(N5:N22)</f>
        <v>0</v>
      </c>
    </row>
    <row r="24" spans="1:18">
      <c r="D24" s="8" t="s">
        <v>86</v>
      </c>
      <c r="E24" s="9">
        <v>0.04712</v>
      </c>
      <c r="F24" s="2" t="str">
        <f>E24 * (F23 - 0)</f>
        <v>0</v>
      </c>
      <c r="G24" s="6" t="str">
        <f>E24 * (G23 - 0)</f>
        <v>0</v>
      </c>
    </row>
    <row r="25" spans="1:18">
      <c r="D25" s="8" t="s">
        <v>87</v>
      </c>
      <c r="E25" s="7">
        <v>0.1</v>
      </c>
      <c r="F25" s="2" t="str">
        <f>F23*E25</f>
        <v>0</v>
      </c>
      <c r="G25" s="6" t="str">
        <f>G23*E25</f>
        <v>0</v>
      </c>
      <c r="N25" s="6" t="str">
        <f>G25</f>
        <v>0</v>
      </c>
    </row>
    <row r="26" spans="1:18">
      <c r="D26" s="8" t="s">
        <v>85</v>
      </c>
      <c r="F26" s="2" t="str">
        <f>F23 + F24 + F25</f>
        <v>0</v>
      </c>
      <c r="G26" s="6" t="str">
        <f>G23 + G24 +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</f>
        <v>0</v>
      </c>
      <c r="M26" s="2" t="str">
        <f>M23</f>
        <v>0</v>
      </c>
      <c r="N26" s="6" t="str">
        <f>N23 + N25</f>
        <v>0</v>
      </c>
    </row>
    <row r="27" spans="1:18">
      <c r="D27" s="8" t="s">
        <v>88</v>
      </c>
      <c r="E27" s="7">
        <v>0</v>
      </c>
      <c r="F27" s="2" t="str">
        <f>F26*E27</f>
        <v>0</v>
      </c>
      <c r="G27" s="6" t="str">
        <f>G26*E27</f>
        <v>0</v>
      </c>
      <c r="L27" s="6" t="str">
        <f>G27*O27</f>
        <v>0</v>
      </c>
      <c r="M27" s="2" t="str">
        <f>F27*O27</f>
        <v>0</v>
      </c>
      <c r="N27" s="6" t="str">
        <f>G27*P27</f>
        <v>0</v>
      </c>
      <c r="O27" s="4">
        <v>0.2</v>
      </c>
      <c r="P27" s="4">
        <v>0.8</v>
      </c>
    </row>
    <row r="28" spans="1:18">
      <c r="D28" s="8" t="s">
        <v>89</v>
      </c>
      <c r="E28" s="5">
        <v>0</v>
      </c>
      <c r="F28" s="2" t="str">
        <f>IF(R28=0,0,G28/R28)</f>
        <v>0</v>
      </c>
      <c r="G28" s="6" t="str">
        <f>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  <c r="Q28" s="2" t="s">
        <v>90</v>
      </c>
      <c r="R28" s="2">
        <v>100</v>
      </c>
    </row>
    <row r="29" spans="1:18">
      <c r="D29" s="8" t="s">
        <v>91</v>
      </c>
      <c r="F29" s="2" t="str">
        <f>F26 - F27 - F28</f>
        <v>0</v>
      </c>
      <c r="G29" s="6" t="str">
        <f>G26 - G27 -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L26 - L27 - L28</f>
        <v>0</v>
      </c>
      <c r="M29" s="2" t="str">
        <f>M26 - M27 - M28</f>
        <v>0</v>
      </c>
      <c r="N29" s="6" t="str">
        <f>N26 - N27 - N28</f>
        <v>0</v>
      </c>
    </row>
    <row r="30" spans="1:18">
      <c r="D30" s="8"/>
    </row>
    <row r="31" spans="1:18">
      <c r="D3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1" s="2" t="str">
        <f>M29</f>
        <v>0</v>
      </c>
    </row>
    <row r="32" spans="1:18">
      <c r="D32" s="8" t="s">
        <v>7</v>
      </c>
      <c r="F32" s="2" t="str">
        <f>(F31 + F33) * E24</f>
        <v>0</v>
      </c>
    </row>
    <row r="33" spans="1:18">
      <c r="D33" s="8" t="s">
        <v>92</v>
      </c>
      <c r="F33" s="2" t="str">
        <f>H29</f>
        <v>0</v>
      </c>
    </row>
    <row r="34" spans="1:18">
      <c r="D3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4" s="2" t="str">
        <f>SUM(F31:F33)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53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272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273</v>
      </c>
      <c r="D5" s="3" t="s">
        <v>274</v>
      </c>
      <c r="E5" s="5">
        <v>1</v>
      </c>
      <c r="F5" s="2">
        <v>500</v>
      </c>
      <c r="G5" s="6">
        <v>65000</v>
      </c>
      <c r="H5" s="2">
        <v>250</v>
      </c>
      <c r="I5" s="6">
        <v>27938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111.75</v>
      </c>
    </row>
    <row r="6" spans="1:18">
      <c r="B6" s="47" t="s">
        <v>54</v>
      </c>
      <c r="C6" t="s">
        <v>77</v>
      </c>
      <c r="D6" s="3" t="s">
        <v>275</v>
      </c>
      <c r="E6" s="5">
        <v>3</v>
      </c>
      <c r="F6" s="2">
        <v>1230</v>
      </c>
      <c r="G6" s="6">
        <v>159900</v>
      </c>
      <c r="H6" s="2">
        <v>1050</v>
      </c>
      <c r="I6" s="6">
        <v>117339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77</v>
      </c>
      <c r="D7" s="3" t="s">
        <v>276</v>
      </c>
      <c r="E7" s="5">
        <v>1</v>
      </c>
      <c r="F7" s="2">
        <v>59</v>
      </c>
      <c r="G7" s="6">
        <v>7670</v>
      </c>
      <c r="H7" s="2">
        <v>50</v>
      </c>
      <c r="I7" s="6">
        <v>5588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77</v>
      </c>
      <c r="D8" s="3" t="s">
        <v>277</v>
      </c>
      <c r="E8" s="5">
        <v>1</v>
      </c>
      <c r="F8" s="2">
        <v>450</v>
      </c>
      <c r="G8" s="6">
        <v>58500</v>
      </c>
      <c r="H8" s="2">
        <v>240</v>
      </c>
      <c r="I8" s="6">
        <v>26820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278</v>
      </c>
      <c r="D9" s="3" t="s">
        <v>58</v>
      </c>
      <c r="E9" s="5">
        <v>1</v>
      </c>
      <c r="F9" s="2">
        <v>550</v>
      </c>
      <c r="G9" s="6">
        <v>71500</v>
      </c>
      <c r="H9" s="2">
        <v>400</v>
      </c>
      <c r="I9" s="6">
        <v>44700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278</v>
      </c>
      <c r="D10" s="3" t="s">
        <v>279</v>
      </c>
      <c r="E10" s="5">
        <v>1</v>
      </c>
      <c r="F10" s="2">
        <v>160</v>
      </c>
      <c r="G10" s="6">
        <v>20800</v>
      </c>
      <c r="H10" s="2">
        <v>150</v>
      </c>
      <c r="I10" s="6">
        <v>16763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54</v>
      </c>
      <c r="C11" t="s">
        <v>278</v>
      </c>
      <c r="D11" s="3" t="s">
        <v>100</v>
      </c>
      <c r="E11" s="5">
        <v>1</v>
      </c>
      <c r="F11" s="2">
        <v>80</v>
      </c>
      <c r="G11" s="6">
        <v>10400</v>
      </c>
      <c r="H11" s="2">
        <v>80</v>
      </c>
      <c r="I11" s="6">
        <v>8940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7" t="s">
        <v>54</v>
      </c>
      <c r="C12" t="s">
        <v>65</v>
      </c>
      <c r="D12" s="3" t="s">
        <v>280</v>
      </c>
      <c r="E12" s="5">
        <v>4</v>
      </c>
      <c r="F12" s="2">
        <v>520</v>
      </c>
      <c r="G12" s="6">
        <v>67600</v>
      </c>
      <c r="H12" s="2">
        <v>320</v>
      </c>
      <c r="I12" s="6">
        <v>35760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67</v>
      </c>
      <c r="D13" s="3" t="s">
        <v>281</v>
      </c>
      <c r="E13" s="5">
        <v>1</v>
      </c>
      <c r="F13" s="2">
        <v>3500</v>
      </c>
      <c r="G13" s="6">
        <v>455000</v>
      </c>
      <c r="H13" s="2">
        <v>2408.38</v>
      </c>
      <c r="I13" s="6">
        <v>269136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69</v>
      </c>
      <c r="D14" s="3" t="s">
        <v>282</v>
      </c>
      <c r="E14" s="5">
        <v>1</v>
      </c>
      <c r="F14" s="2">
        <v>700</v>
      </c>
      <c r="G14" s="6">
        <v>91000</v>
      </c>
      <c r="H14" s="2">
        <v>523.5599999999999</v>
      </c>
      <c r="I14" s="6">
        <v>58508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69</v>
      </c>
      <c r="D15" s="3" t="s">
        <v>283</v>
      </c>
      <c r="E15" s="5">
        <v>2</v>
      </c>
      <c r="F15" s="2">
        <v>700</v>
      </c>
      <c r="G15" s="6">
        <v>91000</v>
      </c>
      <c r="H15" s="2">
        <v>524</v>
      </c>
      <c r="I15" s="6">
        <v>58558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7" t="s">
        <v>54</v>
      </c>
      <c r="C16" t="s">
        <v>75</v>
      </c>
      <c r="D16" s="3" t="s">
        <v>76</v>
      </c>
      <c r="E16" s="5">
        <v>1</v>
      </c>
      <c r="F16" s="2">
        <v>150</v>
      </c>
      <c r="G16" s="6">
        <v>19500</v>
      </c>
      <c r="H16" s="2">
        <v>83.77</v>
      </c>
      <c r="I16" s="6">
        <v>9361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111.75</v>
      </c>
    </row>
    <row r="17" spans="1:18">
      <c r="B17" s="47" t="s">
        <v>54</v>
      </c>
      <c r="C17" t="s">
        <v>73</v>
      </c>
      <c r="D17" s="3" t="s">
        <v>284</v>
      </c>
      <c r="E17" s="5">
        <v>1</v>
      </c>
      <c r="F17" s="2">
        <v>450</v>
      </c>
      <c r="G17" s="6">
        <v>58500</v>
      </c>
      <c r="H17" s="2">
        <v>360</v>
      </c>
      <c r="I17" s="6">
        <v>40230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111.75</v>
      </c>
    </row>
    <row r="18" spans="1:18">
      <c r="B18" s="47" t="s">
        <v>54</v>
      </c>
      <c r="C18" t="s">
        <v>73</v>
      </c>
      <c r="D18" s="3" t="s">
        <v>285</v>
      </c>
      <c r="E18" s="5">
        <v>2</v>
      </c>
      <c r="F18" s="2">
        <v>300</v>
      </c>
      <c r="G18" s="6">
        <v>39000</v>
      </c>
      <c r="H18" s="2">
        <v>900</v>
      </c>
      <c r="I18" s="6">
        <v>100576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111.75</v>
      </c>
    </row>
    <row r="19" spans="1:18">
      <c r="B19" s="47" t="s">
        <v>54</v>
      </c>
      <c r="C19" t="s">
        <v>77</v>
      </c>
      <c r="D19" s="3" t="s">
        <v>286</v>
      </c>
      <c r="E19" s="5">
        <v>1</v>
      </c>
      <c r="F19" s="2">
        <v>0</v>
      </c>
      <c r="G19" s="6">
        <v>0</v>
      </c>
      <c r="H19" s="2">
        <v>260</v>
      </c>
      <c r="I19" s="6">
        <v>29055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111.75</v>
      </c>
    </row>
    <row r="20" spans="1:18">
      <c r="B20" s="47" t="s">
        <v>54</v>
      </c>
      <c r="C20" t="s">
        <v>77</v>
      </c>
      <c r="D20" s="3" t="s">
        <v>287</v>
      </c>
      <c r="E20" s="5">
        <v>1</v>
      </c>
      <c r="F20" s="2">
        <v>57</v>
      </c>
      <c r="G20" s="6">
        <v>7410</v>
      </c>
      <c r="H20" s="2">
        <v>35</v>
      </c>
      <c r="I20" s="6">
        <v>3911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111.75</v>
      </c>
    </row>
    <row r="21" spans="1:18">
      <c r="B21" s="47" t="s">
        <v>54</v>
      </c>
      <c r="C21" t="s">
        <v>77</v>
      </c>
      <c r="D21" s="3" t="s">
        <v>288</v>
      </c>
      <c r="E21" s="5">
        <v>1</v>
      </c>
      <c r="F21" s="2">
        <v>263</v>
      </c>
      <c r="G21" s="6">
        <v>34190</v>
      </c>
      <c r="H21" s="2">
        <v>185</v>
      </c>
      <c r="I21" s="6">
        <v>20674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111.75</v>
      </c>
    </row>
    <row r="22" spans="1:18">
      <c r="B22" s="47" t="s">
        <v>54</v>
      </c>
      <c r="C22" t="s">
        <v>77</v>
      </c>
      <c r="D22" s="3" t="s">
        <v>289</v>
      </c>
      <c r="E22" s="5">
        <v>4</v>
      </c>
      <c r="F22" s="2">
        <v>80</v>
      </c>
      <c r="G22" s="6">
        <v>10400</v>
      </c>
      <c r="H22" s="2">
        <v>64</v>
      </c>
      <c r="I22" s="6">
        <v>7152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111.75</v>
      </c>
    </row>
    <row r="23" spans="1:18">
      <c r="B23" s="47" t="s">
        <v>54</v>
      </c>
      <c r="C23" t="s">
        <v>77</v>
      </c>
      <c r="D23" s="3" t="s">
        <v>290</v>
      </c>
      <c r="E23" s="5">
        <v>1</v>
      </c>
      <c r="F23" s="2">
        <v>60</v>
      </c>
      <c r="G23" s="6">
        <v>7800</v>
      </c>
      <c r="H23" s="2">
        <v>45</v>
      </c>
      <c r="I23" s="6">
        <v>5029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0.2</v>
      </c>
      <c r="P23" s="4">
        <v>0.8</v>
      </c>
      <c r="Q23" s="2">
        <v>130</v>
      </c>
      <c r="R23" s="48">
        <v>111.75</v>
      </c>
    </row>
    <row r="24" spans="1:18">
      <c r="B24" s="47" t="s">
        <v>80</v>
      </c>
      <c r="C24" t="s">
        <v>291</v>
      </c>
      <c r="D24" s="3" t="s">
        <v>292</v>
      </c>
      <c r="E24" s="5">
        <v>54</v>
      </c>
      <c r="F24" s="2">
        <v>8100</v>
      </c>
      <c r="G24" s="6">
        <v>1053000</v>
      </c>
      <c r="H24" s="2">
        <v>0</v>
      </c>
      <c r="I24" s="6">
        <v>0</v>
      </c>
      <c r="J24" s="6" t="str">
        <f>G24 - 784512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0.2</v>
      </c>
      <c r="P24" s="4">
        <v>0.8</v>
      </c>
      <c r="Q24" s="2">
        <v>130</v>
      </c>
      <c r="R24" s="48">
        <v>111.75</v>
      </c>
    </row>
    <row r="25" spans="1:18">
      <c r="B25" s="47" t="s">
        <v>80</v>
      </c>
      <c r="C25" t="s">
        <v>291</v>
      </c>
      <c r="D25" s="3" t="s">
        <v>293</v>
      </c>
      <c r="E25" s="5">
        <v>1</v>
      </c>
      <c r="F25" s="2">
        <v>60</v>
      </c>
      <c r="G25" s="6">
        <v>7800</v>
      </c>
      <c r="H25" s="2">
        <v>0</v>
      </c>
      <c r="I25" s="6">
        <v>0</v>
      </c>
      <c r="J25" s="6" t="str">
        <f>G25 - 4582</f>
        <v>0</v>
      </c>
      <c r="K25" s="4" t="str">
        <f>IF(G25=0,0,J25 / G25)</f>
        <v>0</v>
      </c>
      <c r="L25" s="6" t="str">
        <f>J25 * O25</f>
        <v>0</v>
      </c>
      <c r="M25" s="2" t="str">
        <f>L25 / R2</f>
        <v>0</v>
      </c>
      <c r="N25" s="6" t="str">
        <f>J25 * P25</f>
        <v>0</v>
      </c>
      <c r="O25" s="4">
        <v>0.2</v>
      </c>
      <c r="P25" s="4">
        <v>0.8</v>
      </c>
      <c r="Q25" s="2">
        <v>130</v>
      </c>
      <c r="R25" s="48">
        <v>111.75</v>
      </c>
    </row>
    <row r="26" spans="1:18">
      <c r="B26" s="47" t="s">
        <v>80</v>
      </c>
      <c r="C26" t="s">
        <v>291</v>
      </c>
      <c r="D26" s="3" t="s">
        <v>294</v>
      </c>
      <c r="E26" s="5">
        <v>1</v>
      </c>
      <c r="F26" s="2">
        <v>843</v>
      </c>
      <c r="G26" s="6">
        <v>109590</v>
      </c>
      <c r="H26" s="2">
        <v>0</v>
      </c>
      <c r="I26" s="6">
        <v>0</v>
      </c>
      <c r="J26" s="6" t="str">
        <f>G26 - 80460</f>
        <v>0</v>
      </c>
      <c r="K26" s="4" t="str">
        <f>IF(G26=0,0,J26 / G26)</f>
        <v>0</v>
      </c>
      <c r="L26" s="6" t="str">
        <f>J26 * O26</f>
        <v>0</v>
      </c>
      <c r="M26" s="2" t="str">
        <f>L26 / R2</f>
        <v>0</v>
      </c>
      <c r="N26" s="6" t="str">
        <f>J26 * P26</f>
        <v>0</v>
      </c>
      <c r="O26" s="4">
        <v>0.2</v>
      </c>
      <c r="P26" s="4">
        <v>0.8</v>
      </c>
      <c r="Q26" s="2">
        <v>130</v>
      </c>
      <c r="R26" s="48">
        <v>111.75</v>
      </c>
    </row>
    <row r="27" spans="1:18">
      <c r="B27" s="47" t="s">
        <v>54</v>
      </c>
      <c r="C27" t="s">
        <v>77</v>
      </c>
      <c r="D27" s="3" t="s">
        <v>295</v>
      </c>
      <c r="E27" s="5">
        <v>8</v>
      </c>
      <c r="F27" s="2">
        <v>3008</v>
      </c>
      <c r="G27" s="6">
        <v>391040</v>
      </c>
      <c r="H27" s="2">
        <v>2502.88</v>
      </c>
      <c r="I27" s="6">
        <v>279696</v>
      </c>
      <c r="J27" s="6" t="str">
        <f>G27 - I27</f>
        <v>0</v>
      </c>
      <c r="K27" s="4" t="str">
        <f>IF(G27=0,0,J27 / G27)</f>
        <v>0</v>
      </c>
      <c r="L27" s="6" t="str">
        <f>J27 * O27</f>
        <v>0</v>
      </c>
      <c r="M27" s="2" t="str">
        <f>L27 / R2</f>
        <v>0</v>
      </c>
      <c r="N27" s="6" t="str">
        <f>J27 * P27</f>
        <v>0</v>
      </c>
      <c r="O27" s="4">
        <v>0.2</v>
      </c>
      <c r="P27" s="4">
        <v>0.8</v>
      </c>
      <c r="Q27" s="2">
        <v>130</v>
      </c>
      <c r="R27" s="48">
        <v>111.75</v>
      </c>
    </row>
    <row r="28" spans="1:18">
      <c r="B28" s="47" t="s">
        <v>54</v>
      </c>
      <c r="C28" t="s">
        <v>77</v>
      </c>
      <c r="D28" s="3" t="s">
        <v>296</v>
      </c>
      <c r="E28" s="5">
        <v>2</v>
      </c>
      <c r="F28" s="2">
        <v>0</v>
      </c>
      <c r="G28" s="6">
        <v>0</v>
      </c>
      <c r="H28" s="2">
        <v>0</v>
      </c>
      <c r="I28" s="6">
        <v>0</v>
      </c>
      <c r="J28" s="6" t="str">
        <f>G28 - I28</f>
        <v>0</v>
      </c>
      <c r="K28" s="4" t="str">
        <f>IF(G28=0,0,J28 / G28)</f>
        <v>0</v>
      </c>
      <c r="L28" s="6" t="str">
        <f>J28 * O28</f>
        <v>0</v>
      </c>
      <c r="M28" s="2" t="str">
        <f>L28 / R2</f>
        <v>0</v>
      </c>
      <c r="N28" s="6" t="str">
        <f>J28 * P28</f>
        <v>0</v>
      </c>
      <c r="O28" s="4">
        <v>0.2</v>
      </c>
      <c r="P28" s="4">
        <v>0.8</v>
      </c>
      <c r="Q28" s="2">
        <v>130</v>
      </c>
      <c r="R28" s="48">
        <v>111.75</v>
      </c>
    </row>
    <row r="29" spans="1:18">
      <c r="B29" s="47" t="s">
        <v>54</v>
      </c>
      <c r="C29" t="s">
        <v>77</v>
      </c>
      <c r="D29" s="3" t="s">
        <v>297</v>
      </c>
      <c r="E29" s="5">
        <v>1</v>
      </c>
      <c r="F29" s="2">
        <v>71</v>
      </c>
      <c r="G29" s="6">
        <v>9230</v>
      </c>
      <c r="H29" s="2">
        <v>50</v>
      </c>
      <c r="I29" s="6">
        <v>5588</v>
      </c>
      <c r="J29" s="6" t="str">
        <f>G29 - I29</f>
        <v>0</v>
      </c>
      <c r="K29" s="4" t="str">
        <f>IF(G29=0,0,J29 / G29)</f>
        <v>0</v>
      </c>
      <c r="L29" s="6" t="str">
        <f>J29 * O29</f>
        <v>0</v>
      </c>
      <c r="M29" s="2" t="str">
        <f>L29 / R2</f>
        <v>0</v>
      </c>
      <c r="N29" s="6" t="str">
        <f>J29 * P29</f>
        <v>0</v>
      </c>
      <c r="O29" s="4">
        <v>0.2</v>
      </c>
      <c r="P29" s="4">
        <v>0.8</v>
      </c>
      <c r="Q29" s="2">
        <v>130</v>
      </c>
      <c r="R29" s="48">
        <v>111.75</v>
      </c>
    </row>
    <row r="30" spans="1:18">
      <c r="B30" s="47" t="s">
        <v>54</v>
      </c>
      <c r="C30" t="s">
        <v>77</v>
      </c>
      <c r="D30" s="3" t="s">
        <v>298</v>
      </c>
      <c r="E30" s="5">
        <v>1</v>
      </c>
      <c r="F30" s="2">
        <v>117</v>
      </c>
      <c r="G30" s="6">
        <v>15210</v>
      </c>
      <c r="H30" s="2">
        <v>100</v>
      </c>
      <c r="I30" s="6">
        <v>11175</v>
      </c>
      <c r="J30" s="6" t="str">
        <f>G30 - I30</f>
        <v>0</v>
      </c>
      <c r="K30" s="4" t="str">
        <f>IF(G30=0,0,J30 / G30)</f>
        <v>0</v>
      </c>
      <c r="L30" s="6" t="str">
        <f>J30 * O30</f>
        <v>0</v>
      </c>
      <c r="M30" s="2" t="str">
        <f>L30 / R2</f>
        <v>0</v>
      </c>
      <c r="N30" s="6" t="str">
        <f>J30 * P30</f>
        <v>0</v>
      </c>
      <c r="O30" s="4">
        <v>0.2</v>
      </c>
      <c r="P30" s="4">
        <v>0.8</v>
      </c>
      <c r="Q30" s="2">
        <v>130</v>
      </c>
      <c r="R30" s="48">
        <v>111.75</v>
      </c>
    </row>
    <row r="31" spans="1:18">
      <c r="B31" s="47" t="s">
        <v>54</v>
      </c>
      <c r="C31" t="s">
        <v>299</v>
      </c>
      <c r="D31" s="3" t="s">
        <v>300</v>
      </c>
      <c r="E31" s="5">
        <v>55</v>
      </c>
      <c r="F31" s="2">
        <v>165</v>
      </c>
      <c r="G31" s="6">
        <v>21450</v>
      </c>
      <c r="H31" s="2">
        <v>46.75</v>
      </c>
      <c r="I31" s="6">
        <v>5225</v>
      </c>
      <c r="J31" s="6" t="str">
        <f>G31 - I31</f>
        <v>0</v>
      </c>
      <c r="K31" s="4" t="str">
        <f>IF(G31=0,0,J31 / G31)</f>
        <v>0</v>
      </c>
      <c r="L31" s="6" t="str">
        <f>J31 * O31</f>
        <v>0</v>
      </c>
      <c r="M31" s="2" t="str">
        <f>L31 / R2</f>
        <v>0</v>
      </c>
      <c r="N31" s="6" t="str">
        <f>J31 * P31</f>
        <v>0</v>
      </c>
      <c r="O31" s="4">
        <v>0.5</v>
      </c>
      <c r="P31" s="4">
        <v>0.5</v>
      </c>
      <c r="Q31" s="2">
        <v>130</v>
      </c>
      <c r="R31" s="48">
        <v>111.75</v>
      </c>
    </row>
    <row r="32" spans="1:18">
      <c r="B32" s="47" t="s">
        <v>54</v>
      </c>
      <c r="C32" t="s">
        <v>301</v>
      </c>
      <c r="D32" s="3" t="s">
        <v>302</v>
      </c>
      <c r="E32" s="5">
        <v>54</v>
      </c>
      <c r="F32" s="2">
        <v>594</v>
      </c>
      <c r="G32" s="6">
        <v>77220</v>
      </c>
      <c r="H32" s="2">
        <v>440.1</v>
      </c>
      <c r="I32" s="6">
        <v>49194</v>
      </c>
      <c r="J32" s="6" t="str">
        <f>G32 - I32</f>
        <v>0</v>
      </c>
      <c r="K32" s="4" t="str">
        <f>IF(G32=0,0,J32 / G32)</f>
        <v>0</v>
      </c>
      <c r="L32" s="6" t="str">
        <f>J32 * O32</f>
        <v>0</v>
      </c>
      <c r="M32" s="2" t="str">
        <f>L32 / R2</f>
        <v>0</v>
      </c>
      <c r="N32" s="6" t="str">
        <f>J32 * P32</f>
        <v>0</v>
      </c>
      <c r="O32" s="4">
        <v>0.2</v>
      </c>
      <c r="P32" s="4">
        <v>0.8</v>
      </c>
      <c r="Q32" s="2">
        <v>130</v>
      </c>
      <c r="R32" s="48">
        <v>111.75</v>
      </c>
    </row>
    <row r="33" spans="1:18">
      <c r="B33" s="47" t="s">
        <v>54</v>
      </c>
      <c r="C33" t="s">
        <v>303</v>
      </c>
      <c r="D33" s="3" t="s">
        <v>304</v>
      </c>
      <c r="E33" s="5">
        <v>1</v>
      </c>
      <c r="F33" s="2">
        <v>1237</v>
      </c>
      <c r="G33" s="6">
        <v>160810</v>
      </c>
      <c r="H33" s="2">
        <v>1057.14</v>
      </c>
      <c r="I33" s="6">
        <v>118135</v>
      </c>
      <c r="J33" s="6" t="str">
        <f>G33 - I33</f>
        <v>0</v>
      </c>
      <c r="K33" s="4" t="str">
        <f>IF(G33=0,0,J33 / G33)</f>
        <v>0</v>
      </c>
      <c r="L33" s="6" t="str">
        <f>J33 * O33</f>
        <v>0</v>
      </c>
      <c r="M33" s="2" t="str">
        <f>L33 / R2</f>
        <v>0</v>
      </c>
      <c r="N33" s="6" t="str">
        <f>J33 * P33</f>
        <v>0</v>
      </c>
      <c r="O33" s="4">
        <v>0.2</v>
      </c>
      <c r="P33" s="4">
        <v>0.8</v>
      </c>
      <c r="Q33" s="2">
        <v>130</v>
      </c>
      <c r="R33" s="48">
        <v>111.75</v>
      </c>
    </row>
    <row r="34" spans="1:18">
      <c r="B34" s="47" t="s">
        <v>54</v>
      </c>
      <c r="C34" t="s">
        <v>299</v>
      </c>
      <c r="D34" s="3" t="s">
        <v>305</v>
      </c>
      <c r="E34" s="5">
        <v>1</v>
      </c>
      <c r="F34" s="2">
        <v>141</v>
      </c>
      <c r="G34" s="6">
        <v>18330</v>
      </c>
      <c r="H34" s="2">
        <v>108</v>
      </c>
      <c r="I34" s="6">
        <v>12069</v>
      </c>
      <c r="J34" s="6" t="str">
        <f>G34 - I34</f>
        <v>0</v>
      </c>
      <c r="K34" s="4" t="str">
        <f>IF(G34=0,0,J34 / G34)</f>
        <v>0</v>
      </c>
      <c r="L34" s="6" t="str">
        <f>J34 * O34</f>
        <v>0</v>
      </c>
      <c r="M34" s="2" t="str">
        <f>L34 / R2</f>
        <v>0</v>
      </c>
      <c r="N34" s="6" t="str">
        <f>J34 * P34</f>
        <v>0</v>
      </c>
      <c r="O34" s="4">
        <v>0.2</v>
      </c>
      <c r="P34" s="4">
        <v>0.8</v>
      </c>
      <c r="Q34" s="2">
        <v>130</v>
      </c>
      <c r="R34" s="48">
        <v>111.75</v>
      </c>
    </row>
    <row r="35" spans="1:18">
      <c r="B35" s="47" t="s">
        <v>54</v>
      </c>
      <c r="C35" t="s">
        <v>299</v>
      </c>
      <c r="D35" s="3" t="s">
        <v>306</v>
      </c>
      <c r="E35" s="5">
        <v>8</v>
      </c>
      <c r="F35" s="2">
        <v>96</v>
      </c>
      <c r="G35" s="6">
        <v>12480</v>
      </c>
      <c r="H35" s="2">
        <v>76</v>
      </c>
      <c r="I35" s="6">
        <v>8496</v>
      </c>
      <c r="J35" s="6" t="str">
        <f>G35 - I35</f>
        <v>0</v>
      </c>
      <c r="K35" s="4" t="str">
        <f>IF(G35=0,0,J35 / G35)</f>
        <v>0</v>
      </c>
      <c r="L35" s="6" t="str">
        <f>J35 * O35</f>
        <v>0</v>
      </c>
      <c r="M35" s="2" t="str">
        <f>L35 / R2</f>
        <v>0</v>
      </c>
      <c r="N35" s="6" t="str">
        <f>J35 * P35</f>
        <v>0</v>
      </c>
      <c r="O35" s="4">
        <v>0.5</v>
      </c>
      <c r="P35" s="4">
        <v>0.5</v>
      </c>
      <c r="Q35" s="2">
        <v>130</v>
      </c>
      <c r="R35" s="48">
        <v>111.75</v>
      </c>
    </row>
    <row r="36" spans="1:18">
      <c r="B36" s="47" t="s">
        <v>54</v>
      </c>
      <c r="C36" t="s">
        <v>299</v>
      </c>
      <c r="D36" s="3" t="s">
        <v>307</v>
      </c>
      <c r="E36" s="5">
        <v>1</v>
      </c>
      <c r="F36" s="2">
        <v>141</v>
      </c>
      <c r="G36" s="6">
        <v>18330</v>
      </c>
      <c r="H36" s="2">
        <v>120</v>
      </c>
      <c r="I36" s="6">
        <v>13410</v>
      </c>
      <c r="J36" s="6" t="str">
        <f>G36 - I36</f>
        <v>0</v>
      </c>
      <c r="K36" s="4" t="str">
        <f>IF(G36=0,0,J36 / G36)</f>
        <v>0</v>
      </c>
      <c r="L36" s="6" t="str">
        <f>J36 * O36</f>
        <v>0</v>
      </c>
      <c r="M36" s="2" t="str">
        <f>L36 / R2</f>
        <v>0</v>
      </c>
      <c r="N36" s="6" t="str">
        <f>J36 * P36</f>
        <v>0</v>
      </c>
      <c r="O36" s="4">
        <v>0.2</v>
      </c>
      <c r="P36" s="4">
        <v>0.8</v>
      </c>
      <c r="Q36" s="2">
        <v>130</v>
      </c>
      <c r="R36" s="48">
        <v>111.75</v>
      </c>
    </row>
    <row r="37" spans="1:18">
      <c r="B37" s="47" t="s">
        <v>54</v>
      </c>
      <c r="C37" t="s">
        <v>202</v>
      </c>
      <c r="D37" s="3" t="s">
        <v>308</v>
      </c>
      <c r="E37" s="5">
        <v>1</v>
      </c>
      <c r="F37" s="2">
        <v>53</v>
      </c>
      <c r="G37" s="6">
        <v>6890</v>
      </c>
      <c r="H37" s="2">
        <v>52.99</v>
      </c>
      <c r="I37" s="6">
        <v>5922</v>
      </c>
      <c r="J37" s="6" t="str">
        <f>G37 - I37</f>
        <v>0</v>
      </c>
      <c r="K37" s="4" t="str">
        <f>IF(G37=0,0,J37 / G37)</f>
        <v>0</v>
      </c>
      <c r="L37" s="6" t="str">
        <f>J37 * O37</f>
        <v>0</v>
      </c>
      <c r="M37" s="2" t="str">
        <f>L37 / R2</f>
        <v>0</v>
      </c>
      <c r="N37" s="6" t="str">
        <f>J37 * P37</f>
        <v>0</v>
      </c>
      <c r="O37" s="4">
        <v>0.2</v>
      </c>
      <c r="P37" s="4">
        <v>0.8</v>
      </c>
      <c r="Q37" s="2">
        <v>130</v>
      </c>
      <c r="R37" s="48">
        <v>111.75</v>
      </c>
    </row>
    <row r="38" spans="1:18">
      <c r="B38" s="47" t="s">
        <v>80</v>
      </c>
      <c r="C38" t="s">
        <v>309</v>
      </c>
      <c r="D38" s="3" t="s">
        <v>310</v>
      </c>
      <c r="E38" s="5">
        <v>1</v>
      </c>
      <c r="F38" s="2">
        <v>866</v>
      </c>
      <c r="G38" s="6">
        <v>112580</v>
      </c>
      <c r="H38" s="2">
        <v>0</v>
      </c>
      <c r="I38" s="6">
        <v>0</v>
      </c>
      <c r="J38" s="6" t="str">
        <f>G38 - 82695</f>
        <v>0</v>
      </c>
      <c r="K38" s="4" t="str">
        <f>IF(G38=0,0,J38 / G38)</f>
        <v>0</v>
      </c>
      <c r="L38" s="6" t="str">
        <f>J38 * O38</f>
        <v>0</v>
      </c>
      <c r="M38" s="2" t="str">
        <f>L38 / R2</f>
        <v>0</v>
      </c>
      <c r="N38" s="6" t="str">
        <f>J38 * P38</f>
        <v>0</v>
      </c>
      <c r="O38" s="4">
        <v>0.2</v>
      </c>
      <c r="P38" s="4">
        <v>0.8</v>
      </c>
      <c r="Q38" s="2">
        <v>130</v>
      </c>
      <c r="R38" s="48">
        <v>111.75</v>
      </c>
    </row>
    <row r="39" spans="1:18">
      <c r="B39" s="47" t="s">
        <v>54</v>
      </c>
      <c r="C39" t="s">
        <v>311</v>
      </c>
      <c r="D39" s="3" t="s">
        <v>312</v>
      </c>
      <c r="E39" s="5">
        <v>1</v>
      </c>
      <c r="F39" s="2">
        <v>250</v>
      </c>
      <c r="G39" s="6">
        <v>32500</v>
      </c>
      <c r="H39" s="2">
        <v>188</v>
      </c>
      <c r="I39" s="6">
        <v>21009</v>
      </c>
      <c r="J39" s="6" t="str">
        <f>G39 - I39</f>
        <v>0</v>
      </c>
      <c r="K39" s="4" t="str">
        <f>IF(G39=0,0,J39 / G39)</f>
        <v>0</v>
      </c>
      <c r="L39" s="6" t="str">
        <f>J39 * O39</f>
        <v>0</v>
      </c>
      <c r="M39" s="2" t="str">
        <f>L39 / R2</f>
        <v>0</v>
      </c>
      <c r="N39" s="6" t="str">
        <f>J39 * P39</f>
        <v>0</v>
      </c>
      <c r="O39" s="4">
        <v>0.2</v>
      </c>
      <c r="P39" s="4">
        <v>0.8</v>
      </c>
      <c r="Q39" s="2">
        <v>130</v>
      </c>
      <c r="R39" s="48">
        <v>111.75</v>
      </c>
    </row>
    <row r="40" spans="1:18">
      <c r="B40" s="47" t="s">
        <v>54</v>
      </c>
      <c r="C40" t="s">
        <v>83</v>
      </c>
      <c r="D40" s="3" t="s">
        <v>313</v>
      </c>
      <c r="E40" s="5">
        <v>1</v>
      </c>
      <c r="F40" s="2">
        <v>430</v>
      </c>
      <c r="G40" s="6">
        <v>55900</v>
      </c>
      <c r="H40" s="2">
        <v>315.18</v>
      </c>
      <c r="I40" s="6">
        <v>35221</v>
      </c>
      <c r="J40" s="6" t="str">
        <f>G40 - I40</f>
        <v>0</v>
      </c>
      <c r="K40" s="4" t="str">
        <f>IF(G40=0,0,J40 / G40)</f>
        <v>0</v>
      </c>
      <c r="L40" s="6" t="str">
        <f>J40 * O40</f>
        <v>0</v>
      </c>
      <c r="M40" s="2" t="str">
        <f>L40 / R2</f>
        <v>0</v>
      </c>
      <c r="N40" s="6" t="str">
        <f>J40 * P40</f>
        <v>0</v>
      </c>
      <c r="O40" s="4">
        <v>0.2</v>
      </c>
      <c r="P40" s="4">
        <v>0.8</v>
      </c>
      <c r="Q40" s="2">
        <v>130</v>
      </c>
      <c r="R40" s="48">
        <v>111.75</v>
      </c>
    </row>
    <row r="41" spans="1:18">
      <c r="B41" s="49"/>
      <c r="C41" s="49"/>
      <c r="D41" s="50"/>
      <c r="E41" s="51"/>
      <c r="F41" s="52"/>
      <c r="G41" s="53"/>
      <c r="H41" s="52"/>
      <c r="I41" s="53"/>
      <c r="J41" s="53"/>
      <c r="K41" s="54"/>
      <c r="L41" s="53"/>
      <c r="M41" s="52"/>
      <c r="N41" s="53"/>
      <c r="O41" s="54"/>
      <c r="P41" s="54"/>
      <c r="Q41" s="52"/>
      <c r="R41" s="52"/>
    </row>
    <row r="42" spans="1:18">
      <c r="D42" s="8" t="s">
        <v>85</v>
      </c>
      <c r="F42" s="2" t="str">
        <f>SUM(F5:F41)</f>
        <v>0</v>
      </c>
      <c r="G42" s="6" t="str">
        <f>SUM(G5:G41)</f>
        <v>0</v>
      </c>
      <c r="H42" s="2" t="str">
        <f>SUM(H5:H41)</f>
        <v>0</v>
      </c>
      <c r="I42" s="6" t="str">
        <f>SUM(I5:I41)</f>
        <v>0</v>
      </c>
      <c r="J42" s="6" t="str">
        <f>SUM(J5:J41)</f>
        <v>0</v>
      </c>
      <c r="K42" s="4" t="str">
        <f>IF(G42=0,0,J42 / G42)</f>
        <v>0</v>
      </c>
      <c r="L42" s="6" t="str">
        <f>SUM(L5:L41)</f>
        <v>0</v>
      </c>
      <c r="M42" s="2" t="str">
        <f>SUM(M5:M41)</f>
        <v>0</v>
      </c>
      <c r="N42" s="6" t="str">
        <f>SUM(N5:N41)</f>
        <v>0</v>
      </c>
    </row>
    <row r="43" spans="1:18">
      <c r="D43" s="8" t="s">
        <v>86</v>
      </c>
      <c r="E43" s="9">
        <v>0.04712</v>
      </c>
      <c r="F43" s="2" t="str">
        <f>E43 * (F42 - 0)</f>
        <v>0</v>
      </c>
      <c r="G43" s="6" t="str">
        <f>E43 * (G42 - 0)</f>
        <v>0</v>
      </c>
    </row>
    <row r="44" spans="1:18">
      <c r="D44" s="8" t="s">
        <v>87</v>
      </c>
      <c r="E44" s="7">
        <v>0.1</v>
      </c>
      <c r="F44" s="2" t="str">
        <f>F42*E44</f>
        <v>0</v>
      </c>
      <c r="G44" s="6" t="str">
        <f>G42*E44</f>
        <v>0</v>
      </c>
      <c r="N44" s="6" t="str">
        <f>G44</f>
        <v>0</v>
      </c>
    </row>
    <row r="45" spans="1:18">
      <c r="D45" s="8" t="s">
        <v>85</v>
      </c>
      <c r="F45" s="2" t="str">
        <f>F42 + F43 + F44</f>
        <v>0</v>
      </c>
      <c r="G45" s="6" t="str">
        <f>G42 + G43 + G44</f>
        <v>0</v>
      </c>
      <c r="H45" s="2" t="str">
        <f>H42</f>
        <v>0</v>
      </c>
      <c r="I45" s="6" t="str">
        <f>I42</f>
        <v>0</v>
      </c>
      <c r="J45" s="6" t="str">
        <f>G45 - I45</f>
        <v>0</v>
      </c>
      <c r="K45" s="4" t="str">
        <f>IF(G45=0,0,J45 / G45)</f>
        <v>0</v>
      </c>
      <c r="L45" s="6" t="str">
        <f>L42</f>
        <v>0</v>
      </c>
      <c r="M45" s="2" t="str">
        <f>M42</f>
        <v>0</v>
      </c>
      <c r="N45" s="6" t="str">
        <f>N42 + N44</f>
        <v>0</v>
      </c>
    </row>
    <row r="46" spans="1:18">
      <c r="D46" s="8" t="s">
        <v>151</v>
      </c>
      <c r="E46" s="7">
        <v>0.05</v>
      </c>
      <c r="F46" s="2" t="str">
        <f>F45*E46</f>
        <v>0</v>
      </c>
      <c r="G46" s="6" t="str">
        <f>G45*E46</f>
        <v>0</v>
      </c>
      <c r="L46" s="6" t="str">
        <f>G46*O46</f>
        <v>0</v>
      </c>
      <c r="M46" s="2" t="str">
        <f>F46*O46</f>
        <v>0</v>
      </c>
      <c r="N46" s="6" t="str">
        <f>G46*P46</f>
        <v>0</v>
      </c>
      <c r="O46" s="4">
        <v>0.2</v>
      </c>
      <c r="P46" s="4">
        <v>0.8</v>
      </c>
    </row>
    <row r="47" spans="1:18">
      <c r="D47" s="8" t="s">
        <v>89</v>
      </c>
      <c r="E47" s="5">
        <v>0</v>
      </c>
      <c r="F47" s="2" t="str">
        <f>IF(R47=0,0,G47/R47)</f>
        <v>0</v>
      </c>
      <c r="G47" s="6" t="str">
        <f>E47</f>
        <v>0</v>
      </c>
      <c r="L47" s="6" t="str">
        <f>G47*O47</f>
        <v>0</v>
      </c>
      <c r="M47" s="2" t="str">
        <f>F47*O47</f>
        <v>0</v>
      </c>
      <c r="N47" s="6" t="str">
        <f>G47*P47</f>
        <v>0</v>
      </c>
      <c r="O47" s="4">
        <v>0.2</v>
      </c>
      <c r="P47" s="4">
        <v>0.8</v>
      </c>
      <c r="Q47" s="2" t="s">
        <v>90</v>
      </c>
      <c r="R47" s="2">
        <v>100</v>
      </c>
    </row>
    <row r="48" spans="1:18">
      <c r="D48" s="8" t="s">
        <v>91</v>
      </c>
      <c r="F48" s="2" t="str">
        <f>F45 - F46 - F47</f>
        <v>0</v>
      </c>
      <c r="G48" s="6" t="str">
        <f>G45 - G46 - G47</f>
        <v>0</v>
      </c>
      <c r="H48" s="2" t="str">
        <f>H45</f>
        <v>0</v>
      </c>
      <c r="I48" s="6" t="str">
        <f>I45</f>
        <v>0</v>
      </c>
      <c r="J48" s="6" t="str">
        <f>G48 - I48</f>
        <v>0</v>
      </c>
      <c r="K48" s="4" t="str">
        <f>IF(G48=0,0,J48 / G48)</f>
        <v>0</v>
      </c>
      <c r="L48" s="6" t="str">
        <f>L45 - L46 - L47</f>
        <v>0</v>
      </c>
      <c r="M48" s="2" t="str">
        <f>M45 - M46 - M47</f>
        <v>0</v>
      </c>
      <c r="N48" s="6" t="str">
        <f>N45 - N46 - N47</f>
        <v>0</v>
      </c>
    </row>
    <row r="49" spans="1:18">
      <c r="D49" s="8"/>
    </row>
    <row r="50" spans="1:18">
      <c r="D5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50" s="2" t="str">
        <f>M48</f>
        <v>0</v>
      </c>
    </row>
    <row r="51" spans="1:18">
      <c r="D51" s="8" t="s">
        <v>7</v>
      </c>
      <c r="F51" s="2" t="str">
        <f>(F50 + F52) * E43</f>
        <v>0</v>
      </c>
    </row>
    <row r="52" spans="1:18">
      <c r="D52" s="8" t="s">
        <v>92</v>
      </c>
      <c r="F52" s="2" t="str">
        <f>H48</f>
        <v>0</v>
      </c>
    </row>
    <row r="53" spans="1:18">
      <c r="D5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53" s="2" t="str">
        <f>SUM(F50:F52)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35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55</v>
      </c>
      <c r="D5" s="3" t="s">
        <v>56</v>
      </c>
      <c r="E5" s="5">
        <v>1</v>
      </c>
      <c r="F5" s="2">
        <v>1300</v>
      </c>
      <c r="G5" s="6">
        <v>169000</v>
      </c>
      <c r="H5" s="2">
        <v>1154.45</v>
      </c>
      <c r="I5" s="6">
        <v>129010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57</v>
      </c>
      <c r="D6" s="3" t="s">
        <v>58</v>
      </c>
      <c r="E6" s="5">
        <v>1</v>
      </c>
      <c r="F6" s="2">
        <v>373</v>
      </c>
      <c r="G6" s="6">
        <v>37300</v>
      </c>
      <c r="H6" s="2">
        <v>345.55</v>
      </c>
      <c r="I6" s="6">
        <v>38615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100</v>
      </c>
      <c r="R6" s="48">
        <v>111.75</v>
      </c>
    </row>
    <row r="7" spans="1:18">
      <c r="B7" s="47" t="s">
        <v>54</v>
      </c>
      <c r="C7" t="s">
        <v>57</v>
      </c>
      <c r="D7" s="3" t="s">
        <v>59</v>
      </c>
      <c r="E7" s="5">
        <v>1</v>
      </c>
      <c r="F7" s="2">
        <v>204</v>
      </c>
      <c r="G7" s="6">
        <v>20400</v>
      </c>
      <c r="H7" s="2">
        <v>188.48</v>
      </c>
      <c r="I7" s="6">
        <v>21063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100</v>
      </c>
      <c r="R7" s="48">
        <v>111.75</v>
      </c>
    </row>
    <row r="8" spans="1:18">
      <c r="B8" s="47" t="s">
        <v>54</v>
      </c>
      <c r="C8" t="s">
        <v>57</v>
      </c>
      <c r="D8" s="3" t="s">
        <v>60</v>
      </c>
      <c r="E8" s="5">
        <v>1</v>
      </c>
      <c r="F8" s="2">
        <v>170</v>
      </c>
      <c r="G8" s="6">
        <v>17000</v>
      </c>
      <c r="H8" s="2">
        <v>104.71</v>
      </c>
      <c r="I8" s="6">
        <v>11701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100</v>
      </c>
      <c r="R8" s="48">
        <v>111.75</v>
      </c>
    </row>
    <row r="9" spans="1:18">
      <c r="B9" s="47" t="s">
        <v>54</v>
      </c>
      <c r="C9" t="s">
        <v>57</v>
      </c>
      <c r="D9" s="3" t="s">
        <v>61</v>
      </c>
      <c r="E9" s="5">
        <v>1</v>
      </c>
      <c r="F9" s="2">
        <v>91</v>
      </c>
      <c r="G9" s="6">
        <v>9100</v>
      </c>
      <c r="H9" s="2">
        <v>83.77</v>
      </c>
      <c r="I9" s="6">
        <v>9361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100</v>
      </c>
      <c r="R9" s="48">
        <v>111.75</v>
      </c>
    </row>
    <row r="10" spans="1:18">
      <c r="B10" s="47" t="s">
        <v>54</v>
      </c>
      <c r="C10" t="s">
        <v>57</v>
      </c>
      <c r="D10" s="3" t="s">
        <v>62</v>
      </c>
      <c r="E10" s="5">
        <v>1</v>
      </c>
      <c r="F10" s="2">
        <v>46</v>
      </c>
      <c r="G10" s="6">
        <v>4600</v>
      </c>
      <c r="H10" s="2">
        <v>41.88</v>
      </c>
      <c r="I10" s="6">
        <v>4680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100</v>
      </c>
      <c r="R10" s="48">
        <v>111.75</v>
      </c>
    </row>
    <row r="11" spans="1:18">
      <c r="B11" s="47" t="s">
        <v>54</v>
      </c>
      <c r="C11" t="s">
        <v>57</v>
      </c>
      <c r="D11" s="3" t="s">
        <v>63</v>
      </c>
      <c r="E11" s="5">
        <v>1</v>
      </c>
      <c r="F11" s="2">
        <v>96</v>
      </c>
      <c r="G11" s="6">
        <v>9600</v>
      </c>
      <c r="H11" s="2">
        <v>89.01000000000001</v>
      </c>
      <c r="I11" s="6">
        <v>9947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100</v>
      </c>
      <c r="R11" s="48">
        <v>111.75</v>
      </c>
    </row>
    <row r="12" spans="1:18">
      <c r="B12" s="47" t="s">
        <v>54</v>
      </c>
      <c r="C12" t="s">
        <v>57</v>
      </c>
      <c r="D12" s="3" t="s">
        <v>64</v>
      </c>
      <c r="E12" s="5">
        <v>1</v>
      </c>
      <c r="F12" s="2">
        <v>57</v>
      </c>
      <c r="G12" s="6">
        <v>5700</v>
      </c>
      <c r="H12" s="2">
        <v>52.36</v>
      </c>
      <c r="I12" s="6">
        <v>5851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100</v>
      </c>
      <c r="R12" s="48">
        <v>111.75</v>
      </c>
    </row>
    <row r="13" spans="1:18">
      <c r="B13" s="47" t="s">
        <v>54</v>
      </c>
      <c r="C13" t="s">
        <v>65</v>
      </c>
      <c r="D13" s="3" t="s">
        <v>66</v>
      </c>
      <c r="E13" s="5">
        <v>2</v>
      </c>
      <c r="F13" s="2">
        <v>160</v>
      </c>
      <c r="G13" s="6">
        <v>20800</v>
      </c>
      <c r="H13" s="2">
        <v>100</v>
      </c>
      <c r="I13" s="6">
        <v>11176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67</v>
      </c>
      <c r="D14" s="3" t="s">
        <v>68</v>
      </c>
      <c r="E14" s="5">
        <v>1</v>
      </c>
      <c r="F14" s="2">
        <v>1375</v>
      </c>
      <c r="G14" s="6">
        <v>178750</v>
      </c>
      <c r="H14" s="2">
        <v>1099.48</v>
      </c>
      <c r="I14" s="6">
        <v>122867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69</v>
      </c>
      <c r="D15" s="3" t="s">
        <v>70</v>
      </c>
      <c r="E15" s="5">
        <v>1</v>
      </c>
      <c r="F15" s="2">
        <v>350</v>
      </c>
      <c r="G15" s="6">
        <v>45500</v>
      </c>
      <c r="H15" s="2">
        <v>262</v>
      </c>
      <c r="I15" s="6">
        <v>29279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7" t="s">
        <v>54</v>
      </c>
      <c r="C16" t="s">
        <v>71</v>
      </c>
      <c r="D16" s="3" t="s">
        <v>72</v>
      </c>
      <c r="E16" s="5">
        <v>1</v>
      </c>
      <c r="F16" s="2">
        <v>1100</v>
      </c>
      <c r="G16" s="6">
        <v>143000</v>
      </c>
      <c r="H16" s="2">
        <v>800</v>
      </c>
      <c r="I16" s="6">
        <v>89400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111.75</v>
      </c>
    </row>
    <row r="17" spans="1:18">
      <c r="B17" s="47" t="s">
        <v>54</v>
      </c>
      <c r="C17" t="s">
        <v>73</v>
      </c>
      <c r="D17" s="3" t="s">
        <v>74</v>
      </c>
      <c r="E17" s="5">
        <v>1</v>
      </c>
      <c r="F17" s="2">
        <v>550</v>
      </c>
      <c r="G17" s="6">
        <v>71500</v>
      </c>
      <c r="H17" s="2">
        <v>360</v>
      </c>
      <c r="I17" s="6">
        <v>40230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111.75</v>
      </c>
    </row>
    <row r="18" spans="1:18">
      <c r="B18" s="47" t="s">
        <v>54</v>
      </c>
      <c r="C18" t="s">
        <v>75</v>
      </c>
      <c r="D18" s="3" t="s">
        <v>76</v>
      </c>
      <c r="E18" s="5">
        <v>2</v>
      </c>
      <c r="F18" s="2">
        <v>300</v>
      </c>
      <c r="G18" s="6">
        <v>39000</v>
      </c>
      <c r="H18" s="2">
        <v>167.54</v>
      </c>
      <c r="I18" s="6">
        <v>18722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111.75</v>
      </c>
    </row>
    <row r="19" spans="1:18">
      <c r="B19" s="47" t="s">
        <v>54</v>
      </c>
      <c r="C19" t="s">
        <v>77</v>
      </c>
      <c r="D19" s="3" t="s">
        <v>78</v>
      </c>
      <c r="E19" s="5">
        <v>1</v>
      </c>
      <c r="F19" s="2">
        <v>0</v>
      </c>
      <c r="G19" s="6">
        <v>0</v>
      </c>
      <c r="H19" s="2">
        <v>280</v>
      </c>
      <c r="I19" s="6">
        <v>31290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8">
        <v>111.75</v>
      </c>
    </row>
    <row r="20" spans="1:18">
      <c r="B20" s="47" t="s">
        <v>54</v>
      </c>
      <c r="C20" t="s">
        <v>77</v>
      </c>
      <c r="D20" s="3" t="s">
        <v>79</v>
      </c>
      <c r="E20" s="5">
        <v>1</v>
      </c>
      <c r="F20" s="2">
        <v>71</v>
      </c>
      <c r="G20" s="6">
        <v>9230</v>
      </c>
      <c r="H20" s="2">
        <v>50</v>
      </c>
      <c r="I20" s="6">
        <v>5588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8">
        <v>111.75</v>
      </c>
    </row>
    <row r="21" spans="1:18">
      <c r="B21" s="47" t="s">
        <v>80</v>
      </c>
      <c r="C21" t="s">
        <v>81</v>
      </c>
      <c r="D21" s="3" t="s">
        <v>82</v>
      </c>
      <c r="E21" s="5">
        <v>6</v>
      </c>
      <c r="F21" s="2">
        <v>870</v>
      </c>
      <c r="G21" s="6">
        <v>113100</v>
      </c>
      <c r="H21" s="2">
        <v>0</v>
      </c>
      <c r="I21" s="6">
        <v>0</v>
      </c>
      <c r="J21" s="6" t="str">
        <f>G21 - 79788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8">
        <v>111.75</v>
      </c>
    </row>
    <row r="22" spans="1:18">
      <c r="B22" s="47" t="s">
        <v>54</v>
      </c>
      <c r="C22" t="s">
        <v>83</v>
      </c>
      <c r="D22" s="3" t="s">
        <v>84</v>
      </c>
      <c r="E22" s="5">
        <v>1</v>
      </c>
      <c r="F22" s="2">
        <v>450</v>
      </c>
      <c r="G22" s="6">
        <v>58500</v>
      </c>
      <c r="H22" s="2">
        <v>329.84</v>
      </c>
      <c r="I22" s="6">
        <v>36860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8">
        <v>111.75</v>
      </c>
    </row>
    <row r="23" spans="1:18">
      <c r="B23" s="49"/>
      <c r="C23" s="49"/>
      <c r="D23" s="50"/>
      <c r="E23" s="51"/>
      <c r="F23" s="52"/>
      <c r="G23" s="53"/>
      <c r="H23" s="52"/>
      <c r="I23" s="53"/>
      <c r="J23" s="53"/>
      <c r="K23" s="54"/>
      <c r="L23" s="53"/>
      <c r="M23" s="52"/>
      <c r="N23" s="53"/>
      <c r="O23" s="54"/>
      <c r="P23" s="54"/>
      <c r="Q23" s="52"/>
      <c r="R23" s="52"/>
    </row>
    <row r="24" spans="1:18">
      <c r="D24" s="8" t="s">
        <v>85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86</v>
      </c>
      <c r="E25" s="9">
        <v>0.04712</v>
      </c>
      <c r="F25" s="2" t="str">
        <f>E25 * (F24 - 0)</f>
        <v>0</v>
      </c>
      <c r="G25" s="6" t="str">
        <f>E25 * (G24 - 0)</f>
        <v>0</v>
      </c>
    </row>
    <row r="26" spans="1:18">
      <c r="D26" s="8" t="s">
        <v>87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85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88</v>
      </c>
      <c r="E28" s="7">
        <v>0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89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90</v>
      </c>
      <c r="R29" s="2">
        <v>100</v>
      </c>
    </row>
    <row r="30" spans="1:18">
      <c r="D30" s="8" t="s">
        <v>91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92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94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95</v>
      </c>
      <c r="D5" s="3" t="s">
        <v>96</v>
      </c>
      <c r="E5" s="5">
        <v>1</v>
      </c>
      <c r="F5" s="2">
        <v>1750</v>
      </c>
      <c r="G5" s="6">
        <v>227500</v>
      </c>
      <c r="H5" s="2">
        <v>1559.1</v>
      </c>
      <c r="I5" s="6">
        <v>174229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97</v>
      </c>
      <c r="D6" s="3" t="s">
        <v>98</v>
      </c>
      <c r="E6" s="5">
        <v>1</v>
      </c>
      <c r="F6" s="2">
        <v>900</v>
      </c>
      <c r="G6" s="6">
        <v>117000</v>
      </c>
      <c r="H6" s="2">
        <v>580</v>
      </c>
      <c r="I6" s="6">
        <v>64815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97</v>
      </c>
      <c r="D7" s="3" t="s">
        <v>99</v>
      </c>
      <c r="E7" s="5">
        <v>1</v>
      </c>
      <c r="F7" s="2">
        <v>150</v>
      </c>
      <c r="G7" s="6">
        <v>19500</v>
      </c>
      <c r="H7" s="2">
        <v>80</v>
      </c>
      <c r="I7" s="6">
        <v>8940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97</v>
      </c>
      <c r="D8" s="3" t="s">
        <v>100</v>
      </c>
      <c r="E8" s="5">
        <v>1</v>
      </c>
      <c r="F8" s="2">
        <v>80</v>
      </c>
      <c r="G8" s="6">
        <v>10400</v>
      </c>
      <c r="H8" s="2">
        <v>50</v>
      </c>
      <c r="I8" s="6">
        <v>5588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97</v>
      </c>
      <c r="D9" s="3" t="s">
        <v>101</v>
      </c>
      <c r="E9" s="5">
        <v>1</v>
      </c>
      <c r="F9" s="2">
        <v>300</v>
      </c>
      <c r="G9" s="6">
        <v>39000</v>
      </c>
      <c r="H9" s="2">
        <v>200</v>
      </c>
      <c r="I9" s="6">
        <v>22350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102</v>
      </c>
      <c r="D10" s="3" t="s">
        <v>103</v>
      </c>
      <c r="E10" s="5">
        <v>1</v>
      </c>
      <c r="F10" s="2">
        <v>1700</v>
      </c>
      <c r="G10" s="6">
        <v>221000</v>
      </c>
      <c r="H10" s="2">
        <v>874.35</v>
      </c>
      <c r="I10" s="6">
        <v>97709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54</v>
      </c>
      <c r="C11" t="s">
        <v>104</v>
      </c>
      <c r="D11" s="3" t="s">
        <v>105</v>
      </c>
      <c r="E11" s="5">
        <v>1</v>
      </c>
      <c r="F11" s="2">
        <v>950</v>
      </c>
      <c r="G11" s="6">
        <v>123500</v>
      </c>
      <c r="H11" s="2">
        <v>706.8099999999999</v>
      </c>
      <c r="I11" s="6">
        <v>78986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7" t="s">
        <v>54</v>
      </c>
      <c r="C12" t="s">
        <v>73</v>
      </c>
      <c r="D12" s="3" t="s">
        <v>106</v>
      </c>
      <c r="E12" s="5">
        <v>1</v>
      </c>
      <c r="F12" s="2">
        <v>450</v>
      </c>
      <c r="G12" s="6">
        <v>58500</v>
      </c>
      <c r="H12" s="2">
        <v>260</v>
      </c>
      <c r="I12" s="6">
        <v>29055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75</v>
      </c>
      <c r="D13" s="3" t="s">
        <v>76</v>
      </c>
      <c r="E13" s="5">
        <v>2</v>
      </c>
      <c r="F13" s="2">
        <v>300</v>
      </c>
      <c r="G13" s="6">
        <v>39000</v>
      </c>
      <c r="H13" s="2">
        <v>167.54</v>
      </c>
      <c r="I13" s="6">
        <v>18722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77</v>
      </c>
      <c r="D14" s="3" t="s">
        <v>107</v>
      </c>
      <c r="E14" s="5">
        <v>1</v>
      </c>
      <c r="F14" s="2">
        <v>390</v>
      </c>
      <c r="G14" s="6">
        <v>50700</v>
      </c>
      <c r="H14" s="2">
        <v>300</v>
      </c>
      <c r="I14" s="6">
        <v>33525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77</v>
      </c>
      <c r="D15" s="3" t="s">
        <v>108</v>
      </c>
      <c r="E15" s="5">
        <v>1</v>
      </c>
      <c r="F15" s="2">
        <v>171</v>
      </c>
      <c r="G15" s="6">
        <v>22230</v>
      </c>
      <c r="H15" s="2">
        <v>120</v>
      </c>
      <c r="I15" s="6">
        <v>13410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7" t="s">
        <v>54</v>
      </c>
      <c r="C16" t="s">
        <v>77</v>
      </c>
      <c r="D16" s="3" t="s">
        <v>109</v>
      </c>
      <c r="E16" s="5">
        <v>1</v>
      </c>
      <c r="F16" s="2">
        <v>150</v>
      </c>
      <c r="G16" s="6">
        <v>19500</v>
      </c>
      <c r="H16" s="2">
        <v>30</v>
      </c>
      <c r="I16" s="6">
        <v>3353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111.75</v>
      </c>
    </row>
    <row r="17" spans="1:18">
      <c r="B17" s="47" t="s">
        <v>54</v>
      </c>
      <c r="C17" t="s">
        <v>83</v>
      </c>
      <c r="D17" s="3" t="s">
        <v>110</v>
      </c>
      <c r="E17" s="5">
        <v>1</v>
      </c>
      <c r="F17" s="2">
        <v>430</v>
      </c>
      <c r="G17" s="6">
        <v>55900</v>
      </c>
      <c r="H17" s="2">
        <v>315.18</v>
      </c>
      <c r="I17" s="6">
        <v>35221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111.75</v>
      </c>
    </row>
    <row r="18" spans="1:18">
      <c r="B18" s="49"/>
      <c r="C18" s="49"/>
      <c r="D18" s="50"/>
      <c r="E18" s="51"/>
      <c r="F18" s="52"/>
      <c r="G18" s="53"/>
      <c r="H18" s="52"/>
      <c r="I18" s="53"/>
      <c r="J18" s="53"/>
      <c r="K18" s="54"/>
      <c r="L18" s="53"/>
      <c r="M18" s="52"/>
      <c r="N18" s="53"/>
      <c r="O18" s="54"/>
      <c r="P18" s="54"/>
      <c r="Q18" s="52"/>
      <c r="R18" s="52"/>
    </row>
    <row r="19" spans="1:18">
      <c r="D19" s="8" t="s">
        <v>85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86</v>
      </c>
      <c r="E20" s="9">
        <v>0.04712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87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85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88</v>
      </c>
      <c r="E23" s="7">
        <v>0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</row>
    <row r="24" spans="1:18">
      <c r="D24" s="8" t="s">
        <v>89</v>
      </c>
      <c r="E24" s="5">
        <v>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  <c r="Q24" s="2" t="s">
        <v>90</v>
      </c>
      <c r="R24" s="2">
        <v>100</v>
      </c>
    </row>
    <row r="25" spans="1:18">
      <c r="D25" s="8" t="s">
        <v>91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92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111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95</v>
      </c>
      <c r="D5" s="3" t="s">
        <v>96</v>
      </c>
      <c r="E5" s="5">
        <v>1</v>
      </c>
      <c r="F5" s="2">
        <v>1750</v>
      </c>
      <c r="G5" s="6">
        <v>227500</v>
      </c>
      <c r="H5" s="2">
        <v>1559.1</v>
      </c>
      <c r="I5" s="6">
        <v>174229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112</v>
      </c>
      <c r="D6" s="3" t="s">
        <v>113</v>
      </c>
      <c r="E6" s="5">
        <v>1</v>
      </c>
      <c r="F6" s="2">
        <v>900</v>
      </c>
      <c r="G6" s="6">
        <v>117000</v>
      </c>
      <c r="H6" s="2">
        <v>500</v>
      </c>
      <c r="I6" s="6">
        <v>55875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114</v>
      </c>
      <c r="D7" s="3" t="s">
        <v>115</v>
      </c>
      <c r="E7" s="5">
        <v>1</v>
      </c>
      <c r="F7" s="2">
        <v>1400</v>
      </c>
      <c r="G7" s="6">
        <v>182000</v>
      </c>
      <c r="H7" s="2">
        <v>1070</v>
      </c>
      <c r="I7" s="6">
        <v>119573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114</v>
      </c>
      <c r="D8" s="3" t="s">
        <v>116</v>
      </c>
      <c r="E8" s="5">
        <v>1</v>
      </c>
      <c r="F8" s="2">
        <v>420</v>
      </c>
      <c r="G8" s="6">
        <v>54600</v>
      </c>
      <c r="H8" s="2">
        <v>300</v>
      </c>
      <c r="I8" s="6">
        <v>33525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73</v>
      </c>
      <c r="D9" s="3" t="s">
        <v>117</v>
      </c>
      <c r="E9" s="5">
        <v>1</v>
      </c>
      <c r="F9" s="2">
        <v>650</v>
      </c>
      <c r="G9" s="6">
        <v>84500</v>
      </c>
      <c r="H9" s="2">
        <v>440</v>
      </c>
      <c r="I9" s="6">
        <v>49170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118</v>
      </c>
      <c r="D10" s="3" t="s">
        <v>119</v>
      </c>
      <c r="E10" s="5">
        <v>1</v>
      </c>
      <c r="F10" s="2">
        <v>500</v>
      </c>
      <c r="G10" s="6">
        <v>65000</v>
      </c>
      <c r="H10" s="2">
        <v>314.14</v>
      </c>
      <c r="I10" s="6">
        <v>35105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54</v>
      </c>
      <c r="C11" t="s">
        <v>77</v>
      </c>
      <c r="D11" s="3" t="s">
        <v>120</v>
      </c>
      <c r="E11" s="5">
        <v>1</v>
      </c>
      <c r="F11" s="2">
        <v>350</v>
      </c>
      <c r="G11" s="6">
        <v>45500</v>
      </c>
      <c r="H11" s="2">
        <v>250</v>
      </c>
      <c r="I11" s="6">
        <v>27938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7" t="s">
        <v>54</v>
      </c>
      <c r="C12" t="s">
        <v>77</v>
      </c>
      <c r="D12" s="3" t="s">
        <v>121</v>
      </c>
      <c r="E12" s="5">
        <v>2</v>
      </c>
      <c r="F12" s="2">
        <v>54</v>
      </c>
      <c r="G12" s="6">
        <v>7020</v>
      </c>
      <c r="H12" s="2">
        <v>40</v>
      </c>
      <c r="I12" s="6">
        <v>4470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77</v>
      </c>
      <c r="D13" s="3" t="s">
        <v>122</v>
      </c>
      <c r="E13" s="5">
        <v>2</v>
      </c>
      <c r="F13" s="2">
        <v>54</v>
      </c>
      <c r="G13" s="6">
        <v>7020</v>
      </c>
      <c r="H13" s="2">
        <v>40</v>
      </c>
      <c r="I13" s="6">
        <v>4470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77</v>
      </c>
      <c r="D14" s="3" t="s">
        <v>123</v>
      </c>
      <c r="E14" s="5">
        <v>1</v>
      </c>
      <c r="F14" s="2">
        <v>100</v>
      </c>
      <c r="G14" s="6">
        <v>13000</v>
      </c>
      <c r="H14" s="2">
        <v>60</v>
      </c>
      <c r="I14" s="6">
        <v>6705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77</v>
      </c>
      <c r="D15" s="3" t="s">
        <v>109</v>
      </c>
      <c r="E15" s="5">
        <v>1</v>
      </c>
      <c r="F15" s="2">
        <v>150</v>
      </c>
      <c r="G15" s="6">
        <v>19500</v>
      </c>
      <c r="H15" s="2">
        <v>60</v>
      </c>
      <c r="I15" s="6">
        <v>6705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7" t="s">
        <v>80</v>
      </c>
      <c r="C16" t="s">
        <v>124</v>
      </c>
      <c r="D16" s="3" t="s">
        <v>125</v>
      </c>
      <c r="E16" s="5">
        <v>20</v>
      </c>
      <c r="F16" s="2">
        <v>2760</v>
      </c>
      <c r="G16" s="6">
        <v>358800</v>
      </c>
      <c r="H16" s="2">
        <v>0</v>
      </c>
      <c r="I16" s="6">
        <v>0</v>
      </c>
      <c r="J16" s="6" t="str">
        <f>G16 - 265960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111.75</v>
      </c>
    </row>
    <row r="17" spans="1:18">
      <c r="B17" s="47" t="s">
        <v>80</v>
      </c>
      <c r="C17" t="s">
        <v>124</v>
      </c>
      <c r="D17" s="3" t="s">
        <v>126</v>
      </c>
      <c r="E17" s="5">
        <v>3</v>
      </c>
      <c r="F17" s="2">
        <v>165</v>
      </c>
      <c r="G17" s="6">
        <v>21450</v>
      </c>
      <c r="H17" s="2">
        <v>0</v>
      </c>
      <c r="I17" s="6">
        <v>0</v>
      </c>
      <c r="J17" s="6" t="str">
        <f>G17 - 13578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111.75</v>
      </c>
    </row>
    <row r="18" spans="1:18">
      <c r="B18" s="47" t="s">
        <v>80</v>
      </c>
      <c r="C18" t="s">
        <v>124</v>
      </c>
      <c r="D18" s="3" t="s">
        <v>127</v>
      </c>
      <c r="E18" s="5">
        <v>1</v>
      </c>
      <c r="F18" s="2">
        <v>160</v>
      </c>
      <c r="G18" s="6">
        <v>20800</v>
      </c>
      <c r="H18" s="2">
        <v>0</v>
      </c>
      <c r="I18" s="6">
        <v>0</v>
      </c>
      <c r="J18" s="6" t="str">
        <f>G18 - 13410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111.75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85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86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87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85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128</v>
      </c>
      <c r="E24" s="7">
        <v>0.05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89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90</v>
      </c>
      <c r="R25" s="2">
        <v>100</v>
      </c>
    </row>
    <row r="26" spans="1:18">
      <c r="D26" s="8" t="s">
        <v>91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92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4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129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130</v>
      </c>
      <c r="D5" s="3" t="s">
        <v>131</v>
      </c>
      <c r="E5" s="5">
        <v>1</v>
      </c>
      <c r="F5" s="2">
        <v>1000</v>
      </c>
      <c r="G5" s="6">
        <v>130000</v>
      </c>
      <c r="H5" s="2">
        <v>835.63</v>
      </c>
      <c r="I5" s="6">
        <v>93382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132</v>
      </c>
      <c r="D6" s="3" t="s">
        <v>133</v>
      </c>
      <c r="E6" s="5">
        <v>1</v>
      </c>
      <c r="F6" s="2">
        <v>1200</v>
      </c>
      <c r="G6" s="6">
        <v>156000</v>
      </c>
      <c r="H6" s="2">
        <v>837.7</v>
      </c>
      <c r="I6" s="6">
        <v>93613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114</v>
      </c>
      <c r="D7" s="3" t="s">
        <v>134</v>
      </c>
      <c r="E7" s="5">
        <v>1</v>
      </c>
      <c r="F7" s="2">
        <v>1700</v>
      </c>
      <c r="G7" s="6">
        <v>221000</v>
      </c>
      <c r="H7" s="2">
        <v>1370</v>
      </c>
      <c r="I7" s="6">
        <v>153098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73</v>
      </c>
      <c r="D8" s="3" t="s">
        <v>135</v>
      </c>
      <c r="E8" s="5">
        <v>1</v>
      </c>
      <c r="F8" s="2">
        <v>550</v>
      </c>
      <c r="G8" s="6">
        <v>71500</v>
      </c>
      <c r="H8" s="2">
        <v>420</v>
      </c>
      <c r="I8" s="6">
        <v>46935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75</v>
      </c>
      <c r="D9" s="3" t="s">
        <v>136</v>
      </c>
      <c r="E9" s="5">
        <v>1</v>
      </c>
      <c r="F9" s="2">
        <v>150</v>
      </c>
      <c r="G9" s="6">
        <v>19500</v>
      </c>
      <c r="H9" s="2">
        <v>83.77</v>
      </c>
      <c r="I9" s="6">
        <v>9361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77</v>
      </c>
      <c r="D10" s="3" t="s">
        <v>137</v>
      </c>
      <c r="E10" s="5">
        <v>1</v>
      </c>
      <c r="F10" s="2">
        <v>0</v>
      </c>
      <c r="G10" s="6">
        <v>0</v>
      </c>
      <c r="H10" s="2">
        <v>270</v>
      </c>
      <c r="I10" s="6">
        <v>30173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80</v>
      </c>
      <c r="C11" t="s">
        <v>81</v>
      </c>
      <c r="D11" s="3" t="s">
        <v>138</v>
      </c>
      <c r="E11" s="5">
        <v>10</v>
      </c>
      <c r="F11" s="2">
        <v>1250</v>
      </c>
      <c r="G11" s="6">
        <v>162500</v>
      </c>
      <c r="H11" s="2">
        <v>0</v>
      </c>
      <c r="I11" s="6">
        <v>0</v>
      </c>
      <c r="J11" s="6" t="str">
        <f>G11 - 113990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9"/>
      <c r="C12" s="49"/>
      <c r="D12" s="50"/>
      <c r="E12" s="51"/>
      <c r="F12" s="52"/>
      <c r="G12" s="53"/>
      <c r="H12" s="52"/>
      <c r="I12" s="53"/>
      <c r="J12" s="53"/>
      <c r="K12" s="54"/>
      <c r="L12" s="53"/>
      <c r="M12" s="52"/>
      <c r="N12" s="53"/>
      <c r="O12" s="54"/>
      <c r="P12" s="54"/>
      <c r="Q12" s="52"/>
      <c r="R12" s="52"/>
    </row>
    <row r="13" spans="1:18">
      <c r="D13" s="8" t="s">
        <v>85</v>
      </c>
      <c r="F13" s="2" t="str">
        <f>SUM(F5:F12)</f>
        <v>0</v>
      </c>
      <c r="G13" s="6" t="str">
        <f>SUM(G5:G12)</f>
        <v>0</v>
      </c>
      <c r="H13" s="2" t="str">
        <f>SUM(H5:H12)</f>
        <v>0</v>
      </c>
      <c r="I13" s="6" t="str">
        <f>SUM(I5:I12)</f>
        <v>0</v>
      </c>
      <c r="J13" s="6" t="str">
        <f>SUM(J5:J12)</f>
        <v>0</v>
      </c>
      <c r="K13" s="4" t="str">
        <f>IF(G13=0,0,J13 / G13)</f>
        <v>0</v>
      </c>
      <c r="L13" s="6" t="str">
        <f>SUM(L5:L12)</f>
        <v>0</v>
      </c>
      <c r="M13" s="2" t="str">
        <f>SUM(M5:M12)</f>
        <v>0</v>
      </c>
      <c r="N13" s="6" t="str">
        <f>SUM(N5:N12)</f>
        <v>0</v>
      </c>
    </row>
    <row r="14" spans="1:18">
      <c r="D14" s="8" t="s">
        <v>86</v>
      </c>
      <c r="E14" s="9">
        <v>0.04712</v>
      </c>
      <c r="F14" s="2" t="str">
        <f>E14 * (F13 - 0)</f>
        <v>0</v>
      </c>
      <c r="G14" s="6" t="str">
        <f>E14 * (G13 - 0)</f>
        <v>0</v>
      </c>
    </row>
    <row r="15" spans="1:18">
      <c r="D15" s="8" t="s">
        <v>87</v>
      </c>
      <c r="E15" s="7">
        <v>0.1</v>
      </c>
      <c r="F15" s="2" t="str">
        <f>F13*E15</f>
        <v>0</v>
      </c>
      <c r="G15" s="6" t="str">
        <f>G13*E15</f>
        <v>0</v>
      </c>
      <c r="N15" s="6" t="str">
        <f>G15</f>
        <v>0</v>
      </c>
    </row>
    <row r="16" spans="1:18">
      <c r="D16" s="8" t="s">
        <v>85</v>
      </c>
      <c r="F16" s="2" t="str">
        <f>F13 + F14 + F15</f>
        <v>0</v>
      </c>
      <c r="G16" s="6" t="str">
        <f>G13 + G14 + G15</f>
        <v>0</v>
      </c>
      <c r="H16" s="2" t="str">
        <f>H13</f>
        <v>0</v>
      </c>
      <c r="I16" s="6" t="str">
        <f>I13</f>
        <v>0</v>
      </c>
      <c r="J16" s="6" t="str">
        <f>G16 - I16</f>
        <v>0</v>
      </c>
      <c r="K16" s="4" t="str">
        <f>IF(G16=0,0,J16 / G16)</f>
        <v>0</v>
      </c>
      <c r="L16" s="6" t="str">
        <f>L13</f>
        <v>0</v>
      </c>
      <c r="M16" s="2" t="str">
        <f>M13</f>
        <v>0</v>
      </c>
      <c r="N16" s="6" t="str">
        <f>N13 + N15</f>
        <v>0</v>
      </c>
    </row>
    <row r="17" spans="1:18">
      <c r="D17" s="8" t="s">
        <v>88</v>
      </c>
      <c r="E17" s="7">
        <v>0</v>
      </c>
      <c r="F17" s="2" t="str">
        <f>F16*E17</f>
        <v>0</v>
      </c>
      <c r="G17" s="6" t="str">
        <f>G16*E17</f>
        <v>0</v>
      </c>
      <c r="L17" s="6" t="str">
        <f>G17*O17</f>
        <v>0</v>
      </c>
      <c r="M17" s="2" t="str">
        <f>F17*O17</f>
        <v>0</v>
      </c>
      <c r="N17" s="6" t="str">
        <f>G17*P17</f>
        <v>0</v>
      </c>
      <c r="O17" s="4">
        <v>0.2</v>
      </c>
      <c r="P17" s="4">
        <v>0.8</v>
      </c>
    </row>
    <row r="18" spans="1:18">
      <c r="D18" s="8" t="s">
        <v>89</v>
      </c>
      <c r="E18" s="5">
        <v>0</v>
      </c>
      <c r="F18" s="2" t="str">
        <f>IF(R18=0,0,G18/R18)</f>
        <v>0</v>
      </c>
      <c r="G18" s="6" t="str">
        <f>E18</f>
        <v>0</v>
      </c>
      <c r="L18" s="6" t="str">
        <f>G18*O18</f>
        <v>0</v>
      </c>
      <c r="M18" s="2" t="str">
        <f>F18*O18</f>
        <v>0</v>
      </c>
      <c r="N18" s="6" t="str">
        <f>G18*P18</f>
        <v>0</v>
      </c>
      <c r="O18" s="4">
        <v>0.2</v>
      </c>
      <c r="P18" s="4">
        <v>0.8</v>
      </c>
      <c r="Q18" s="2" t="s">
        <v>90</v>
      </c>
      <c r="R18" s="2">
        <v>100</v>
      </c>
    </row>
    <row r="19" spans="1:18">
      <c r="D19" s="8" t="s">
        <v>91</v>
      </c>
      <c r="F19" s="2" t="str">
        <f>F16 - F17 - F18</f>
        <v>0</v>
      </c>
      <c r="G19" s="6" t="str">
        <f>G16 - G17 -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L16 - L17 - L18</f>
        <v>0</v>
      </c>
      <c r="M19" s="2" t="str">
        <f>M16 - M17 - M18</f>
        <v>0</v>
      </c>
      <c r="N19" s="6" t="str">
        <f>N16 - N17 - N18</f>
        <v>0</v>
      </c>
    </row>
    <row r="20" spans="1:18">
      <c r="D20" s="8"/>
    </row>
    <row r="21" spans="1:18">
      <c r="D21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1" s="2" t="str">
        <f>M19</f>
        <v>0</v>
      </c>
    </row>
    <row r="22" spans="1:18">
      <c r="D22" s="8" t="s">
        <v>7</v>
      </c>
      <c r="F22" s="2" t="str">
        <f>(F21 + F23) * E14</f>
        <v>0</v>
      </c>
    </row>
    <row r="23" spans="1:18">
      <c r="D23" s="8" t="s">
        <v>92</v>
      </c>
      <c r="F23" s="2" t="str">
        <f>H19</f>
        <v>0</v>
      </c>
    </row>
    <row r="24" spans="1:18">
      <c r="D24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4" s="2" t="str">
        <f>SUM(F21:F23)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139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95</v>
      </c>
      <c r="D5" s="3" t="s">
        <v>96</v>
      </c>
      <c r="E5" s="5">
        <v>1</v>
      </c>
      <c r="F5" s="2">
        <v>1750</v>
      </c>
      <c r="G5" s="6">
        <v>227500</v>
      </c>
      <c r="H5" s="2">
        <v>1559.1</v>
      </c>
      <c r="I5" s="6">
        <v>174229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97</v>
      </c>
      <c r="D6" s="3" t="s">
        <v>98</v>
      </c>
      <c r="E6" s="5">
        <v>1</v>
      </c>
      <c r="F6" s="2">
        <v>900</v>
      </c>
      <c r="G6" s="6">
        <v>117000</v>
      </c>
      <c r="H6" s="2">
        <v>580</v>
      </c>
      <c r="I6" s="6">
        <v>64815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97</v>
      </c>
      <c r="D7" s="3" t="s">
        <v>99</v>
      </c>
      <c r="E7" s="5">
        <v>1</v>
      </c>
      <c r="F7" s="2">
        <v>150</v>
      </c>
      <c r="G7" s="6">
        <v>19500</v>
      </c>
      <c r="H7" s="2">
        <v>80</v>
      </c>
      <c r="I7" s="6">
        <v>8940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97</v>
      </c>
      <c r="D8" s="3" t="s">
        <v>101</v>
      </c>
      <c r="E8" s="5">
        <v>1</v>
      </c>
      <c r="F8" s="2">
        <v>320</v>
      </c>
      <c r="G8" s="6">
        <v>41600</v>
      </c>
      <c r="H8" s="2">
        <v>200</v>
      </c>
      <c r="I8" s="6">
        <v>22350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67</v>
      </c>
      <c r="D9" s="3" t="s">
        <v>140</v>
      </c>
      <c r="E9" s="5">
        <v>1</v>
      </c>
      <c r="F9" s="2">
        <v>1500</v>
      </c>
      <c r="G9" s="6">
        <v>195000</v>
      </c>
      <c r="H9" s="2">
        <v>1099.48</v>
      </c>
      <c r="I9" s="6">
        <v>122867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69</v>
      </c>
      <c r="D10" s="3" t="s">
        <v>141</v>
      </c>
      <c r="E10" s="5">
        <v>1</v>
      </c>
      <c r="F10" s="2">
        <v>150</v>
      </c>
      <c r="G10" s="6">
        <v>19500</v>
      </c>
      <c r="H10" s="2">
        <v>105</v>
      </c>
      <c r="I10" s="6">
        <v>11734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55" t="s">
        <v>142</v>
      </c>
      <c r="C11" s="41" t="s">
        <v>143</v>
      </c>
      <c r="D11" s="42" t="s">
        <v>144</v>
      </c>
      <c r="E11" s="43">
        <v>1</v>
      </c>
      <c r="F11" s="44">
        <v>606.15</v>
      </c>
      <c r="G11" s="45">
        <v>78800</v>
      </c>
      <c r="H11" s="44">
        <v>0</v>
      </c>
      <c r="I11" s="45">
        <v>43000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6">
        <v>111.75</v>
      </c>
    </row>
    <row r="12" spans="1:18">
      <c r="B12" s="47" t="s">
        <v>54</v>
      </c>
      <c r="C12" t="s">
        <v>73</v>
      </c>
      <c r="D12" s="3" t="s">
        <v>145</v>
      </c>
      <c r="E12" s="5">
        <v>1</v>
      </c>
      <c r="F12" s="2">
        <v>350</v>
      </c>
      <c r="G12" s="6">
        <v>45500</v>
      </c>
      <c r="H12" s="2">
        <v>240</v>
      </c>
      <c r="I12" s="6">
        <v>26820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75</v>
      </c>
      <c r="D13" s="3" t="s">
        <v>146</v>
      </c>
      <c r="E13" s="5">
        <v>1</v>
      </c>
      <c r="F13" s="2">
        <v>250</v>
      </c>
      <c r="G13" s="6">
        <v>32500</v>
      </c>
      <c r="H13" s="2">
        <v>167.54</v>
      </c>
      <c r="I13" s="6">
        <v>18723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77</v>
      </c>
      <c r="D14" s="3" t="s">
        <v>147</v>
      </c>
      <c r="E14" s="5">
        <v>1</v>
      </c>
      <c r="F14" s="2">
        <v>0</v>
      </c>
      <c r="G14" s="6">
        <v>0</v>
      </c>
      <c r="H14" s="2">
        <v>260</v>
      </c>
      <c r="I14" s="6">
        <v>29055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77</v>
      </c>
      <c r="D15" s="3" t="s">
        <v>148</v>
      </c>
      <c r="E15" s="5">
        <v>1</v>
      </c>
      <c r="F15" s="2">
        <v>142</v>
      </c>
      <c r="G15" s="6">
        <v>18460</v>
      </c>
      <c r="H15" s="2">
        <v>100</v>
      </c>
      <c r="I15" s="6">
        <v>11175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7" t="s">
        <v>54</v>
      </c>
      <c r="C16" t="s">
        <v>77</v>
      </c>
      <c r="D16" s="3" t="s">
        <v>149</v>
      </c>
      <c r="E16" s="5">
        <v>1</v>
      </c>
      <c r="F16" s="2">
        <v>57</v>
      </c>
      <c r="G16" s="6">
        <v>7410</v>
      </c>
      <c r="H16" s="2">
        <v>40</v>
      </c>
      <c r="I16" s="6">
        <v>4470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111.75</v>
      </c>
    </row>
    <row r="17" spans="1:18">
      <c r="B17" s="47" t="s">
        <v>54</v>
      </c>
      <c r="C17" t="s">
        <v>77</v>
      </c>
      <c r="D17" s="3" t="s">
        <v>109</v>
      </c>
      <c r="E17" s="5">
        <v>1</v>
      </c>
      <c r="F17" s="2">
        <v>150</v>
      </c>
      <c r="G17" s="6">
        <v>19500</v>
      </c>
      <c r="H17" s="2">
        <v>30</v>
      </c>
      <c r="I17" s="6">
        <v>3353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8">
        <v>111.75</v>
      </c>
    </row>
    <row r="18" spans="1:18">
      <c r="B18" s="47" t="s">
        <v>54</v>
      </c>
      <c r="C18" t="s">
        <v>83</v>
      </c>
      <c r="D18" s="3" t="s">
        <v>150</v>
      </c>
      <c r="E18" s="5">
        <v>1</v>
      </c>
      <c r="F18" s="2">
        <v>470</v>
      </c>
      <c r="G18" s="6">
        <v>61100</v>
      </c>
      <c r="H18" s="2">
        <v>344.5</v>
      </c>
      <c r="I18" s="6">
        <v>38498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8">
        <v>111.75</v>
      </c>
    </row>
    <row r="19" spans="1:18">
      <c r="B19" s="49"/>
      <c r="C19" s="49"/>
      <c r="D19" s="50"/>
      <c r="E19" s="51"/>
      <c r="F19" s="52"/>
      <c r="G19" s="53"/>
      <c r="H19" s="52"/>
      <c r="I19" s="53"/>
      <c r="J19" s="53"/>
      <c r="K19" s="54"/>
      <c r="L19" s="53"/>
      <c r="M19" s="52"/>
      <c r="N19" s="53"/>
      <c r="O19" s="54"/>
      <c r="P19" s="54"/>
      <c r="Q19" s="52"/>
      <c r="R19" s="52"/>
    </row>
    <row r="20" spans="1:18">
      <c r="D20" s="8" t="s">
        <v>85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86</v>
      </c>
      <c r="E21" s="9">
        <v>0.04712</v>
      </c>
      <c r="F21" s="2" t="str">
        <f>E21 * (F20 - 606)</f>
        <v>0</v>
      </c>
      <c r="G21" s="6" t="str">
        <f>E21 * (G20 - 78800)</f>
        <v>0</v>
      </c>
    </row>
    <row r="22" spans="1:18">
      <c r="D22" s="8" t="s">
        <v>87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85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 t="s">
        <v>151</v>
      </c>
      <c r="E24" s="7">
        <v>0.05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89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90</v>
      </c>
      <c r="R25" s="2">
        <v>100</v>
      </c>
    </row>
    <row r="26" spans="1:18">
      <c r="D26" s="8" t="s">
        <v>91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92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9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152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153</v>
      </c>
      <c r="D5" s="3" t="s">
        <v>154</v>
      </c>
      <c r="E5" s="5">
        <v>1</v>
      </c>
      <c r="F5" s="2">
        <v>2100</v>
      </c>
      <c r="G5" s="6">
        <v>273000</v>
      </c>
      <c r="H5" s="2">
        <v>1750</v>
      </c>
      <c r="I5" s="6">
        <v>195563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102</v>
      </c>
      <c r="D6" s="3" t="s">
        <v>155</v>
      </c>
      <c r="E6" s="5">
        <v>1</v>
      </c>
      <c r="F6" s="2">
        <v>550</v>
      </c>
      <c r="G6" s="6">
        <v>71500</v>
      </c>
      <c r="H6" s="2">
        <v>321.6</v>
      </c>
      <c r="I6" s="6">
        <v>35939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102</v>
      </c>
      <c r="D7" s="3" t="s">
        <v>156</v>
      </c>
      <c r="E7" s="5">
        <v>1</v>
      </c>
      <c r="F7" s="2">
        <v>300</v>
      </c>
      <c r="G7" s="6">
        <v>39000</v>
      </c>
      <c r="H7" s="2">
        <v>150.75</v>
      </c>
      <c r="I7" s="6">
        <v>16846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157</v>
      </c>
      <c r="D8" s="3" t="s">
        <v>158</v>
      </c>
      <c r="E8" s="5">
        <v>1</v>
      </c>
      <c r="F8" s="2">
        <v>820</v>
      </c>
      <c r="G8" s="6">
        <v>106600</v>
      </c>
      <c r="H8" s="2">
        <v>628.27</v>
      </c>
      <c r="I8" s="6">
        <v>70209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73</v>
      </c>
      <c r="D9" s="3" t="s">
        <v>159</v>
      </c>
      <c r="E9" s="5">
        <v>1</v>
      </c>
      <c r="F9" s="2">
        <v>350</v>
      </c>
      <c r="G9" s="6">
        <v>45500</v>
      </c>
      <c r="H9" s="2">
        <v>160</v>
      </c>
      <c r="I9" s="6">
        <v>17880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153</v>
      </c>
      <c r="D10" s="3" t="s">
        <v>160</v>
      </c>
      <c r="E10" s="5">
        <v>2</v>
      </c>
      <c r="F10" s="2">
        <v>142</v>
      </c>
      <c r="G10" s="6">
        <v>18460</v>
      </c>
      <c r="H10" s="2">
        <v>120</v>
      </c>
      <c r="I10" s="6">
        <v>13410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54</v>
      </c>
      <c r="C11" t="s">
        <v>153</v>
      </c>
      <c r="D11" s="3" t="s">
        <v>161</v>
      </c>
      <c r="E11" s="5">
        <v>2</v>
      </c>
      <c r="F11" s="2">
        <v>560</v>
      </c>
      <c r="G11" s="6">
        <v>72800</v>
      </c>
      <c r="H11" s="2">
        <v>520</v>
      </c>
      <c r="I11" s="6">
        <v>58110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7" t="s">
        <v>54</v>
      </c>
      <c r="C12" t="s">
        <v>153</v>
      </c>
      <c r="D12" s="3" t="s">
        <v>162</v>
      </c>
      <c r="E12" s="5">
        <v>1</v>
      </c>
      <c r="F12" s="2">
        <v>0</v>
      </c>
      <c r="G12" s="6">
        <v>0</v>
      </c>
      <c r="H12" s="2">
        <v>400</v>
      </c>
      <c r="I12" s="6">
        <v>44700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153</v>
      </c>
      <c r="D13" s="3" t="s">
        <v>163</v>
      </c>
      <c r="E13" s="5">
        <v>1</v>
      </c>
      <c r="F13" s="2">
        <v>65</v>
      </c>
      <c r="G13" s="6">
        <v>8450</v>
      </c>
      <c r="H13" s="2">
        <v>70</v>
      </c>
      <c r="I13" s="6">
        <v>7823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153</v>
      </c>
      <c r="D14" s="3" t="s">
        <v>164</v>
      </c>
      <c r="E14" s="5">
        <v>4</v>
      </c>
      <c r="F14" s="2">
        <v>120</v>
      </c>
      <c r="G14" s="6">
        <v>15600</v>
      </c>
      <c r="H14" s="2">
        <v>80</v>
      </c>
      <c r="I14" s="6">
        <v>8940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153</v>
      </c>
      <c r="D15" s="3" t="s">
        <v>165</v>
      </c>
      <c r="E15" s="5">
        <v>1</v>
      </c>
      <c r="F15" s="2">
        <v>100</v>
      </c>
      <c r="G15" s="6">
        <v>13000</v>
      </c>
      <c r="H15" s="2">
        <v>75</v>
      </c>
      <c r="I15" s="6">
        <v>8381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7" t="s">
        <v>54</v>
      </c>
      <c r="C16" t="s">
        <v>153</v>
      </c>
      <c r="D16" s="3" t="s">
        <v>166</v>
      </c>
      <c r="E16" s="5">
        <v>3</v>
      </c>
      <c r="F16" s="2">
        <v>150</v>
      </c>
      <c r="G16" s="6">
        <v>19500</v>
      </c>
      <c r="H16" s="2">
        <v>120</v>
      </c>
      <c r="I16" s="6">
        <v>13410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8">
        <v>111.75</v>
      </c>
    </row>
    <row r="17" spans="1:18">
      <c r="B17" s="49"/>
      <c r="C17" s="49"/>
      <c r="D17" s="50"/>
      <c r="E17" s="51"/>
      <c r="F17" s="52"/>
      <c r="G17" s="53"/>
      <c r="H17" s="52"/>
      <c r="I17" s="53"/>
      <c r="J17" s="53"/>
      <c r="K17" s="54"/>
      <c r="L17" s="53"/>
      <c r="M17" s="52"/>
      <c r="N17" s="53"/>
      <c r="O17" s="54"/>
      <c r="P17" s="54"/>
      <c r="Q17" s="52"/>
      <c r="R17" s="52"/>
    </row>
    <row r="18" spans="1:18">
      <c r="D18" s="8" t="s">
        <v>85</v>
      </c>
      <c r="F18" s="2" t="str">
        <f>SUM(F5:F17)</f>
        <v>0</v>
      </c>
      <c r="G18" s="6" t="str">
        <f>SUM(G5:G17)</f>
        <v>0</v>
      </c>
      <c r="H18" s="2" t="str">
        <f>SUM(H5:H17)</f>
        <v>0</v>
      </c>
      <c r="I18" s="6" t="str">
        <f>SUM(I5:I17)</f>
        <v>0</v>
      </c>
      <c r="J18" s="6" t="str">
        <f>SUM(J5:J17)</f>
        <v>0</v>
      </c>
      <c r="K18" s="4" t="str">
        <f>IF(G18=0,0,J18 / G18)</f>
        <v>0</v>
      </c>
      <c r="L18" s="6" t="str">
        <f>SUM(L5:L17)</f>
        <v>0</v>
      </c>
      <c r="M18" s="2" t="str">
        <f>SUM(M5:M17)</f>
        <v>0</v>
      </c>
      <c r="N18" s="6" t="str">
        <f>SUM(N5:N17)</f>
        <v>0</v>
      </c>
    </row>
    <row r="19" spans="1:18">
      <c r="D19" s="8" t="s">
        <v>86</v>
      </c>
      <c r="E19" s="9">
        <v>0.04712</v>
      </c>
      <c r="F19" s="2" t="str">
        <f>E19 * (F18 - 0)</f>
        <v>0</v>
      </c>
      <c r="G19" s="6" t="str">
        <f>E19 * (G18 - 0)</f>
        <v>0</v>
      </c>
    </row>
    <row r="20" spans="1:18">
      <c r="D20" s="8" t="s">
        <v>87</v>
      </c>
      <c r="E20" s="7">
        <v>0.1</v>
      </c>
      <c r="F20" s="2" t="str">
        <f>F18*E20</f>
        <v>0</v>
      </c>
      <c r="G20" s="6" t="str">
        <f>G18*E20</f>
        <v>0</v>
      </c>
      <c r="N20" s="6" t="str">
        <f>G20</f>
        <v>0</v>
      </c>
    </row>
    <row r="21" spans="1:18">
      <c r="D21" s="8" t="s">
        <v>85</v>
      </c>
      <c r="F21" s="2" t="str">
        <f>F18 + F19 + F20</f>
        <v>0</v>
      </c>
      <c r="G21" s="6" t="str">
        <f>G18 + G19 + G20</f>
        <v>0</v>
      </c>
      <c r="H21" s="2" t="str">
        <f>H18</f>
        <v>0</v>
      </c>
      <c r="I21" s="6" t="str">
        <f>I18</f>
        <v>0</v>
      </c>
      <c r="J21" s="6" t="str">
        <f>G21 - I21</f>
        <v>0</v>
      </c>
      <c r="K21" s="4" t="str">
        <f>IF(G21=0,0,J21 / G21)</f>
        <v>0</v>
      </c>
      <c r="L21" s="6" t="str">
        <f>L18</f>
        <v>0</v>
      </c>
      <c r="M21" s="2" t="str">
        <f>M18</f>
        <v>0</v>
      </c>
      <c r="N21" s="6" t="str">
        <f>N18 + N20</f>
        <v>0</v>
      </c>
    </row>
    <row r="22" spans="1:18">
      <c r="D22" s="8" t="s">
        <v>151</v>
      </c>
      <c r="E22" s="7">
        <v>0.05</v>
      </c>
      <c r="F22" s="2" t="str">
        <f>F21*E22</f>
        <v>0</v>
      </c>
      <c r="G22" s="6" t="str">
        <f>G21*E22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</row>
    <row r="23" spans="1:18">
      <c r="D23" s="8" t="s">
        <v>89</v>
      </c>
      <c r="E23" s="5">
        <v>0</v>
      </c>
      <c r="F23" s="2" t="str">
        <f>IF(R23=0,0,G23/R23)</f>
        <v>0</v>
      </c>
      <c r="G23" s="6" t="str">
        <f>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0.2</v>
      </c>
      <c r="P23" s="4">
        <v>0.8</v>
      </c>
      <c r="Q23" s="2" t="s">
        <v>90</v>
      </c>
      <c r="R23" s="2">
        <v>100</v>
      </c>
    </row>
    <row r="24" spans="1:18">
      <c r="D24" s="8" t="s">
        <v>91</v>
      </c>
      <c r="F24" s="2" t="str">
        <f>F21 - F22 - F23</f>
        <v>0</v>
      </c>
      <c r="G24" s="6" t="str">
        <f>G21 - G22 -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L21 - L22 - L23</f>
        <v>0</v>
      </c>
      <c r="M24" s="2" t="str">
        <f>M21 - M22 - M23</f>
        <v>0</v>
      </c>
      <c r="N24" s="6" t="str">
        <f>N21 - N22 - N23</f>
        <v>0</v>
      </c>
    </row>
    <row r="25" spans="1:18">
      <c r="D25" s="8"/>
    </row>
    <row r="26" spans="1:18">
      <c r="D26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6" s="2" t="str">
        <f>M24</f>
        <v>0</v>
      </c>
    </row>
    <row r="27" spans="1:18">
      <c r="D27" s="8" t="s">
        <v>7</v>
      </c>
      <c r="F27" s="2" t="str">
        <f>(F26 + F28) * E19</f>
        <v>0</v>
      </c>
    </row>
    <row r="28" spans="1:18">
      <c r="D28" s="8" t="s">
        <v>92</v>
      </c>
      <c r="F28" s="2" t="str">
        <f>H24</f>
        <v>0</v>
      </c>
    </row>
    <row r="29" spans="1:18">
      <c r="D29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9" s="2" t="str">
        <f>SUM(F26:F28)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8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167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54</v>
      </c>
      <c r="C5" t="s">
        <v>95</v>
      </c>
      <c r="D5" s="3" t="s">
        <v>96</v>
      </c>
      <c r="E5" s="5">
        <v>1</v>
      </c>
      <c r="F5" s="2">
        <v>1750</v>
      </c>
      <c r="G5" s="6">
        <v>227500</v>
      </c>
      <c r="H5" s="2">
        <v>1559.1</v>
      </c>
      <c r="I5" s="6">
        <v>174229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8">
        <v>111.75</v>
      </c>
    </row>
    <row r="6" spans="1:18">
      <c r="B6" s="47" t="s">
        <v>54</v>
      </c>
      <c r="C6" t="s">
        <v>168</v>
      </c>
      <c r="D6" s="3" t="s">
        <v>169</v>
      </c>
      <c r="E6" s="5">
        <v>1</v>
      </c>
      <c r="F6" s="2">
        <v>300</v>
      </c>
      <c r="G6" s="6">
        <v>39000</v>
      </c>
      <c r="H6" s="2">
        <v>167.54</v>
      </c>
      <c r="I6" s="6">
        <v>18723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8">
        <v>111.75</v>
      </c>
    </row>
    <row r="7" spans="1:18">
      <c r="B7" s="47" t="s">
        <v>54</v>
      </c>
      <c r="C7" t="s">
        <v>168</v>
      </c>
      <c r="D7" s="3" t="s">
        <v>170</v>
      </c>
      <c r="E7" s="5">
        <v>1</v>
      </c>
      <c r="F7" s="2">
        <v>85</v>
      </c>
      <c r="G7" s="6">
        <v>11050</v>
      </c>
      <c r="H7" s="2">
        <v>62.83</v>
      </c>
      <c r="I7" s="6">
        <v>7021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8">
        <v>111.75</v>
      </c>
    </row>
    <row r="8" spans="1:18">
      <c r="B8" s="47" t="s">
        <v>54</v>
      </c>
      <c r="C8" t="s">
        <v>168</v>
      </c>
      <c r="D8" s="3" t="s">
        <v>171</v>
      </c>
      <c r="E8" s="5">
        <v>1</v>
      </c>
      <c r="F8" s="2">
        <v>110</v>
      </c>
      <c r="G8" s="6">
        <v>14300</v>
      </c>
      <c r="H8" s="2">
        <v>80</v>
      </c>
      <c r="I8" s="6">
        <v>8940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8">
        <v>111.75</v>
      </c>
    </row>
    <row r="9" spans="1:18">
      <c r="B9" s="47" t="s">
        <v>54</v>
      </c>
      <c r="C9" t="s">
        <v>102</v>
      </c>
      <c r="D9" s="3" t="s">
        <v>172</v>
      </c>
      <c r="E9" s="5">
        <v>1</v>
      </c>
      <c r="F9" s="2">
        <v>1700</v>
      </c>
      <c r="G9" s="6">
        <v>221000</v>
      </c>
      <c r="H9" s="2">
        <v>874.35</v>
      </c>
      <c r="I9" s="6">
        <v>97709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8">
        <v>111.75</v>
      </c>
    </row>
    <row r="10" spans="1:18">
      <c r="B10" s="47" t="s">
        <v>54</v>
      </c>
      <c r="C10" t="s">
        <v>104</v>
      </c>
      <c r="D10" s="3" t="s">
        <v>173</v>
      </c>
      <c r="E10" s="5">
        <v>1</v>
      </c>
      <c r="F10" s="2">
        <v>800</v>
      </c>
      <c r="G10" s="6">
        <v>104000</v>
      </c>
      <c r="H10" s="2">
        <v>602.09</v>
      </c>
      <c r="I10" s="6">
        <v>67284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8">
        <v>111.75</v>
      </c>
    </row>
    <row r="11" spans="1:18">
      <c r="B11" s="47" t="s">
        <v>54</v>
      </c>
      <c r="C11" t="s">
        <v>104</v>
      </c>
      <c r="D11" s="3" t="s">
        <v>174</v>
      </c>
      <c r="E11" s="5">
        <v>1</v>
      </c>
      <c r="F11" s="2">
        <v>65</v>
      </c>
      <c r="G11" s="6">
        <v>8450</v>
      </c>
      <c r="H11" s="2">
        <v>52.36</v>
      </c>
      <c r="I11" s="6">
        <v>5851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8">
        <v>111.75</v>
      </c>
    </row>
    <row r="12" spans="1:18">
      <c r="B12" s="47" t="s">
        <v>54</v>
      </c>
      <c r="C12" t="s">
        <v>73</v>
      </c>
      <c r="D12" s="3" t="s">
        <v>175</v>
      </c>
      <c r="E12" s="5">
        <v>1</v>
      </c>
      <c r="F12" s="2">
        <v>450</v>
      </c>
      <c r="G12" s="6">
        <v>58500</v>
      </c>
      <c r="H12" s="2">
        <v>260</v>
      </c>
      <c r="I12" s="6">
        <v>29055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8">
        <v>111.75</v>
      </c>
    </row>
    <row r="13" spans="1:18">
      <c r="B13" s="47" t="s">
        <v>54</v>
      </c>
      <c r="C13" t="s">
        <v>75</v>
      </c>
      <c r="D13" s="3" t="s">
        <v>76</v>
      </c>
      <c r="E13" s="5">
        <v>1</v>
      </c>
      <c r="F13" s="2">
        <v>150</v>
      </c>
      <c r="G13" s="6">
        <v>19500</v>
      </c>
      <c r="H13" s="2">
        <v>83.77</v>
      </c>
      <c r="I13" s="6">
        <v>9361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8">
        <v>111.75</v>
      </c>
    </row>
    <row r="14" spans="1:18">
      <c r="B14" s="47" t="s">
        <v>54</v>
      </c>
      <c r="C14" t="s">
        <v>77</v>
      </c>
      <c r="D14" s="3" t="s">
        <v>176</v>
      </c>
      <c r="E14" s="5">
        <v>1</v>
      </c>
      <c r="F14" s="2">
        <v>0</v>
      </c>
      <c r="G14" s="6">
        <v>0</v>
      </c>
      <c r="H14" s="2">
        <v>360</v>
      </c>
      <c r="I14" s="6">
        <v>40230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8">
        <v>111.75</v>
      </c>
    </row>
    <row r="15" spans="1:18">
      <c r="B15" s="47" t="s">
        <v>54</v>
      </c>
      <c r="C15" t="s">
        <v>77</v>
      </c>
      <c r="D15" s="3" t="s">
        <v>177</v>
      </c>
      <c r="E15" s="5">
        <v>4</v>
      </c>
      <c r="F15" s="2">
        <v>80</v>
      </c>
      <c r="G15" s="6">
        <v>10400</v>
      </c>
      <c r="H15" s="2">
        <v>60</v>
      </c>
      <c r="I15" s="6">
        <v>6704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8">
        <v>111.75</v>
      </c>
    </row>
    <row r="16" spans="1:18">
      <c r="B16" s="49"/>
      <c r="C16" s="49"/>
      <c r="D16" s="50"/>
      <c r="E16" s="51"/>
      <c r="F16" s="52"/>
      <c r="G16" s="53"/>
      <c r="H16" s="52"/>
      <c r="I16" s="53"/>
      <c r="J16" s="53"/>
      <c r="K16" s="54"/>
      <c r="L16" s="53"/>
      <c r="M16" s="52"/>
      <c r="N16" s="53"/>
      <c r="O16" s="54"/>
      <c r="P16" s="54"/>
      <c r="Q16" s="52"/>
      <c r="R16" s="52"/>
    </row>
    <row r="17" spans="1:18">
      <c r="D17" s="8" t="s">
        <v>85</v>
      </c>
      <c r="F17" s="2" t="str">
        <f>SUM(F5:F16)</f>
        <v>0</v>
      </c>
      <c r="G17" s="6" t="str">
        <f>SUM(G5:G16)</f>
        <v>0</v>
      </c>
      <c r="H17" s="2" t="str">
        <f>SUM(H5:H16)</f>
        <v>0</v>
      </c>
      <c r="I17" s="6" t="str">
        <f>SUM(I5:I16)</f>
        <v>0</v>
      </c>
      <c r="J17" s="6" t="str">
        <f>SUM(J5:J16)</f>
        <v>0</v>
      </c>
      <c r="K17" s="4" t="str">
        <f>IF(G17=0,0,J17 / G17)</f>
        <v>0</v>
      </c>
      <c r="L17" s="6" t="str">
        <f>SUM(L5:L16)</f>
        <v>0</v>
      </c>
      <c r="M17" s="2" t="str">
        <f>SUM(M5:M16)</f>
        <v>0</v>
      </c>
      <c r="N17" s="6" t="str">
        <f>SUM(N5:N16)</f>
        <v>0</v>
      </c>
    </row>
    <row r="18" spans="1:18">
      <c r="D18" s="8" t="s">
        <v>86</v>
      </c>
      <c r="E18" s="9">
        <v>0.04712</v>
      </c>
      <c r="F18" s="2" t="str">
        <f>E18 * (F17 - 0)</f>
        <v>0</v>
      </c>
      <c r="G18" s="6" t="str">
        <f>E18 * (G17 - 0)</f>
        <v>0</v>
      </c>
    </row>
    <row r="19" spans="1:18">
      <c r="D19" s="8" t="s">
        <v>87</v>
      </c>
      <c r="E19" s="7">
        <v>0.1</v>
      </c>
      <c r="F19" s="2" t="str">
        <f>F17*E19</f>
        <v>0</v>
      </c>
      <c r="G19" s="6" t="str">
        <f>G17*E19</f>
        <v>0</v>
      </c>
      <c r="N19" s="6" t="str">
        <f>G19</f>
        <v>0</v>
      </c>
    </row>
    <row r="20" spans="1:18">
      <c r="D20" s="8" t="s">
        <v>85</v>
      </c>
      <c r="F20" s="2" t="str">
        <f>F17 + F18 + F19</f>
        <v>0</v>
      </c>
      <c r="G20" s="6" t="str">
        <f>G17 + G18 +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</f>
        <v>0</v>
      </c>
      <c r="M20" s="2" t="str">
        <f>M17</f>
        <v>0</v>
      </c>
      <c r="N20" s="6" t="str">
        <f>N17 + N19</f>
        <v>0</v>
      </c>
    </row>
    <row r="21" spans="1:18">
      <c r="D21" s="8" t="s">
        <v>151</v>
      </c>
      <c r="E21" s="7">
        <v>0.05</v>
      </c>
      <c r="F21" s="2" t="str">
        <f>F20*E21</f>
        <v>0</v>
      </c>
      <c r="G21" s="6" t="str">
        <f>G20*E21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</row>
    <row r="22" spans="1:18">
      <c r="D22" s="8" t="s">
        <v>89</v>
      </c>
      <c r="E22" s="5">
        <v>0</v>
      </c>
      <c r="F22" s="2" t="str">
        <f>IF(R22=0,0,G22/R22)</f>
        <v>0</v>
      </c>
      <c r="G22" s="6" t="str">
        <f>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  <c r="Q22" s="2" t="s">
        <v>90</v>
      </c>
      <c r="R22" s="2">
        <v>100</v>
      </c>
    </row>
    <row r="23" spans="1:18">
      <c r="D23" s="8" t="s">
        <v>91</v>
      </c>
      <c r="F23" s="2" t="str">
        <f>F20 - F21 - F22</f>
        <v>0</v>
      </c>
      <c r="G23" s="6" t="str">
        <f>G20 - G21 -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L20 - L21 - L22</f>
        <v>0</v>
      </c>
      <c r="M23" s="2" t="str">
        <f>M20 - M21 - M22</f>
        <v>0</v>
      </c>
      <c r="N23" s="6" t="str">
        <f>N20 - N21 - N22</f>
        <v>0</v>
      </c>
    </row>
    <row r="24" spans="1:18">
      <c r="D24" s="8"/>
    </row>
    <row r="25" spans="1:18">
      <c r="D2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5" s="2" t="str">
        <f>M23</f>
        <v>0</v>
      </c>
    </row>
    <row r="26" spans="1:18">
      <c r="D26" s="8" t="s">
        <v>7</v>
      </c>
      <c r="F26" s="2" t="str">
        <f>(F25 + F27) * E18</f>
        <v>0</v>
      </c>
    </row>
    <row r="27" spans="1:18">
      <c r="D27" s="8" t="s">
        <v>92</v>
      </c>
      <c r="F27" s="2" t="str">
        <f>H23</f>
        <v>0</v>
      </c>
    </row>
    <row r="28" spans="1:18">
      <c r="D2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8" s="2" t="str">
        <f>SUM(F25:F27)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178</v>
      </c>
      <c r="Q2" s="2" t="s">
        <v>36</v>
      </c>
      <c r="R2" s="2">
        <v>130</v>
      </c>
    </row>
    <row r="4" spans="1:18" s="1" customFormat="1">
      <c r="B4" s="15" t="s">
        <v>37</v>
      </c>
      <c r="C4" s="16" t="s">
        <v>38</v>
      </c>
      <c r="D4" s="17" t="s">
        <v>39</v>
      </c>
      <c r="E4" s="18" t="s">
        <v>40</v>
      </c>
      <c r="F4" s="19" t="s">
        <v>41</v>
      </c>
      <c r="G4" s="18" t="s">
        <v>42</v>
      </c>
      <c r="H4" s="19" t="s">
        <v>43</v>
      </c>
      <c r="I4" s="18" t="s">
        <v>44</v>
      </c>
      <c r="J4" s="18" t="s">
        <v>45</v>
      </c>
      <c r="K4" s="20" t="s">
        <v>46</v>
      </c>
      <c r="L4" s="21" t="s">
        <v>47</v>
      </c>
      <c r="M4" s="22" t="s">
        <v>48</v>
      </c>
      <c r="N4" s="21" t="s">
        <v>49</v>
      </c>
      <c r="O4" s="23" t="s">
        <v>50</v>
      </c>
      <c r="P4" s="23" t="s">
        <v>51</v>
      </c>
      <c r="Q4" s="19" t="s">
        <v>52</v>
      </c>
      <c r="R4" s="24" t="s">
        <v>53</v>
      </c>
    </row>
    <row r="5" spans="1:18">
      <c r="B5" s="47" t="s">
        <v>80</v>
      </c>
      <c r="C5" t="s">
        <v>179</v>
      </c>
      <c r="D5" s="3" t="s">
        <v>180</v>
      </c>
      <c r="E5" s="5">
        <v>1</v>
      </c>
      <c r="F5" s="2">
        <v>4600</v>
      </c>
      <c r="G5" s="6">
        <v>598000</v>
      </c>
      <c r="H5" s="2">
        <v>0</v>
      </c>
      <c r="I5" s="6">
        <v>0</v>
      </c>
      <c r="J5" s="6" t="str">
        <f>G5 - 382396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8">
        <v>111.75</v>
      </c>
    </row>
    <row r="6" spans="1:18">
      <c r="B6" s="47" t="s">
        <v>54</v>
      </c>
      <c r="C6" t="s">
        <v>181</v>
      </c>
      <c r="D6" s="3" t="s">
        <v>182</v>
      </c>
      <c r="E6" s="5">
        <v>1</v>
      </c>
      <c r="F6" s="2">
        <v>900</v>
      </c>
      <c r="G6" s="6">
        <v>117000</v>
      </c>
      <c r="H6" s="2">
        <v>550</v>
      </c>
      <c r="I6" s="6">
        <v>61463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8">
        <v>111.75</v>
      </c>
    </row>
    <row r="7" spans="1:18">
      <c r="B7" s="47" t="s">
        <v>54</v>
      </c>
      <c r="C7" t="s">
        <v>183</v>
      </c>
      <c r="D7" s="3" t="s">
        <v>184</v>
      </c>
      <c r="E7" s="5">
        <v>1</v>
      </c>
      <c r="F7" s="2">
        <v>1720</v>
      </c>
      <c r="G7" s="6">
        <v>223600</v>
      </c>
      <c r="H7" s="2">
        <v>650</v>
      </c>
      <c r="I7" s="6">
        <v>72638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8">
        <v>111.75</v>
      </c>
    </row>
    <row r="8" spans="1:18">
      <c r="B8" s="47" t="s">
        <v>54</v>
      </c>
      <c r="C8" t="s">
        <v>185</v>
      </c>
      <c r="D8" s="3" t="s">
        <v>186</v>
      </c>
      <c r="E8" s="5">
        <v>1</v>
      </c>
      <c r="F8" s="2">
        <v>900</v>
      </c>
      <c r="G8" s="6">
        <v>117000</v>
      </c>
      <c r="H8" s="2">
        <v>729.17</v>
      </c>
      <c r="I8" s="6">
        <v>81485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8">
        <v>111.75</v>
      </c>
    </row>
    <row r="9" spans="1:18">
      <c r="B9" s="47" t="s">
        <v>54</v>
      </c>
      <c r="C9" t="s">
        <v>185</v>
      </c>
      <c r="D9" s="3" t="s">
        <v>99</v>
      </c>
      <c r="E9" s="5">
        <v>3</v>
      </c>
      <c r="F9" s="2">
        <v>1950</v>
      </c>
      <c r="G9" s="6">
        <v>253500</v>
      </c>
      <c r="H9" s="2">
        <v>1406.25</v>
      </c>
      <c r="I9" s="6">
        <v>157149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8">
        <v>111.75</v>
      </c>
    </row>
    <row r="10" spans="1:18">
      <c r="B10" s="47" t="s">
        <v>54</v>
      </c>
      <c r="C10" t="s">
        <v>185</v>
      </c>
      <c r="D10" s="3" t="s">
        <v>187</v>
      </c>
      <c r="E10" s="5">
        <v>1</v>
      </c>
      <c r="F10" s="2">
        <v>420</v>
      </c>
      <c r="G10" s="6">
        <v>54600</v>
      </c>
      <c r="H10" s="2">
        <v>364.58</v>
      </c>
      <c r="I10" s="6">
        <v>40742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8">
        <v>111.75</v>
      </c>
    </row>
    <row r="11" spans="1:18">
      <c r="B11" s="47" t="s">
        <v>54</v>
      </c>
      <c r="C11" t="s">
        <v>188</v>
      </c>
      <c r="D11" s="3" t="s">
        <v>189</v>
      </c>
      <c r="E11" s="5">
        <v>1</v>
      </c>
      <c r="F11" s="2">
        <v>400</v>
      </c>
      <c r="G11" s="6">
        <v>52000</v>
      </c>
      <c r="H11" s="2">
        <v>200</v>
      </c>
      <c r="I11" s="6">
        <v>22350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8">
        <v>111.75</v>
      </c>
    </row>
    <row r="12" spans="1:18">
      <c r="B12" s="47" t="s">
        <v>80</v>
      </c>
      <c r="C12" t="s">
        <v>190</v>
      </c>
      <c r="D12" s="3" t="s">
        <v>191</v>
      </c>
      <c r="E12" s="5">
        <v>4</v>
      </c>
      <c r="F12" s="2">
        <v>360</v>
      </c>
      <c r="G12" s="6">
        <v>46800</v>
      </c>
      <c r="H12" s="2">
        <v>0</v>
      </c>
      <c r="I12" s="6">
        <v>0</v>
      </c>
      <c r="J12" s="6" t="str">
        <f>G12 - 37252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8">
        <v>111.75</v>
      </c>
    </row>
    <row r="13" spans="1:18">
      <c r="B13" s="47" t="s">
        <v>54</v>
      </c>
      <c r="C13" t="s">
        <v>192</v>
      </c>
      <c r="D13" s="3" t="s">
        <v>193</v>
      </c>
      <c r="E13" s="5">
        <v>1</v>
      </c>
      <c r="F13" s="2">
        <v>0</v>
      </c>
      <c r="G13" s="6">
        <v>0</v>
      </c>
      <c r="H13" s="2">
        <v>201.04</v>
      </c>
      <c r="I13" s="6">
        <v>22466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8">
        <v>111.75</v>
      </c>
    </row>
    <row r="14" spans="1:18">
      <c r="B14" s="47" t="s">
        <v>54</v>
      </c>
      <c r="C14" t="s">
        <v>192</v>
      </c>
      <c r="D14" s="3" t="s">
        <v>194</v>
      </c>
      <c r="E14" s="5">
        <v>4</v>
      </c>
      <c r="F14" s="2">
        <v>80</v>
      </c>
      <c r="G14" s="6">
        <v>10400</v>
      </c>
      <c r="H14" s="2">
        <v>50</v>
      </c>
      <c r="I14" s="6">
        <v>5588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8">
        <v>111.75</v>
      </c>
    </row>
    <row r="15" spans="1:18">
      <c r="B15" s="47" t="s">
        <v>54</v>
      </c>
      <c r="C15" t="s">
        <v>195</v>
      </c>
      <c r="D15" s="3" t="s">
        <v>196</v>
      </c>
      <c r="E15" s="5">
        <v>1</v>
      </c>
      <c r="F15" s="2">
        <v>900</v>
      </c>
      <c r="G15" s="6">
        <v>117000</v>
      </c>
      <c r="H15" s="2">
        <v>734.37</v>
      </c>
      <c r="I15" s="6">
        <v>82066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8">
        <v>111.75</v>
      </c>
    </row>
    <row r="16" spans="1:18">
      <c r="B16" s="47" t="s">
        <v>54</v>
      </c>
      <c r="C16" t="s">
        <v>195</v>
      </c>
      <c r="D16" s="3" t="s">
        <v>197</v>
      </c>
      <c r="E16" s="5">
        <v>1</v>
      </c>
      <c r="F16" s="2">
        <v>90</v>
      </c>
      <c r="G16" s="6">
        <v>11700</v>
      </c>
      <c r="H16" s="2">
        <v>67.7</v>
      </c>
      <c r="I16" s="6">
        <v>7565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8">
        <v>111.75</v>
      </c>
    </row>
    <row r="17" spans="1:18">
      <c r="B17" s="47" t="s">
        <v>80</v>
      </c>
      <c r="C17" t="s">
        <v>198</v>
      </c>
      <c r="D17" s="3" t="s">
        <v>199</v>
      </c>
      <c r="E17" s="5">
        <v>1</v>
      </c>
      <c r="F17" s="2">
        <v>1300</v>
      </c>
      <c r="G17" s="6">
        <v>169000</v>
      </c>
      <c r="H17" s="2">
        <v>0</v>
      </c>
      <c r="I17" s="6">
        <v>0</v>
      </c>
      <c r="J17" s="6" t="str">
        <f>G17 - 116407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8">
        <v>111.75</v>
      </c>
    </row>
    <row r="18" spans="1:18">
      <c r="B18" s="47" t="s">
        <v>80</v>
      </c>
      <c r="C18" t="s">
        <v>200</v>
      </c>
      <c r="D18" s="3" t="s">
        <v>201</v>
      </c>
      <c r="E18" s="5">
        <v>4</v>
      </c>
      <c r="F18" s="2">
        <v>360</v>
      </c>
      <c r="G18" s="6">
        <v>46800</v>
      </c>
      <c r="H18" s="2">
        <v>0</v>
      </c>
      <c r="I18" s="6">
        <v>0</v>
      </c>
      <c r="J18" s="6" t="str">
        <f>G18 - 34924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8">
        <v>111.75</v>
      </c>
    </row>
    <row r="19" spans="1:18">
      <c r="B19" s="47" t="s">
        <v>80</v>
      </c>
      <c r="C19" t="s">
        <v>202</v>
      </c>
      <c r="D19" s="3" t="s">
        <v>203</v>
      </c>
      <c r="E19" s="5">
        <v>1</v>
      </c>
      <c r="F19" s="2">
        <v>375</v>
      </c>
      <c r="G19" s="6">
        <v>48750</v>
      </c>
      <c r="H19" s="2">
        <v>0</v>
      </c>
      <c r="I19" s="6">
        <v>0</v>
      </c>
      <c r="J19" s="6" t="str">
        <f>G19 - 34922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</v>
      </c>
      <c r="P19" s="4">
        <v>1</v>
      </c>
      <c r="Q19" s="2">
        <v>130</v>
      </c>
      <c r="R19" s="48">
        <v>111.75</v>
      </c>
    </row>
    <row r="20" spans="1:18">
      <c r="B20" s="47" t="s">
        <v>80</v>
      </c>
      <c r="C20" t="s">
        <v>198</v>
      </c>
      <c r="D20" s="3" t="s">
        <v>204</v>
      </c>
      <c r="E20" s="5">
        <v>20</v>
      </c>
      <c r="F20" s="2">
        <v>3480</v>
      </c>
      <c r="G20" s="6">
        <v>452400</v>
      </c>
      <c r="H20" s="2">
        <v>0</v>
      </c>
      <c r="I20" s="6">
        <v>0</v>
      </c>
      <c r="J20" s="6" t="str">
        <f>G20 - 289720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</v>
      </c>
      <c r="P20" s="4">
        <v>1</v>
      </c>
      <c r="Q20" s="2">
        <v>130</v>
      </c>
      <c r="R20" s="48">
        <v>111.75</v>
      </c>
    </row>
    <row r="21" spans="1:18">
      <c r="B21" s="47" t="s">
        <v>80</v>
      </c>
      <c r="C21" t="s">
        <v>198</v>
      </c>
      <c r="D21" s="3" t="s">
        <v>205</v>
      </c>
      <c r="E21" s="5">
        <v>2</v>
      </c>
      <c r="F21" s="2">
        <v>60</v>
      </c>
      <c r="G21" s="6">
        <v>7800</v>
      </c>
      <c r="H21" s="2">
        <v>0</v>
      </c>
      <c r="I21" s="6">
        <v>0</v>
      </c>
      <c r="J21" s="6" t="str">
        <f>G21 - 4544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</v>
      </c>
      <c r="P21" s="4">
        <v>1</v>
      </c>
      <c r="Q21" s="2">
        <v>130</v>
      </c>
      <c r="R21" s="48">
        <v>111.75</v>
      </c>
    </row>
    <row r="22" spans="1:18">
      <c r="B22" s="47" t="s">
        <v>80</v>
      </c>
      <c r="C22" t="s">
        <v>198</v>
      </c>
      <c r="D22" s="3" t="s">
        <v>206</v>
      </c>
      <c r="E22" s="5">
        <v>1</v>
      </c>
      <c r="F22" s="2">
        <v>320</v>
      </c>
      <c r="G22" s="6">
        <v>41600</v>
      </c>
      <c r="H22" s="2">
        <v>0</v>
      </c>
      <c r="I22" s="6">
        <v>0</v>
      </c>
      <c r="J22" s="6" t="str">
        <f>G22 - 24853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</v>
      </c>
      <c r="P22" s="4">
        <v>1</v>
      </c>
      <c r="Q22" s="2">
        <v>130</v>
      </c>
      <c r="R22" s="48">
        <v>111.75</v>
      </c>
    </row>
    <row r="23" spans="1:18">
      <c r="B23" s="47" t="s">
        <v>54</v>
      </c>
      <c r="C23" t="s">
        <v>207</v>
      </c>
      <c r="D23" s="3" t="s">
        <v>208</v>
      </c>
      <c r="E23" s="5">
        <v>1</v>
      </c>
      <c r="F23" s="2">
        <v>970</v>
      </c>
      <c r="G23" s="6">
        <v>126100</v>
      </c>
      <c r="H23" s="2">
        <v>755.2</v>
      </c>
      <c r="I23" s="6">
        <v>84394</v>
      </c>
      <c r="J23" s="6" t="str">
        <f>G23 - I23</f>
        <v>0</v>
      </c>
      <c r="K23" s="4" t="str">
        <f>IF(G23=0,0,J23 / G23)</f>
        <v>0</v>
      </c>
      <c r="L23" s="6" t="str">
        <f>J23 * O23</f>
        <v>0</v>
      </c>
      <c r="M23" s="2" t="str">
        <f>L23 / R2</f>
        <v>0</v>
      </c>
      <c r="N23" s="6" t="str">
        <f>J23 * P23</f>
        <v>0</v>
      </c>
      <c r="O23" s="4">
        <v>0</v>
      </c>
      <c r="P23" s="4">
        <v>1</v>
      </c>
      <c r="Q23" s="2">
        <v>130</v>
      </c>
      <c r="R23" s="48">
        <v>111.75</v>
      </c>
    </row>
    <row r="24" spans="1:18">
      <c r="B24" s="47" t="s">
        <v>54</v>
      </c>
      <c r="C24" t="s">
        <v>209</v>
      </c>
      <c r="D24" s="3" t="s">
        <v>210</v>
      </c>
      <c r="E24" s="5">
        <v>1</v>
      </c>
      <c r="F24" s="2">
        <v>769.23</v>
      </c>
      <c r="G24" s="6">
        <v>100000</v>
      </c>
      <c r="H24" s="2">
        <v>773.15</v>
      </c>
      <c r="I24" s="6">
        <v>86400</v>
      </c>
      <c r="J24" s="6" t="str">
        <f>G24 - I24</f>
        <v>0</v>
      </c>
      <c r="K24" s="4" t="str">
        <f>IF(G24=0,0,J24 / G24)</f>
        <v>0</v>
      </c>
      <c r="L24" s="6" t="str">
        <f>J24 * O24</f>
        <v>0</v>
      </c>
      <c r="M24" s="2" t="str">
        <f>L24 / R2</f>
        <v>0</v>
      </c>
      <c r="N24" s="6" t="str">
        <f>J24 * P24</f>
        <v>0</v>
      </c>
      <c r="O24" s="4">
        <v>0</v>
      </c>
      <c r="P24" s="4">
        <v>1</v>
      </c>
      <c r="Q24" s="2">
        <v>130</v>
      </c>
      <c r="R24" s="48">
        <v>111.75</v>
      </c>
    </row>
    <row r="25" spans="1:18">
      <c r="B25" s="49"/>
      <c r="C25" s="49"/>
      <c r="D25" s="50"/>
      <c r="E25" s="51"/>
      <c r="F25" s="52"/>
      <c r="G25" s="53"/>
      <c r="H25" s="52"/>
      <c r="I25" s="53"/>
      <c r="J25" s="53"/>
      <c r="K25" s="54"/>
      <c r="L25" s="53"/>
      <c r="M25" s="52"/>
      <c r="N25" s="53"/>
      <c r="O25" s="54"/>
      <c r="P25" s="54"/>
      <c r="Q25" s="52"/>
      <c r="R25" s="52"/>
    </row>
    <row r="26" spans="1:18">
      <c r="D26" s="8" t="s">
        <v>85</v>
      </c>
      <c r="F26" s="2" t="str">
        <f>SUM(F5:F25)</f>
        <v>0</v>
      </c>
      <c r="G26" s="6" t="str">
        <f>SUM(G5:G25)</f>
        <v>0</v>
      </c>
      <c r="H26" s="2" t="str">
        <f>SUM(H5:H25)</f>
        <v>0</v>
      </c>
      <c r="I26" s="6" t="str">
        <f>SUM(I5:I25)</f>
        <v>0</v>
      </c>
      <c r="J26" s="6" t="str">
        <f>SUM(J5:J25)</f>
        <v>0</v>
      </c>
      <c r="K26" s="4" t="str">
        <f>IF(G26=0,0,J26 / G26)</f>
        <v>0</v>
      </c>
      <c r="L26" s="6" t="str">
        <f>SUM(L5:L25)</f>
        <v>0</v>
      </c>
      <c r="M26" s="2" t="str">
        <f>SUM(M5:M25)</f>
        <v>0</v>
      </c>
      <c r="N26" s="6" t="str">
        <f>SUM(N5:N25)</f>
        <v>0</v>
      </c>
    </row>
    <row r="27" spans="1:18">
      <c r="D27" s="8" t="s">
        <v>86</v>
      </c>
      <c r="E27" s="9">
        <v>0.04166</v>
      </c>
      <c r="F27" s="2" t="str">
        <f>E27 * (F26 - 0)</f>
        <v>0</v>
      </c>
      <c r="G27" s="6" t="str">
        <f>E27 * (G26 - 0)</f>
        <v>0</v>
      </c>
    </row>
    <row r="28" spans="1:18">
      <c r="D28" s="8" t="s">
        <v>87</v>
      </c>
      <c r="E28" s="7">
        <v>0.1</v>
      </c>
      <c r="F28" s="2" t="str">
        <f>F26*E28</f>
        <v>0</v>
      </c>
      <c r="G28" s="6" t="str">
        <f>G26*E28</f>
        <v>0</v>
      </c>
      <c r="N28" s="6" t="str">
        <f>G28</f>
        <v>0</v>
      </c>
    </row>
    <row r="29" spans="1:18">
      <c r="D29" s="8" t="s">
        <v>85</v>
      </c>
      <c r="F29" s="2" t="str">
        <f>F26 + F27 + F28</f>
        <v>0</v>
      </c>
      <c r="G29" s="6" t="str">
        <f>G26 + G27 + G28</f>
        <v>0</v>
      </c>
      <c r="H29" s="2" t="str">
        <f>H26</f>
        <v>0</v>
      </c>
      <c r="I29" s="6" t="str">
        <f>I26</f>
        <v>0</v>
      </c>
      <c r="J29" s="6" t="str">
        <f>G29 - I29</f>
        <v>0</v>
      </c>
      <c r="K29" s="4" t="str">
        <f>IF(G29=0,0,J29 / G29)</f>
        <v>0</v>
      </c>
      <c r="L29" s="6" t="str">
        <f>L26</f>
        <v>0</v>
      </c>
      <c r="M29" s="2" t="str">
        <f>M26</f>
        <v>0</v>
      </c>
      <c r="N29" s="6" t="str">
        <f>N26 + N28</f>
        <v>0</v>
      </c>
    </row>
    <row r="30" spans="1:18">
      <c r="D30" s="8" t="s">
        <v>211</v>
      </c>
      <c r="E30" s="7">
        <v>0.05</v>
      </c>
      <c r="F30" s="2" t="str">
        <f>F29*E30</f>
        <v>0</v>
      </c>
      <c r="G30" s="6" t="str">
        <f>G29*E30</f>
        <v>0</v>
      </c>
      <c r="L30" s="6" t="str">
        <f>G30*O30</f>
        <v>0</v>
      </c>
      <c r="M30" s="2" t="str">
        <f>F30*O30</f>
        <v>0</v>
      </c>
      <c r="N30" s="6" t="str">
        <f>G30*P30</f>
        <v>0</v>
      </c>
      <c r="O30" s="4">
        <v>0</v>
      </c>
      <c r="P30" s="4">
        <v>1</v>
      </c>
    </row>
    <row r="31" spans="1:18">
      <c r="D31" s="8" t="s">
        <v>89</v>
      </c>
      <c r="E31" s="5">
        <v>0</v>
      </c>
      <c r="F31" s="2" t="str">
        <f>IF(R31=0,0,G31/R31)</f>
        <v>0</v>
      </c>
      <c r="G31" s="6" t="str">
        <f>E31</f>
        <v>0</v>
      </c>
      <c r="L31" s="6" t="str">
        <f>G31*O31</f>
        <v>0</v>
      </c>
      <c r="M31" s="2" t="str">
        <f>F31*O31</f>
        <v>0</v>
      </c>
      <c r="N31" s="6" t="str">
        <f>G31*P31</f>
        <v>0</v>
      </c>
      <c r="O31" s="4">
        <v>0</v>
      </c>
      <c r="P31" s="4">
        <v>1</v>
      </c>
      <c r="Q31" s="2" t="s">
        <v>90</v>
      </c>
      <c r="R31" s="2">
        <v>100</v>
      </c>
    </row>
    <row r="32" spans="1:18">
      <c r="D32" s="8" t="s">
        <v>91</v>
      </c>
      <c r="F32" s="2" t="str">
        <f>F29 - F30 - F31</f>
        <v>0</v>
      </c>
      <c r="G32" s="6" t="str">
        <f>G29 - G30 - G31</f>
        <v>0</v>
      </c>
      <c r="H32" s="2" t="str">
        <f>H29</f>
        <v>0</v>
      </c>
      <c r="I32" s="6" t="str">
        <f>I29</f>
        <v>0</v>
      </c>
      <c r="J32" s="6" t="str">
        <f>G32 - I32</f>
        <v>0</v>
      </c>
      <c r="K32" s="4" t="str">
        <f>IF(G32=0,0,J32 / G32)</f>
        <v>0</v>
      </c>
      <c r="L32" s="6" t="str">
        <f>L29 - L30 - L31</f>
        <v>0</v>
      </c>
      <c r="M32" s="2" t="str">
        <f>M29 - M30 - M31</f>
        <v>0</v>
      </c>
      <c r="N32" s="6" t="str">
        <f>N29 - N30 - N31</f>
        <v>0</v>
      </c>
    </row>
    <row r="33" spans="1:18">
      <c r="D33" s="8"/>
    </row>
    <row r="34" spans="1:18">
      <c r="D3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4" s="2" t="str">
        <f>M32</f>
        <v>0</v>
      </c>
    </row>
    <row r="35" spans="1:18">
      <c r="D35" s="8" t="s">
        <v>7</v>
      </c>
      <c r="F35" s="2" t="str">
        <f>(F34 + F36) * E27</f>
        <v>0</v>
      </c>
    </row>
    <row r="36" spans="1:18">
      <c r="D36" s="8" t="s">
        <v>92</v>
      </c>
      <c r="F36" s="2" t="str">
        <f>H32</f>
        <v>0</v>
      </c>
    </row>
    <row r="37" spans="1:18">
      <c r="D3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7" s="2" t="str">
        <f>SUM(F34:F36)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送金全体像</vt:lpstr>
      <vt:lpstr>細田様</vt:lpstr>
      <vt:lpstr>高橋様</vt:lpstr>
      <vt:lpstr>今様</vt:lpstr>
      <vt:lpstr>佐藤様</vt:lpstr>
      <vt:lpstr>磯﨑様</vt:lpstr>
      <vt:lpstr>船山様</vt:lpstr>
      <vt:lpstr>岡田様</vt:lpstr>
      <vt:lpstr>渡邊様</vt:lpstr>
      <vt:lpstr>喜多見様</vt:lpstr>
      <vt:lpstr>青山様</vt:lpstr>
      <vt:lpstr>服部様</vt:lpstr>
      <vt:lpstr>宮森様</vt:lpstr>
      <vt:lpstr>末谷様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