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送金全体像" sheetId="1" r:id="rId4"/>
    <sheet name="田邉様" sheetId="2" r:id="rId5"/>
    <sheet name="大森様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<sst xmlns="http://schemas.openxmlformats.org/spreadsheetml/2006/main" uniqueCount="96">
  <si>
    <t>2019-03挙式分</t>
  </si>
  <si>
    <t>出力日：2019/03/26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</si>
  <si>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</si>
  <si>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</si>
  <si>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</si>
  <si>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</si>
  <si>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</si>
  <si>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</si>
  <si>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</si>
  <si>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2019/03/04</t>
  </si>
  <si>
    <t>田邉 和彦</t>
  </si>
  <si>
    <t>2019/03/11</t>
  </si>
  <si>
    <t>大森 雄二</t>
  </si>
  <si>
    <t>合計</t>
  </si>
  <si>
    <t>田邉様     挙式日：2019-03-04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</si>
  <si>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</si>
  <si>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</si>
  <si>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</si>
  <si>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</si>
  <si>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</si>
  <si>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</si>
  <si>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</si>
  <si>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</si>
  <si>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</si>
  <si>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</si>
  <si>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</si>
  <si>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</si>
  <si>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</si>
  <si>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</si>
  <si>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</si>
  <si>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</si>
  <si>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</si>
  <si>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</si>
  <si>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</si>
  <si>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</si>
  <si>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</si>
  <si>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セントラルユニオン教会</t>
  </si>
  <si>
    <t>フラワーシャワー(10名様分)</t>
  </si>
  <si>
    <t>フラワーシャワー(追加10名様分)</t>
  </si>
  <si>
    <t>ヘアメイクアーティスト：Bilino</t>
  </si>
  <si>
    <t>つきっきりヘアメイク(7時間）*クイックヘアチェンジ(15分)2回付き</t>
  </si>
  <si>
    <t>新郎ヘアセット(10分）</t>
  </si>
  <si>
    <t>リハーサルメイク(120分）</t>
  </si>
  <si>
    <t>フォトグラファー：VISIONARI/Natsumi</t>
  </si>
  <si>
    <t>Plan（アルバムなし）：フォトグラファーNatsumi/メイク、ホテル内、(リムジン)、セレモニー、フォトツアー1ヶ所+レセプション冒頭/350cut～/データ・インターネットスライドショー</t>
  </si>
  <si>
    <t>振込(国内)</t>
  </si>
  <si>
    <t>Real Wedddings オリジナル</t>
  </si>
  <si>
    <t>デジタル横長タイプ：Laule'a 40P/80C(表紙素材：麻布)</t>
  </si>
  <si>
    <t>プロペラUSA</t>
  </si>
  <si>
    <t>梅(挙式のみ) DVD納品</t>
  </si>
  <si>
    <t>つきっきりコーディネーター</t>
  </si>
  <si>
    <t>ホテル出発→教会→フォトツアー1カ所(ワイキキ周辺）→レセプション前半</t>
  </si>
  <si>
    <t>カップル用リムジン</t>
  </si>
  <si>
    <t>フォトツアー1ヶ所（ワイキキ周辺）</t>
  </si>
  <si>
    <t>24名様用バス</t>
  </si>
  <si>
    <t>ホテル⇔会場間（ワイキキ周辺）/2時間
※25名様用バス</t>
  </si>
  <si>
    <t>Real Weddings オリジナル</t>
  </si>
  <si>
    <t>ブーケ＆ブートニア　☆プレゼント☆ ※白バラ×グリーンの組み合わせ</t>
  </si>
  <si>
    <t>ヘッドピース　※ホワイト、ピンク、パープル、グリーンの色味</t>
  </si>
  <si>
    <t>レイ　※グリーン＆ホワイトのシングルレイ</t>
  </si>
  <si>
    <t>クレジット払い(海外)</t>
  </si>
  <si>
    <t>オーキッズ</t>
  </si>
  <si>
    <t>Wedding Dinner Menu</t>
  </si>
  <si>
    <t>Wedding Children's  Menu</t>
  </si>
  <si>
    <t>Paper Items</t>
  </si>
  <si>
    <t>席札&amp;メニュー表(セットタイプ)　※10枚以上のご注文が必要です</t>
  </si>
  <si>
    <t>席札(ヒトデ)</t>
  </si>
  <si>
    <t>配達料</t>
  </si>
  <si>
    <t>招待状</t>
  </si>
  <si>
    <t>招待状セット</t>
  </si>
  <si>
    <t>送料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</si>
  <si>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</si>
  <si>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</si>
  <si>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</si>
  <si>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</si>
  <si>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</si>
  <si>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</si>
  <si>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</si>
  <si>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</si>
  <si>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</si>
  <si>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大森様     挙式日：2019-03-11</t>
  </si>
  <si>
    <t>ハワイ島ビーチウエディング</t>
  </si>
  <si>
    <t>使用料／牧師先生／弾き語りシンガー／日本人コーディネーター／リムジン送迎（ホテル⇔会場間・3時間)　※ゲスト25名様以上の場合、コーディネーター1名の追加が必要となります</t>
  </si>
  <si>
    <t>ヘアメイクアーティスト：ハワイ島</t>
  </si>
  <si>
    <t>ヘアメイク＆着付け(120分）</t>
  </si>
  <si>
    <t>リハーサルメイク(90分)</t>
  </si>
  <si>
    <t>フォトグラファー：リアルウエディングスオリジナル(ハワイ島)</t>
  </si>
  <si>
    <t>挙式のみ/撮影データ</t>
  </si>
  <si>
    <t>Real Weddings オリジナル(ハワイ島)</t>
  </si>
  <si>
    <t>ブーケ&amp;ブートニアもしくはマイリレイ（シングル）　☆特別プレゼント☆</t>
  </si>
  <si>
    <t>ハワイ島限定新春フォトキャンペーン</t>
  </si>
  <si>
    <t>「トラッシュ・ザ・ドレス」（ドレス付き）フォトツアー</t>
  </si>
  <si>
    <t>ドレス&amp;タキシード</t>
  </si>
  <si>
    <t>「トラッシュ・ザ・ドレス」フォトツアー用ドレス（２着目）　☆特別価格☆</t>
  </si>
  <si>
    <t xml:space="preserve">ヘッドピース(ブーケとお揃いの花材） </t>
  </si>
  <si>
    <t xml:space="preserve">ヘッドピース（ホワイトオーキッド）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</si>
</sst>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true" shrinkToFit="false"/>
    </xf>
    <xf xfId="0" fontId="0" numFmtId="165" fillId="3" borderId="0" applyFont="0" applyNumberFormat="1" applyFill="1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right" vertical="center" textRotation="0" wrapText="false" shrinkToFit="false"/>
    </xf>
    <xf xfId="0" fontId="0" numFmtId="165" fillId="3" borderId="0" applyFont="0" applyNumberFormat="1" applyFill="1" applyBorder="0" applyAlignment="1">
      <alignment horizontal="right" vertical="center" textRotation="0" wrapText="false" shrinkToFit="false"/>
    </xf>
    <xf xfId="0" fontId="0" numFmtId="10" fillId="3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164" fillId="3" borderId="14" applyFont="0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7"/>
  <sheetViews>
    <sheetView tabSelected="0" workbookViewId="0" zoomScale="75" showGridLines="true" showRowColHeaders="1">
      <selection activeCell="H7" sqref="H7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6532.13</v>
      </c>
      <c r="F5" s="28">
        <v>676.7</v>
      </c>
      <c r="G5" s="28">
        <v>339.68</v>
      </c>
      <c r="H5" s="35">
        <v>7548.51</v>
      </c>
    </row>
    <row r="6" spans="1:9">
      <c r="B6" s="33">
        <v>2</v>
      </c>
      <c r="C6" s="26" t="s">
        <v>11</v>
      </c>
      <c r="D6" s="27" t="s">
        <v>12</v>
      </c>
      <c r="E6" s="28">
        <v>2100.48</v>
      </c>
      <c r="F6" s="28">
        <v>0</v>
      </c>
      <c r="G6" s="28">
        <v>87.51000000000001</v>
      </c>
      <c r="H6" s="35">
        <v>2187.99</v>
      </c>
    </row>
    <row r="7" spans="1:9">
      <c r="B7" s="36"/>
      <c r="C7" s="37"/>
      <c r="D7" s="38" t="s">
        <v>13</v>
      </c>
      <c r="E7" s="39" t="str">
        <f>SUM(E5:E6)</f>
        <v>0</v>
      </c>
      <c r="F7" s="39" t="str">
        <f>SUM(F5:F6)</f>
        <v>0</v>
      </c>
      <c r="G7" s="39" t="str">
        <f>SUM(G5:G6)</f>
        <v>0</v>
      </c>
      <c r="H7" s="40" t="str">
        <f>SUM(H5:H6)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14</v>
      </c>
      <c r="Q2" s="2" t="s">
        <v>15</v>
      </c>
      <c r="R2" s="2">
        <v>130</v>
      </c>
    </row>
    <row r="4" spans="1:18" s="1" customFormat="1">
      <c r="B4" s="15" t="s">
        <v>16</v>
      </c>
      <c r="C4" s="16" t="s">
        <v>17</v>
      </c>
      <c r="D4" s="17" t="s">
        <v>18</v>
      </c>
      <c r="E4" s="18" t="s">
        <v>19</v>
      </c>
      <c r="F4" s="19" t="s">
        <v>20</v>
      </c>
      <c r="G4" s="18" t="s">
        <v>21</v>
      </c>
      <c r="H4" s="19" t="s">
        <v>22</v>
      </c>
      <c r="I4" s="18" t="s">
        <v>23</v>
      </c>
      <c r="J4" s="18" t="s">
        <v>24</v>
      </c>
      <c r="K4" s="20" t="s">
        <v>25</v>
      </c>
      <c r="L4" s="21" t="s">
        <v>26</v>
      </c>
      <c r="M4" s="22" t="s">
        <v>27</v>
      </c>
      <c r="N4" s="21" t="s">
        <v>28</v>
      </c>
      <c r="O4" s="23" t="s">
        <v>29</v>
      </c>
      <c r="P4" s="23" t="s">
        <v>30</v>
      </c>
      <c r="Q4" s="19" t="s">
        <v>31</v>
      </c>
      <c r="R4" s="24" t="s">
        <v>32</v>
      </c>
    </row>
    <row r="5" spans="1:18">
      <c r="B5" s="47" t="s">
        <v>33</v>
      </c>
      <c r="C5" t="s">
        <v>34</v>
      </c>
      <c r="D5" s="3" t="s">
        <v>35</v>
      </c>
      <c r="E5" s="5">
        <v>1</v>
      </c>
      <c r="F5" s="2">
        <v>2000</v>
      </c>
      <c r="G5" s="6">
        <v>260000</v>
      </c>
      <c r="H5" s="2">
        <v>1976.56</v>
      </c>
      <c r="I5" s="6">
        <v>219813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111.21</v>
      </c>
    </row>
    <row r="6" spans="1:18">
      <c r="B6" s="47" t="s">
        <v>33</v>
      </c>
      <c r="C6" t="s">
        <v>36</v>
      </c>
      <c r="D6" s="3" t="s">
        <v>37</v>
      </c>
      <c r="E6" s="5">
        <v>1</v>
      </c>
      <c r="F6" s="2">
        <v>150</v>
      </c>
      <c r="G6" s="6">
        <v>19500</v>
      </c>
      <c r="H6" s="2">
        <v>89.01000000000001</v>
      </c>
      <c r="I6" s="6">
        <v>9899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111.21</v>
      </c>
    </row>
    <row r="7" spans="1:18">
      <c r="B7" s="47" t="s">
        <v>33</v>
      </c>
      <c r="C7" t="s">
        <v>36</v>
      </c>
      <c r="D7" s="3" t="s">
        <v>38</v>
      </c>
      <c r="E7" s="5">
        <v>1</v>
      </c>
      <c r="F7" s="2">
        <v>100</v>
      </c>
      <c r="G7" s="6">
        <v>13000</v>
      </c>
      <c r="H7" s="2">
        <v>62.83</v>
      </c>
      <c r="I7" s="6">
        <v>6987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111.21</v>
      </c>
    </row>
    <row r="8" spans="1:18">
      <c r="B8" s="47" t="s">
        <v>33</v>
      </c>
      <c r="C8" t="s">
        <v>39</v>
      </c>
      <c r="D8" s="3" t="s">
        <v>40</v>
      </c>
      <c r="E8" s="5">
        <v>1</v>
      </c>
      <c r="F8" s="2">
        <v>1200</v>
      </c>
      <c r="G8" s="6">
        <v>156000</v>
      </c>
      <c r="H8" s="2">
        <v>890.05</v>
      </c>
      <c r="I8" s="6">
        <v>98982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111.21</v>
      </c>
    </row>
    <row r="9" spans="1:18">
      <c r="B9" s="47" t="s">
        <v>33</v>
      </c>
      <c r="C9" t="s">
        <v>39</v>
      </c>
      <c r="D9" s="3" t="s">
        <v>41</v>
      </c>
      <c r="E9" s="5">
        <v>1</v>
      </c>
      <c r="F9" s="2">
        <v>80</v>
      </c>
      <c r="G9" s="6">
        <v>10400</v>
      </c>
      <c r="H9" s="2">
        <v>39.9</v>
      </c>
      <c r="I9" s="6">
        <v>4437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111.21</v>
      </c>
    </row>
    <row r="10" spans="1:18">
      <c r="B10" s="47" t="s">
        <v>33</v>
      </c>
      <c r="C10" t="s">
        <v>39</v>
      </c>
      <c r="D10" s="3" t="s">
        <v>42</v>
      </c>
      <c r="E10" s="5">
        <v>1</v>
      </c>
      <c r="F10" s="2">
        <v>300</v>
      </c>
      <c r="G10" s="6">
        <v>39000</v>
      </c>
      <c r="H10" s="2">
        <v>157.07</v>
      </c>
      <c r="I10" s="6">
        <v>17468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111.21</v>
      </c>
    </row>
    <row r="11" spans="1:18">
      <c r="B11" s="47" t="s">
        <v>33</v>
      </c>
      <c r="C11" t="s">
        <v>43</v>
      </c>
      <c r="D11" s="3" t="s">
        <v>44</v>
      </c>
      <c r="E11" s="5">
        <v>1</v>
      </c>
      <c r="F11" s="2">
        <v>1700</v>
      </c>
      <c r="G11" s="6">
        <v>221000</v>
      </c>
      <c r="H11" s="2">
        <v>1204.19</v>
      </c>
      <c r="I11" s="6">
        <v>133918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111.21</v>
      </c>
    </row>
    <row r="12" spans="1:18">
      <c r="B12" s="48" t="s">
        <v>45</v>
      </c>
      <c r="C12" s="41" t="s">
        <v>46</v>
      </c>
      <c r="D12" s="42" t="s">
        <v>47</v>
      </c>
      <c r="E12" s="43">
        <v>1</v>
      </c>
      <c r="F12" s="44">
        <v>653.85</v>
      </c>
      <c r="G12" s="45">
        <v>85000</v>
      </c>
      <c r="H12" s="44">
        <v>0</v>
      </c>
      <c r="I12" s="45">
        <v>50868</v>
      </c>
      <c r="J12" s="45" t="str">
        <f>G12 - I12</f>
        <v>0</v>
      </c>
      <c r="K12" s="46" t="str">
        <f>IF(G12=0,0,J12 / G12)</f>
        <v>0</v>
      </c>
      <c r="L12" s="45">
        <v>0</v>
      </c>
      <c r="M12" s="44">
        <v>0</v>
      </c>
      <c r="N12" s="45" t="str">
        <f>J12 * P12</f>
        <v>0</v>
      </c>
      <c r="O12" s="46">
        <v>0</v>
      </c>
      <c r="P12" s="46">
        <v>1</v>
      </c>
      <c r="Q12" s="44">
        <v>130</v>
      </c>
      <c r="R12" s="50">
        <v>111.21</v>
      </c>
    </row>
    <row r="13" spans="1:18">
      <c r="B13" s="47" t="s">
        <v>33</v>
      </c>
      <c r="C13" t="s">
        <v>48</v>
      </c>
      <c r="D13" s="3" t="s">
        <v>49</v>
      </c>
      <c r="E13" s="5">
        <v>1</v>
      </c>
      <c r="F13" s="2">
        <v>820</v>
      </c>
      <c r="G13" s="6">
        <v>106600</v>
      </c>
      <c r="H13" s="2">
        <v>628.27</v>
      </c>
      <c r="I13" s="6">
        <v>69870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111.21</v>
      </c>
    </row>
    <row r="14" spans="1:18">
      <c r="B14" s="47" t="s">
        <v>33</v>
      </c>
      <c r="C14" t="s">
        <v>50</v>
      </c>
      <c r="D14" s="3" t="s">
        <v>51</v>
      </c>
      <c r="E14" s="5">
        <v>1</v>
      </c>
      <c r="F14" s="2">
        <v>450</v>
      </c>
      <c r="G14" s="6">
        <v>58500</v>
      </c>
      <c r="H14" s="2">
        <v>300</v>
      </c>
      <c r="I14" s="6">
        <v>33363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111.21</v>
      </c>
    </row>
    <row r="15" spans="1:18">
      <c r="B15" s="47" t="s">
        <v>33</v>
      </c>
      <c r="C15" t="s">
        <v>52</v>
      </c>
      <c r="D15" s="3" t="s">
        <v>53</v>
      </c>
      <c r="E15" s="5">
        <v>1</v>
      </c>
      <c r="F15" s="2">
        <v>150</v>
      </c>
      <c r="G15" s="6">
        <v>19500</v>
      </c>
      <c r="H15" s="2">
        <v>83.77</v>
      </c>
      <c r="I15" s="6">
        <v>9316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9">
        <v>111.21</v>
      </c>
    </row>
    <row r="16" spans="1:18">
      <c r="B16" s="47" t="s">
        <v>33</v>
      </c>
      <c r="C16" t="s">
        <v>54</v>
      </c>
      <c r="D16" s="3" t="s">
        <v>55</v>
      </c>
      <c r="E16" s="5">
        <v>1</v>
      </c>
      <c r="F16" s="2">
        <v>500</v>
      </c>
      <c r="G16" s="6">
        <v>65000</v>
      </c>
      <c r="H16" s="2">
        <v>314.14</v>
      </c>
      <c r="I16" s="6">
        <v>34936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9">
        <v>111.21</v>
      </c>
    </row>
    <row r="17" spans="1:18">
      <c r="B17" s="47" t="s">
        <v>33</v>
      </c>
      <c r="C17" t="s">
        <v>56</v>
      </c>
      <c r="D17" s="3" t="s">
        <v>57</v>
      </c>
      <c r="E17" s="5">
        <v>1</v>
      </c>
      <c r="F17" s="2">
        <v>0</v>
      </c>
      <c r="G17" s="6">
        <v>0</v>
      </c>
      <c r="H17" s="2">
        <v>300</v>
      </c>
      <c r="I17" s="6">
        <v>33363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9">
        <v>111.21</v>
      </c>
    </row>
    <row r="18" spans="1:18">
      <c r="B18" s="47" t="s">
        <v>33</v>
      </c>
      <c r="C18" t="s">
        <v>56</v>
      </c>
      <c r="D18" s="3" t="s">
        <v>58</v>
      </c>
      <c r="E18" s="5">
        <v>1</v>
      </c>
      <c r="F18" s="2">
        <v>71</v>
      </c>
      <c r="G18" s="6">
        <v>9230</v>
      </c>
      <c r="H18" s="2">
        <v>50</v>
      </c>
      <c r="I18" s="6">
        <v>5561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9">
        <v>111.21</v>
      </c>
    </row>
    <row r="19" spans="1:18">
      <c r="B19" s="47" t="s">
        <v>33</v>
      </c>
      <c r="C19" t="s">
        <v>56</v>
      </c>
      <c r="D19" s="3" t="s">
        <v>59</v>
      </c>
      <c r="E19" s="5">
        <v>4</v>
      </c>
      <c r="F19" s="2">
        <v>100</v>
      </c>
      <c r="G19" s="6">
        <v>13000</v>
      </c>
      <c r="H19" s="2">
        <v>72</v>
      </c>
      <c r="I19" s="6">
        <v>8008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9">
        <v>111.21</v>
      </c>
    </row>
    <row r="20" spans="1:18">
      <c r="B20" s="47" t="s">
        <v>60</v>
      </c>
      <c r="C20" t="s">
        <v>61</v>
      </c>
      <c r="D20" s="3" t="s">
        <v>62</v>
      </c>
      <c r="E20" s="5">
        <v>21</v>
      </c>
      <c r="F20" s="2">
        <v>3045</v>
      </c>
      <c r="G20" s="6">
        <v>395850</v>
      </c>
      <c r="H20" s="2">
        <v>0</v>
      </c>
      <c r="I20" s="6">
        <v>0</v>
      </c>
      <c r="J20" s="6" t="str">
        <f>G20 - 277914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9">
        <v>111.21</v>
      </c>
    </row>
    <row r="21" spans="1:18">
      <c r="B21" s="47" t="s">
        <v>60</v>
      </c>
      <c r="C21" t="s">
        <v>61</v>
      </c>
      <c r="D21" s="3" t="s">
        <v>63</v>
      </c>
      <c r="E21" s="5">
        <v>4</v>
      </c>
      <c r="F21" s="2">
        <v>144</v>
      </c>
      <c r="G21" s="6">
        <v>18720</v>
      </c>
      <c r="H21" s="2">
        <v>0</v>
      </c>
      <c r="I21" s="6">
        <v>0</v>
      </c>
      <c r="J21" s="6" t="str">
        <f>G21 - 13344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9">
        <v>111.21</v>
      </c>
    </row>
    <row r="22" spans="1:18">
      <c r="B22" s="47" t="s">
        <v>33</v>
      </c>
      <c r="C22" t="s">
        <v>64</v>
      </c>
      <c r="D22" s="3" t="s">
        <v>65</v>
      </c>
      <c r="E22" s="5">
        <v>25</v>
      </c>
      <c r="F22" s="2">
        <v>375</v>
      </c>
      <c r="G22" s="6">
        <v>48750</v>
      </c>
      <c r="H22" s="2">
        <v>340.25</v>
      </c>
      <c r="I22" s="6">
        <v>37850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9">
        <v>111.21</v>
      </c>
    </row>
    <row r="23" spans="1:18">
      <c r="B23" s="47" t="s">
        <v>33</v>
      </c>
      <c r="C23" t="s">
        <v>64</v>
      </c>
      <c r="D23" s="3" t="s">
        <v>66</v>
      </c>
      <c r="E23" s="5">
        <v>1</v>
      </c>
      <c r="F23" s="2">
        <v>10</v>
      </c>
      <c r="G23" s="6">
        <v>1300</v>
      </c>
      <c r="H23" s="2">
        <v>8.380000000000001</v>
      </c>
      <c r="I23" s="6">
        <v>932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9">
        <v>111.21</v>
      </c>
    </row>
    <row r="24" spans="1:18">
      <c r="B24" s="47" t="s">
        <v>33</v>
      </c>
      <c r="C24" t="s">
        <v>64</v>
      </c>
      <c r="D24" s="3" t="s">
        <v>67</v>
      </c>
      <c r="E24" s="5">
        <v>1</v>
      </c>
      <c r="F24" s="2">
        <v>17</v>
      </c>
      <c r="G24" s="6">
        <v>2210</v>
      </c>
      <c r="H24" s="2">
        <v>15.71</v>
      </c>
      <c r="I24" s="6">
        <v>1747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9">
        <v>111.21</v>
      </c>
    </row>
    <row r="25" spans="1:18">
      <c r="B25" s="48" t="s">
        <v>45</v>
      </c>
      <c r="C25" s="41" t="s">
        <v>68</v>
      </c>
      <c r="D25" s="42" t="s">
        <v>69</v>
      </c>
      <c r="E25" s="43">
        <v>20</v>
      </c>
      <c r="F25" s="44">
        <v>200</v>
      </c>
      <c r="G25" s="45">
        <v>20000</v>
      </c>
      <c r="H25" s="44">
        <v>0</v>
      </c>
      <c r="I25" s="45">
        <v>12460</v>
      </c>
      <c r="J25" s="45" t="str">
        <f>G25 - I25</f>
        <v>0</v>
      </c>
      <c r="K25" s="46" t="str">
        <f>IF(G25=0,0,J25 / G25)</f>
        <v>0</v>
      </c>
      <c r="L25" s="45">
        <v>0</v>
      </c>
      <c r="M25" s="44">
        <v>0</v>
      </c>
      <c r="N25" s="45" t="str">
        <f>J25 * P25</f>
        <v>0</v>
      </c>
      <c r="O25" s="46">
        <v>0</v>
      </c>
      <c r="P25" s="46">
        <v>1</v>
      </c>
      <c r="Q25" s="44">
        <v>100</v>
      </c>
      <c r="R25" s="50">
        <v>111.21</v>
      </c>
    </row>
    <row r="26" spans="1:18">
      <c r="B26" s="48" t="s">
        <v>45</v>
      </c>
      <c r="C26" s="41" t="s">
        <v>68</v>
      </c>
      <c r="D26" s="42" t="s">
        <v>70</v>
      </c>
      <c r="E26" s="43">
        <v>1</v>
      </c>
      <c r="F26" s="44">
        <v>7.5</v>
      </c>
      <c r="G26" s="45">
        <v>750</v>
      </c>
      <c r="H26" s="44">
        <v>0</v>
      </c>
      <c r="I26" s="45">
        <v>667</v>
      </c>
      <c r="J26" s="45" t="str">
        <f>G26 - I26</f>
        <v>0</v>
      </c>
      <c r="K26" s="46" t="str">
        <f>IF(G26=0,0,J26 / G26)</f>
        <v>0</v>
      </c>
      <c r="L26" s="45">
        <v>0</v>
      </c>
      <c r="M26" s="44">
        <v>0</v>
      </c>
      <c r="N26" s="45" t="str">
        <f>J26 * P26</f>
        <v>0</v>
      </c>
      <c r="O26" s="46">
        <v>0</v>
      </c>
      <c r="P26" s="46">
        <v>1</v>
      </c>
      <c r="Q26" s="44">
        <v>100</v>
      </c>
      <c r="R26" s="50">
        <v>111.21</v>
      </c>
    </row>
    <row r="27" spans="1:18">
      <c r="B27" s="51"/>
      <c r="C27" s="51"/>
      <c r="D27" s="52"/>
      <c r="E27" s="53"/>
      <c r="F27" s="54"/>
      <c r="G27" s="55"/>
      <c r="H27" s="54"/>
      <c r="I27" s="55"/>
      <c r="J27" s="55"/>
      <c r="K27" s="56"/>
      <c r="L27" s="55"/>
      <c r="M27" s="54"/>
      <c r="N27" s="55"/>
      <c r="O27" s="56"/>
      <c r="P27" s="56"/>
      <c r="Q27" s="54"/>
      <c r="R27" s="54"/>
    </row>
    <row r="28" spans="1:18">
      <c r="D28" s="8" t="s">
        <v>71</v>
      </c>
      <c r="F28" s="2" t="str">
        <f>SUM(F5:F27)</f>
        <v>0</v>
      </c>
      <c r="G28" s="6" t="str">
        <f>SUM(G5:G27)</f>
        <v>0</v>
      </c>
      <c r="H28" s="2" t="str">
        <f>SUM(H5:H27)</f>
        <v>0</v>
      </c>
      <c r="I28" s="6" t="str">
        <f>SUM(I5:I27)</f>
        <v>0</v>
      </c>
      <c r="J28" s="6" t="str">
        <f>SUM(J5:J27)</f>
        <v>0</v>
      </c>
      <c r="K28" s="4" t="str">
        <f>IF(G28=0,0,J28 / G28)</f>
        <v>0</v>
      </c>
      <c r="L28" s="6" t="str">
        <f>SUM(L5:L27)</f>
        <v>0</v>
      </c>
      <c r="M28" s="2" t="str">
        <f>SUM(M5:M27)</f>
        <v>0</v>
      </c>
      <c r="N28" s="6" t="str">
        <f>SUM(N5:N27)</f>
        <v>0</v>
      </c>
    </row>
    <row r="29" spans="1:18">
      <c r="D29" s="8" t="s">
        <v>72</v>
      </c>
      <c r="E29" s="9">
        <v>0.04712</v>
      </c>
      <c r="F29" s="2" t="str">
        <f>E29 * (F28 - 861)</f>
        <v>0</v>
      </c>
      <c r="G29" s="6" t="str">
        <f>E29 * (G28 - 105750)</f>
        <v>0</v>
      </c>
    </row>
    <row r="30" spans="1:18">
      <c r="D30" s="8" t="s">
        <v>73</v>
      </c>
      <c r="E30" s="7">
        <v>0.1</v>
      </c>
      <c r="F30" s="2" t="str">
        <f>F28*E30</f>
        <v>0</v>
      </c>
      <c r="G30" s="6" t="str">
        <f>G28*E30</f>
        <v>0</v>
      </c>
      <c r="N30" s="6" t="str">
        <f>G30</f>
        <v>0</v>
      </c>
    </row>
    <row r="31" spans="1:18">
      <c r="D31" s="8" t="s">
        <v>71</v>
      </c>
      <c r="F31" s="2" t="str">
        <f>F28 + F29 + F30</f>
        <v>0</v>
      </c>
      <c r="G31" s="6" t="str">
        <f>G28 + G29 + G30</f>
        <v>0</v>
      </c>
      <c r="H31" s="2" t="str">
        <f>H28</f>
        <v>0</v>
      </c>
      <c r="I31" s="6" t="str">
        <f>I28</f>
        <v>0</v>
      </c>
      <c r="J31" s="6" t="str">
        <f>G31 - I31</f>
        <v>0</v>
      </c>
      <c r="K31" s="4" t="str">
        <f>IF(G31=0,0,J31 / G31)</f>
        <v>0</v>
      </c>
      <c r="L31" s="6" t="str">
        <f>L28</f>
        <v>0</v>
      </c>
      <c r="M31" s="2" t="str">
        <f>M28</f>
        <v>0</v>
      </c>
      <c r="N31" s="6" t="str">
        <f>N28 + N30</f>
        <v>0</v>
      </c>
    </row>
    <row r="32" spans="1:18">
      <c r="D32" s="8" t="s">
        <v>74</v>
      </c>
      <c r="E32" s="7">
        <v>0</v>
      </c>
      <c r="F32" s="2" t="str">
        <f>F31*E32</f>
        <v>0</v>
      </c>
      <c r="G32" s="6" t="str">
        <f>G31*E32</f>
        <v>0</v>
      </c>
      <c r="L32" s="6" t="str">
        <f>G32*O32</f>
        <v>0</v>
      </c>
      <c r="M32" s="2" t="str">
        <f>F32*O32</f>
        <v>0</v>
      </c>
      <c r="N32" s="6" t="str">
        <f>G32*P32</f>
        <v>0</v>
      </c>
      <c r="O32" s="4">
        <v>0.2</v>
      </c>
      <c r="P32" s="4">
        <v>0.8</v>
      </c>
    </row>
    <row r="33" spans="1:18">
      <c r="D33" s="8" t="s">
        <v>75</v>
      </c>
      <c r="E33" s="5">
        <v>0</v>
      </c>
      <c r="F33" s="2" t="str">
        <f>IF(R33=0,0,G33/R33)</f>
        <v>0</v>
      </c>
      <c r="G33" s="6" t="str">
        <f>E33</f>
        <v>0</v>
      </c>
      <c r="L33" s="6" t="str">
        <f>G33*O33</f>
        <v>0</v>
      </c>
      <c r="M33" s="2" t="str">
        <f>F33*O33</f>
        <v>0</v>
      </c>
      <c r="N33" s="6" t="str">
        <f>G33*P33</f>
        <v>0</v>
      </c>
      <c r="O33" s="4">
        <v>0.2</v>
      </c>
      <c r="P33" s="4">
        <v>0.8</v>
      </c>
      <c r="Q33" s="2" t="s">
        <v>76</v>
      </c>
      <c r="R33" s="2">
        <v>100</v>
      </c>
    </row>
    <row r="34" spans="1:18">
      <c r="D34" s="8" t="s">
        <v>77</v>
      </c>
      <c r="F34" s="2" t="str">
        <f>F31 - F32 - F33</f>
        <v>0</v>
      </c>
      <c r="G34" s="6" t="str">
        <f>G31 - G32 - G33</f>
        <v>0</v>
      </c>
      <c r="H34" s="2" t="str">
        <f>H31</f>
        <v>0</v>
      </c>
      <c r="I34" s="6" t="str">
        <f>I31</f>
        <v>0</v>
      </c>
      <c r="J34" s="6" t="str">
        <f>G34 - I34</f>
        <v>0</v>
      </c>
      <c r="K34" s="4" t="str">
        <f>IF(G34=0,0,J34 / G34)</f>
        <v>0</v>
      </c>
      <c r="L34" s="6" t="str">
        <f>L31 - L32 - L33</f>
        <v>0</v>
      </c>
      <c r="M34" s="2" t="str">
        <f>M31 - M32 - M33</f>
        <v>0</v>
      </c>
      <c r="N34" s="6" t="str">
        <f>N31 - N32 - N33</f>
        <v>0</v>
      </c>
    </row>
    <row r="35" spans="1:18">
      <c r="D35" s="8"/>
    </row>
    <row r="36" spans="1:18">
      <c r="D3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6" s="2" t="str">
        <f>M34</f>
        <v>0</v>
      </c>
    </row>
    <row r="37" spans="1:18">
      <c r="D37" s="8" t="s">
        <v>7</v>
      </c>
      <c r="F37" s="2" t="str">
        <f>(F36 + F38) * E29</f>
        <v>0</v>
      </c>
    </row>
    <row r="38" spans="1:18">
      <c r="D38" s="8" t="s">
        <v>78</v>
      </c>
      <c r="F38" s="2" t="str">
        <f>H34</f>
        <v>0</v>
      </c>
    </row>
    <row r="39" spans="1:18">
      <c r="D3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9" s="2" t="str">
        <f>SUM(F36:F38)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6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80</v>
      </c>
      <c r="Q2" s="2" t="s">
        <v>15</v>
      </c>
      <c r="R2" s="2">
        <v>130</v>
      </c>
    </row>
    <row r="4" spans="1:18" s="1" customFormat="1">
      <c r="B4" s="15" t="s">
        <v>16</v>
      </c>
      <c r="C4" s="16" t="s">
        <v>17</v>
      </c>
      <c r="D4" s="17" t="s">
        <v>18</v>
      </c>
      <c r="E4" s="18" t="s">
        <v>19</v>
      </c>
      <c r="F4" s="19" t="s">
        <v>20</v>
      </c>
      <c r="G4" s="18" t="s">
        <v>21</v>
      </c>
      <c r="H4" s="19" t="s">
        <v>22</v>
      </c>
      <c r="I4" s="18" t="s">
        <v>23</v>
      </c>
      <c r="J4" s="18" t="s">
        <v>24</v>
      </c>
      <c r="K4" s="20" t="s">
        <v>25</v>
      </c>
      <c r="L4" s="21" t="s">
        <v>26</v>
      </c>
      <c r="M4" s="22" t="s">
        <v>27</v>
      </c>
      <c r="N4" s="21" t="s">
        <v>28</v>
      </c>
      <c r="O4" s="23" t="s">
        <v>29</v>
      </c>
      <c r="P4" s="23" t="s">
        <v>30</v>
      </c>
      <c r="Q4" s="19" t="s">
        <v>31</v>
      </c>
      <c r="R4" s="24" t="s">
        <v>32</v>
      </c>
    </row>
    <row r="5" spans="1:18">
      <c r="B5" s="47" t="s">
        <v>33</v>
      </c>
      <c r="C5" t="s">
        <v>81</v>
      </c>
      <c r="D5" s="3" t="s">
        <v>82</v>
      </c>
      <c r="E5" s="5">
        <v>1</v>
      </c>
      <c r="F5" s="2">
        <v>1550</v>
      </c>
      <c r="G5" s="6">
        <v>201500</v>
      </c>
      <c r="H5" s="2">
        <v>1113.55</v>
      </c>
      <c r="I5" s="6">
        <v>123838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9">
        <v>111.21</v>
      </c>
    </row>
    <row r="6" spans="1:18">
      <c r="B6" s="47" t="s">
        <v>33</v>
      </c>
      <c r="C6" t="s">
        <v>83</v>
      </c>
      <c r="D6" s="3" t="s">
        <v>84</v>
      </c>
      <c r="E6" s="5">
        <v>1</v>
      </c>
      <c r="F6" s="2">
        <v>400</v>
      </c>
      <c r="G6" s="6">
        <v>52000</v>
      </c>
      <c r="H6" s="2">
        <v>200</v>
      </c>
      <c r="I6" s="6">
        <v>22242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9">
        <v>111.21</v>
      </c>
    </row>
    <row r="7" spans="1:18">
      <c r="B7" s="47" t="s">
        <v>33</v>
      </c>
      <c r="C7" t="s">
        <v>83</v>
      </c>
      <c r="D7" s="3" t="s">
        <v>85</v>
      </c>
      <c r="E7" s="5">
        <v>1</v>
      </c>
      <c r="F7" s="2">
        <v>250</v>
      </c>
      <c r="G7" s="6">
        <v>32500</v>
      </c>
      <c r="H7" s="2">
        <v>150</v>
      </c>
      <c r="I7" s="6">
        <v>16682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9">
        <v>111.21</v>
      </c>
    </row>
    <row r="8" spans="1:18">
      <c r="B8" s="47" t="s">
        <v>33</v>
      </c>
      <c r="C8" t="s">
        <v>86</v>
      </c>
      <c r="D8" s="3" t="s">
        <v>87</v>
      </c>
      <c r="E8" s="5">
        <v>1</v>
      </c>
      <c r="F8" s="2">
        <v>550</v>
      </c>
      <c r="G8" s="6">
        <v>71500</v>
      </c>
      <c r="H8" s="2">
        <v>260.42</v>
      </c>
      <c r="I8" s="6">
        <v>28961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9">
        <v>111.21</v>
      </c>
    </row>
    <row r="9" spans="1:18">
      <c r="B9" s="47" t="s">
        <v>33</v>
      </c>
      <c r="C9" t="s">
        <v>88</v>
      </c>
      <c r="D9" s="3" t="s">
        <v>89</v>
      </c>
      <c r="E9" s="5">
        <v>1</v>
      </c>
      <c r="F9" s="2">
        <v>0</v>
      </c>
      <c r="G9" s="6">
        <v>0</v>
      </c>
      <c r="H9" s="2">
        <v>295.04</v>
      </c>
      <c r="I9" s="6">
        <v>32811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9">
        <v>111.21</v>
      </c>
    </row>
    <row r="10" spans="1:18">
      <c r="B10" s="48" t="s">
        <v>45</v>
      </c>
      <c r="C10" s="41" t="s">
        <v>90</v>
      </c>
      <c r="D10" s="42" t="s">
        <v>91</v>
      </c>
      <c r="E10" s="43">
        <v>1</v>
      </c>
      <c r="F10" s="44">
        <v>769.23</v>
      </c>
      <c r="G10" s="45">
        <v>100000</v>
      </c>
      <c r="H10" s="44">
        <v>0</v>
      </c>
      <c r="I10" s="45">
        <v>50000</v>
      </c>
      <c r="J10" s="45" t="str">
        <f>G10 - I10</f>
        <v>0</v>
      </c>
      <c r="K10" s="46" t="str">
        <f>IF(G10=0,0,J10 / G10)</f>
        <v>0</v>
      </c>
      <c r="L10" s="45">
        <v>0</v>
      </c>
      <c r="M10" s="44">
        <v>0</v>
      </c>
      <c r="N10" s="45" t="str">
        <f>J10 * P10</f>
        <v>0</v>
      </c>
      <c r="O10" s="46">
        <v>0</v>
      </c>
      <c r="P10" s="46">
        <v>1</v>
      </c>
      <c r="Q10" s="44">
        <v>130</v>
      </c>
      <c r="R10" s="50">
        <v>111.21</v>
      </c>
    </row>
    <row r="11" spans="1:18">
      <c r="B11" s="48" t="s">
        <v>45</v>
      </c>
      <c r="C11" s="41" t="s">
        <v>92</v>
      </c>
      <c r="D11" s="42" t="s">
        <v>93</v>
      </c>
      <c r="E11" s="43">
        <v>1</v>
      </c>
      <c r="F11" s="44">
        <v>500</v>
      </c>
      <c r="G11" s="45">
        <v>65000</v>
      </c>
      <c r="H11" s="44">
        <v>0</v>
      </c>
      <c r="I11" s="45">
        <v>30000</v>
      </c>
      <c r="J11" s="45" t="str">
        <f>G11 - I11</f>
        <v>0</v>
      </c>
      <c r="K11" s="46" t="str">
        <f>IF(G11=0,0,J11 / G11)</f>
        <v>0</v>
      </c>
      <c r="L11" s="45">
        <v>0</v>
      </c>
      <c r="M11" s="44">
        <v>0</v>
      </c>
      <c r="N11" s="45" t="str">
        <f>J11 * P11</f>
        <v>0</v>
      </c>
      <c r="O11" s="46">
        <v>0</v>
      </c>
      <c r="P11" s="46">
        <v>1</v>
      </c>
      <c r="Q11" s="44">
        <v>130</v>
      </c>
      <c r="R11" s="50">
        <v>111.21</v>
      </c>
    </row>
    <row r="12" spans="1:18">
      <c r="B12" s="47" t="s">
        <v>33</v>
      </c>
      <c r="C12" t="s">
        <v>88</v>
      </c>
      <c r="D12" s="3" t="s">
        <v>94</v>
      </c>
      <c r="E12" s="5">
        <v>1</v>
      </c>
      <c r="F12" s="2">
        <v>75</v>
      </c>
      <c r="G12" s="6">
        <v>9750</v>
      </c>
      <c r="H12" s="2">
        <v>52.22</v>
      </c>
      <c r="I12" s="6">
        <v>5807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9">
        <v>111.21</v>
      </c>
    </row>
    <row r="13" spans="1:18">
      <c r="B13" s="47" t="s">
        <v>33</v>
      </c>
      <c r="C13" t="s">
        <v>88</v>
      </c>
      <c r="D13" s="3" t="s">
        <v>95</v>
      </c>
      <c r="E13" s="5">
        <v>1</v>
      </c>
      <c r="F13" s="2">
        <v>50</v>
      </c>
      <c r="G13" s="6">
        <v>6500</v>
      </c>
      <c r="H13" s="2">
        <v>29.25</v>
      </c>
      <c r="I13" s="6">
        <v>3253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9">
        <v>111.21</v>
      </c>
    </row>
    <row r="14" spans="1:18">
      <c r="B14" s="51"/>
      <c r="C14" s="51"/>
      <c r="D14" s="52"/>
      <c r="E14" s="53"/>
      <c r="F14" s="54"/>
      <c r="G14" s="55"/>
      <c r="H14" s="54"/>
      <c r="I14" s="55"/>
      <c r="J14" s="55"/>
      <c r="K14" s="56"/>
      <c r="L14" s="55"/>
      <c r="M14" s="54"/>
      <c r="N14" s="55"/>
      <c r="O14" s="56"/>
      <c r="P14" s="56"/>
      <c r="Q14" s="54"/>
      <c r="R14" s="54"/>
    </row>
    <row r="15" spans="1:18">
      <c r="D15" s="8" t="s">
        <v>71</v>
      </c>
      <c r="F15" s="2" t="str">
        <f>SUM(F5:F14)</f>
        <v>0</v>
      </c>
      <c r="G15" s="6" t="str">
        <f>SUM(G5:G14)</f>
        <v>0</v>
      </c>
      <c r="H15" s="2" t="str">
        <f>SUM(H5:H14)</f>
        <v>0</v>
      </c>
      <c r="I15" s="6" t="str">
        <f>SUM(I5:I14)</f>
        <v>0</v>
      </c>
      <c r="J15" s="6" t="str">
        <f>SUM(J5:J14)</f>
        <v>0</v>
      </c>
      <c r="K15" s="4" t="str">
        <f>IF(G15=0,0,J15 / G15)</f>
        <v>0</v>
      </c>
      <c r="L15" s="6" t="str">
        <f>SUM(L5:L14)</f>
        <v>0</v>
      </c>
      <c r="M15" s="2" t="str">
        <f>SUM(M5:M14)</f>
        <v>0</v>
      </c>
      <c r="N15" s="6" t="str">
        <f>SUM(N5:N14)</f>
        <v>0</v>
      </c>
    </row>
    <row r="16" spans="1:18">
      <c r="D16" s="8" t="s">
        <v>72</v>
      </c>
      <c r="E16" s="9">
        <v>0.04166</v>
      </c>
      <c r="F16" s="2" t="str">
        <f>E16 * (F15 - 1269)</f>
        <v>0</v>
      </c>
      <c r="G16" s="6" t="str">
        <f>E16 * (G15 - 165000)</f>
        <v>0</v>
      </c>
    </row>
    <row r="17" spans="1:18">
      <c r="D17" s="8" t="s">
        <v>73</v>
      </c>
      <c r="E17" s="7">
        <v>0.1</v>
      </c>
      <c r="F17" s="2" t="str">
        <f>F15*E17</f>
        <v>0</v>
      </c>
      <c r="G17" s="6" t="str">
        <f>G15*E17</f>
        <v>0</v>
      </c>
      <c r="N17" s="6" t="str">
        <f>G17</f>
        <v>0</v>
      </c>
    </row>
    <row r="18" spans="1:18">
      <c r="D18" s="8" t="s">
        <v>71</v>
      </c>
      <c r="F18" s="2" t="str">
        <f>F15 + F16 + F17</f>
        <v>0</v>
      </c>
      <c r="G18" s="6" t="str">
        <f>G15 + G16 +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</f>
        <v>0</v>
      </c>
      <c r="M18" s="2" t="str">
        <f>M15</f>
        <v>0</v>
      </c>
      <c r="N18" s="6" t="str">
        <f>N15 + N17</f>
        <v>0</v>
      </c>
    </row>
    <row r="19" spans="1:18">
      <c r="D19" s="8" t="s">
        <v>74</v>
      </c>
      <c r="E19" s="7">
        <v>0</v>
      </c>
      <c r="F19" s="2" t="str">
        <f>F18*E19</f>
        <v>0</v>
      </c>
      <c r="G19" s="6" t="str">
        <f>G18*E19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</row>
    <row r="20" spans="1:18">
      <c r="D20" s="8" t="s">
        <v>75</v>
      </c>
      <c r="E20" s="5">
        <v>0</v>
      </c>
      <c r="F20" s="2" t="str">
        <f>IF(R20=0,0,G20/R20)</f>
        <v>0</v>
      </c>
      <c r="G20" s="6" t="str">
        <f>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  <c r="Q20" s="2" t="s">
        <v>76</v>
      </c>
      <c r="R20" s="2">
        <v>100</v>
      </c>
    </row>
    <row r="21" spans="1:18">
      <c r="D21" s="8" t="s">
        <v>77</v>
      </c>
      <c r="F21" s="2" t="str">
        <f>F18 - F19 - F20</f>
        <v>0</v>
      </c>
      <c r="G21" s="6" t="str">
        <f>G18 - G19 -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L18 - L19 - L20</f>
        <v>0</v>
      </c>
      <c r="M21" s="2" t="str">
        <f>M18 - M19 - M20</f>
        <v>0</v>
      </c>
      <c r="N21" s="6" t="str">
        <f>N18 - N19 - N20</f>
        <v>0</v>
      </c>
    </row>
    <row r="22" spans="1:18">
      <c r="D22" s="8"/>
    </row>
    <row r="23" spans="1:18">
      <c r="D2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3" s="2" t="str">
        <f>M21</f>
        <v>0</v>
      </c>
    </row>
    <row r="24" spans="1:18">
      <c r="D24" s="8" t="s">
        <v>7</v>
      </c>
      <c r="F24" s="2" t="str">
        <f>(F23 + F25) * E16</f>
        <v>0</v>
      </c>
    </row>
    <row r="25" spans="1:18">
      <c r="D25" s="8" t="s">
        <v>78</v>
      </c>
      <c r="F25" s="2" t="str">
        <f>H21</f>
        <v>0</v>
      </c>
    </row>
    <row r="26" spans="1:18">
      <c r="D2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6" s="2" t="str">
        <f>SUM(F23:F25)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送金全体像</vt:lpstr>
      <vt:lpstr>田邉様</vt:lpstr>
      <vt:lpstr>大森様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