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送金全体像" sheetId="1" r:id="rId4"/>
    <sheet name="鈴木様" sheetId="2" r:id="rId5"/>
    <sheet name="有賀様" sheetId="3" r:id="rId6"/>
    <sheet name="熊谷様" sheetId="4" r:id="rId7"/>
    <sheet name="中島様" sheetId="5" r:id="rId8"/>
    <sheet name="金子様" sheetId="6" r:id="rId9"/>
    <sheet name="佐藤様" sheetId="7" r:id="rId10"/>
    <sheet name="髙盛様" sheetId="8" r:id="rId11"/>
    <sheet name="小口様" sheetId="9" r:id="rId12"/>
    <sheet name="増田様" sheetId="10" r:id="rId13"/>
    <sheet name="夏目様" sheetId="11" r:id="rId1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<sst xmlns="http://schemas.openxmlformats.org/spreadsheetml/2006/main" uniqueCount="247">
  <si>
    <t>2019-06挙式分</t>
  </si>
  <si>
    <t>出力日：2019/10/03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</si>
  <si>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</si>
  <si>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</si>
  <si>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</si>
  <si>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</si>
  <si>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</si>
  <si>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</si>
  <si>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</si>
  <si>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2019/06/02</t>
  </si>
  <si>
    <t>佐藤 佑樹</t>
  </si>
  <si>
    <t>2019/06/03</t>
  </si>
  <si>
    <t>夏目 州</t>
  </si>
  <si>
    <t>有賀 正悟</t>
  </si>
  <si>
    <t>2019/06/07</t>
  </si>
  <si>
    <t>熊谷 誠二</t>
  </si>
  <si>
    <t>2019/06/10</t>
  </si>
  <si>
    <t>増田 輝</t>
  </si>
  <si>
    <t>2019/06/15</t>
  </si>
  <si>
    <t>中島 亮輔</t>
  </si>
  <si>
    <t>2019/06/18</t>
  </si>
  <si>
    <t>髙盛 昌洋</t>
  </si>
  <si>
    <t>2019/06/22</t>
  </si>
  <si>
    <t>鈴木 宏幸</t>
  </si>
  <si>
    <t>2019/06/23</t>
  </si>
  <si>
    <t>金子 泰隆</t>
  </si>
  <si>
    <t>2019/06/30</t>
  </si>
  <si>
    <t>小口 琢也</t>
  </si>
  <si>
    <t>合計</t>
  </si>
  <si>
    <t>鈴木様     挙式日：2019-06-22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</si>
  <si>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</si>
  <si>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</si>
  <si>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</si>
  <si>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</si>
  <si>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</si>
  <si>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</si>
  <si>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</si>
  <si>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</si>
  <si>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</si>
  <si>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</si>
  <si>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</si>
  <si>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</si>
  <si>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</si>
  <si>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</si>
  <si>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</si>
  <si>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</si>
  <si>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</si>
  <si>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</si>
  <si>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</si>
  <si>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</si>
  <si>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</si>
  <si>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セントラルユニオン教会</t>
  </si>
  <si>
    <t>フラワーシャワー(10名様分)</t>
  </si>
  <si>
    <t>フラワーシャワー(追加10名様分)</t>
  </si>
  <si>
    <t>ヘアメイクアーティスト：Rie</t>
  </si>
  <si>
    <t>つきっきりヘアメイク(7時間）*クイックヘアチェンジ2回付き &amp; リハーサルメイク(120分)</t>
  </si>
  <si>
    <t>新郎ヘアセット(15分）</t>
  </si>
  <si>
    <t>中抜け料 (レセプション中)</t>
  </si>
  <si>
    <t>フォトグラファー：VISIONARI/Takako,Megumi,Cliff,Ryan,Jason,Yumiko</t>
  </si>
  <si>
    <t xml:space="preserve">Plan（アルバムなし）：フォトグラファーJason/メイク、ホテル内、(リムジン)、セレモニー、フォトツアー1ヶ所+レセプション冒頭/350cut～/データ・インターネットスライドショー	</t>
  </si>
  <si>
    <t>VISIONARI：オプション</t>
  </si>
  <si>
    <t>フォトツアー1ヶ所追加（ワイキキ周辺）</t>
  </si>
  <si>
    <t>納期短縮：2週間以内</t>
  </si>
  <si>
    <t>振込(国内)</t>
  </si>
  <si>
    <t>Real Wedddings オリジナル</t>
  </si>
  <si>
    <t>デジタル横長タイプ：Laule'a 40P/80C(表紙素材：麻布)</t>
  </si>
  <si>
    <t>つきっきりコーディネーター</t>
  </si>
  <si>
    <t>ホテル出発→教会→フォトツアー2カ所(ワイキキ周辺）→レセプション</t>
  </si>
  <si>
    <t>カップル用リムジン</t>
  </si>
  <si>
    <t>フォトツアー1ヶ所（ワイキキ周辺）</t>
  </si>
  <si>
    <t>24名様用バス</t>
  </si>
  <si>
    <t>ホテル⇔会場間（ワイキキ周辺）/2時間</t>
  </si>
  <si>
    <t>Real Weddings オリジナル</t>
  </si>
  <si>
    <t>ブーケ＆ブートニア　☆プレゼント☆ ※白のユリとカラーリリーとグリーンのステム長めのクラッチブーケ</t>
  </si>
  <si>
    <t>ヘッドピース　※小輪白バラ、白ラナンキュラス、白オーキッド</t>
  </si>
  <si>
    <t>ホワイトオーキッドシングルレイ</t>
  </si>
  <si>
    <t>クレジット払い(海外)</t>
  </si>
  <si>
    <t>サーフラナイ</t>
  </si>
  <si>
    <t>Buffet Lunch Menu B ※10名様以上からとなります</t>
  </si>
  <si>
    <t>6インチケーキカット用ケーキ</t>
  </si>
  <si>
    <t>SUBTOTAL</t>
  </si>
  <si>
    <t>ハワイ州税</t>
  </si>
  <si>
    <t>アレンジメント料</t>
  </si>
  <si>
    <t>なし</t>
  </si>
  <si>
    <t>サービス割引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</si>
  <si>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</si>
  <si>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</si>
  <si>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</si>
  <si>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</si>
  <si>
    <t>有賀様     挙式日：2019-06-03</t>
  </si>
  <si>
    <t>ヘアメイクアーティスト：Real Weddingsオリジナル</t>
  </si>
  <si>
    <t>つきっきりヘアメイク(7時間）*クイックヘアチェンジ2回付き</t>
  </si>
  <si>
    <t>延長1時間</t>
  </si>
  <si>
    <t>新郎ヘアセット(20分）</t>
  </si>
  <si>
    <t>フォトグラファー：VISIONARI/Natsumi</t>
  </si>
  <si>
    <t>Plan（アルバムなし）：フォトグラファーNatsumi/メイク、ホテル内、(リムジン)、セレモニー、フォトツアー2ヶ所又は フォトツアー1ヶ所+レセプション冒頭/350cut～/データ・インターネットスライドショー</t>
  </si>
  <si>
    <t>ホテル出発→教会→フォトツアー2カ所(ワイキキ周辺）</t>
  </si>
  <si>
    <t>ブーケ＆ブートニア
☆お好きなブーケプレゼント☆</t>
  </si>
  <si>
    <t>熊谷様     挙式日：2019-06-07</t>
  </si>
  <si>
    <t>ハワイアンヴィラ</t>
  </si>
  <si>
    <t>ハワイアンヴィラ会場使用/屋根のある家具、バー、お手洗い付きオープンスペースの使用料/ウェディングウッドガゼボアーチ/ウェディングウッドガゼボアーチ用リネン/ヴィンテージ椅子のミックスと木のベンチ（最大１８名が着席可能です）/挙式立会人/ハワイアンウクレレシンガー/お世話係/結婚証明書（ハワイ州の法的な効力なし）/グアヴァジュース＆レモネードとお水のウェルカムドリンクサービース/新郎新婦用の往復SUV/LOVEサインのレンタル（高さ６０cmほどの文字サインとなります。邸宅ガーデンに飾り、ご列席者様との写真撮影にも使うことが可能です）/JUST MARRIEDのプレートのレンタル/MR&amp;MRSのサインプレートのレンタル/挙式用椅子の周りに置くランタンレンタル　※新郎新婦様を含むご列席者様が31名以上の場合、別途会場使用料が掛かります</t>
  </si>
  <si>
    <t>フラワーバージンロード　※ホワイトオーキッド</t>
  </si>
  <si>
    <t>ブライズルーム使用</t>
  </si>
  <si>
    <t>リハーサルメイク(120分）
☆プレゼント☆</t>
  </si>
  <si>
    <t>フォトグラファー：Lester Miyashiro</t>
  </si>
  <si>
    <t>お支度→ホテル館内→リムジン→挙式→フォトツアー1ヶ所(ワイキキ周辺）/撮影データ</t>
  </si>
  <si>
    <t>追加1時間</t>
  </si>
  <si>
    <t>Le Lotus Design</t>
  </si>
  <si>
    <t>挙式撮影(ダイジェスト撮影・編集1曲分)※誓いの言葉は音声を記録します</t>
  </si>
  <si>
    <t>オプション：メイクアップ＋ホテル内撮影</t>
  </si>
  <si>
    <t>オプション：レセプション1時間(ワイキキ周辺)</t>
  </si>
  <si>
    <t>ホテル出発→フォトツアー1カ所(ワイキキ周辺）→挙式→レセプション</t>
  </si>
  <si>
    <t>ご列席者様用14名乗りミニバ(会場⇔ワイキキもしくはカハラホテル・往復)</t>
  </si>
  <si>
    <t>オリジナルブーケ　
☆プレゼント☆</t>
  </si>
  <si>
    <t>ブライズメイド用ブーケ　※新婦ブーケと同花材</t>
  </si>
  <si>
    <t>ハクレイ(花冠）
※ブーケと同花材　</t>
  </si>
  <si>
    <t>フラワーシャワー(10名分)</t>
  </si>
  <si>
    <t>フラワーシャワー(追加5名様分)</t>
  </si>
  <si>
    <t>フラワーシャワー/フェザー追加　※10名様分</t>
  </si>
  <si>
    <t>フラワーシャワー/フェザー追加　※5名様分</t>
  </si>
  <si>
    <t>ご列席者用レイ(ホワイト)</t>
  </si>
  <si>
    <t>木の下につける細かいライト＆シャンデリア２個　※テント使用なし場合</t>
  </si>
  <si>
    <t>施設使用料　※挙式と連動の場合</t>
  </si>
  <si>
    <t>レンタル備品代　※席のあるお子様は同料金がかかります</t>
  </si>
  <si>
    <t>オーキッズビュッフェスタイル(1名様)　※10名様以上からとなります
・カナッペ3種（スモークサーモン・ブルスケッタ・エッグファルシー）
・冷たい料理（アヒポケ・シュリンプカクテル・サラダ2種・シーフードパスタ・スパニッシュオムレツ）
・温かい料理（ポークリブバーベキューソース・チキンカレーとご飯・リブアイステーキ・ベジタブル）
・パンナコッタ</t>
  </si>
  <si>
    <t>お飲み物代(1名様)</t>
  </si>
  <si>
    <t>バーテンダー1名</t>
  </si>
  <si>
    <t>サーバー　※10名様～20名様の場合</t>
  </si>
  <si>
    <t>シェフデリバリー　※10名様~20名様の場合</t>
  </si>
  <si>
    <t>フラワーデコレーション
細めのガーランド</t>
  </si>
  <si>
    <t>ウエディングケーキ：2段
エディブルフラワーのデコレーション</t>
  </si>
  <si>
    <t>レセプションコーディネーター</t>
  </si>
  <si>
    <t>会場準備〜レセプション前半（3時間）</t>
  </si>
  <si>
    <t>チャージャー</t>
  </si>
  <si>
    <t>グラスデザイン</t>
  </si>
  <si>
    <t>テーブルウェア</t>
  </si>
  <si>
    <t>グラス（クリア）</t>
  </si>
  <si>
    <t>グラス（ゴールドの縁）</t>
  </si>
  <si>
    <t>ナフキン</t>
  </si>
  <si>
    <t>リネン</t>
  </si>
  <si>
    <t>配達料</t>
  </si>
  <si>
    <t>写真デコレーション※180cm</t>
  </si>
  <si>
    <t>ブランコ設置＆ブランコ用装花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</si>
  <si>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</si>
  <si>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</si>
  <si>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中島様     挙式日：2019-06-15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</si>
  <si>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</si>
  <si>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</si>
  <si>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ヘアメイクアーティスト：Machi Barros</t>
  </si>
  <si>
    <t>ヘアメイク＆着付け(120分）</t>
  </si>
  <si>
    <t>ヘアメイク</t>
  </si>
  <si>
    <t>ゲストヘアセットのみ（30分）</t>
  </si>
  <si>
    <t>Plan（アルバムなし）：フォトグラファーMegumi/メイク、ホテル内、(リムジン)、セレモニー、フォトツアー1ヶ所+レセプション冒頭/350cut～/データ・インターネットスライドショー</t>
  </si>
  <si>
    <t>遠方出張料（ワイマナロのフォトツアー）</t>
  </si>
  <si>
    <t>ホテル出発→挙式→フォトツアー1カ所→レセプション前半</t>
  </si>
  <si>
    <t>フォトツアー1ヶ所(ワイマナロビーチ)</t>
  </si>
  <si>
    <t>14名様用ミニバン</t>
  </si>
  <si>
    <t>ブーケ＆ブートニア　☆プレゼント☆ 
※ピンクや淡いブルーが混ざったもの</t>
  </si>
  <si>
    <t>オーキッズ</t>
  </si>
  <si>
    <t>Wedding Lunch Menu　※乾杯用ドリンク付</t>
  </si>
  <si>
    <t>ご紹介特別割引</t>
  </si>
  <si>
    <t>金子様     挙式日：2019-06-23</t>
  </si>
  <si>
    <t>ロイヤルラハイナウエディング</t>
  </si>
  <si>
    <t>会場使用料(月~木曜日限定)／牧師先生／結婚証明書(法的効力なし)／弾き語りシンガー／バンブーアーチ／ホワイトチェア(10脚)／日本人コーディネーター</t>
  </si>
  <si>
    <t>マウイ島：ロイヤルラハイナウエディング</t>
  </si>
  <si>
    <t>週末挙式変更料(金～日曜日)</t>
  </si>
  <si>
    <t>追加チェア1脚
片側24脚として（4席×6列）</t>
  </si>
  <si>
    <t>ガゼボ装飾　
左右大小のフラワーアレンジ</t>
  </si>
  <si>
    <t>フラワーバージンロード
ホワイトメインにピンク系色をポイントで追加</t>
  </si>
  <si>
    <t>つきっきりコーディネーター(マウイ島)</t>
  </si>
  <si>
    <t>レセプション終了まで</t>
  </si>
  <si>
    <t>ゲストアテンド(挙式~レセプション終了まで)　※ご列席者25名様以上の場合</t>
  </si>
  <si>
    <t>ヘアメイクアーティスト：マウイ島</t>
  </si>
  <si>
    <t>リハーサルメイク(90分)
※06/20　16:00〜</t>
  </si>
  <si>
    <t>ヘアメイク＆着付け(120分)＋クイックヘアチェンジ２回付き＋アタッチメント付きアテンド</t>
  </si>
  <si>
    <t>フォトグラファー：リアルウエディングスオリジナル(マウイ島)</t>
  </si>
  <si>
    <t>挙式のみ/デジタルオンラインフォトギャラリー</t>
  </si>
  <si>
    <t>フォトツアー1ヶ所(1時間)〔お仕度＆ホテル、ビーチ、レセプション、レセプション1時間追加〕※撮影が連動している場合に限ります
※レセプション1時間延長：54,600円</t>
  </si>
  <si>
    <t>Real Weddings オリジナル(マウイ島)</t>
  </si>
  <si>
    <t>ブーケ＆ブートニア　※特別プレゼント</t>
  </si>
  <si>
    <t>ヘッドピース　
ビーチ＆レセプション</t>
  </si>
  <si>
    <t>追加フラワーシャワー(10名様分)</t>
  </si>
  <si>
    <t>Real Weddingsオリジナル（マウイ島）</t>
  </si>
  <si>
    <t xml:space="preserve">フラワーデコレーション
円卓×6+高砂
※円卓1台追加：32,500円
</t>
  </si>
  <si>
    <t>テーブルランナー</t>
  </si>
  <si>
    <t>ナフキンセット料金</t>
  </si>
  <si>
    <t>マウイ島：ロイヤルラハイナ</t>
  </si>
  <si>
    <t>レセプション会場使用料　※25名様以上が条件となります</t>
  </si>
  <si>
    <t>ディナーメニュー+その他サービス料　</t>
  </si>
  <si>
    <t>キッズメニュー</t>
  </si>
  <si>
    <t>ウエディングケーキ　
102,700円→123,500</t>
  </si>
  <si>
    <t>ライティングパッケージ　</t>
  </si>
  <si>
    <t>サウンドシステム</t>
  </si>
  <si>
    <t>佐藤様     挙式日：2019-06-02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</si>
  <si>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</si>
  <si>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</si>
  <si>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ヘアメイクアーティスト：Hisami</t>
  </si>
  <si>
    <t>つきっきり(7時間以内)+クイックヘアチェンジ2回付</t>
  </si>
  <si>
    <t>フォトグラファー：Jayson Tanega</t>
  </si>
  <si>
    <t>お支度→ホテル館内→リムジン→挙式→フォトツアー2ヶ所(ワイキキ周辺）/撮影データ</t>
  </si>
  <si>
    <t>ワイマナロビーチ出張料</t>
  </si>
  <si>
    <t>プロペラUSA</t>
  </si>
  <si>
    <t>梅(挙式のみ) DVD納品</t>
  </si>
  <si>
    <t>ホテル出発→挙式→フォトツアー2か所(ワイキキ周辺&amp;ワイマナロ)</t>
  </si>
  <si>
    <t>ブーケ＆ブートニア　</t>
  </si>
  <si>
    <t>ヘッドピース　</t>
  </si>
  <si>
    <t>マイリーレイ</t>
  </si>
  <si>
    <t>アフターブーケ(押し花)</t>
  </si>
  <si>
    <t>スタンダード(コナ)
※5/15追加分</t>
  </si>
  <si>
    <t>髙盛様     挙式日：2019-06-18</t>
  </si>
  <si>
    <t xml:space="preserve">ホテル→フォトツアー(ダウンタウン＋ワイマナロビーチ＋サンセット)→ホテル </t>
  </si>
  <si>
    <t>ブーケ＆ブートニア　☆プレゼント☆</t>
  </si>
  <si>
    <t>サイバーエージェント様割引</t>
  </si>
  <si>
    <t>小口様     挙式日：2019-06-30</t>
  </si>
  <si>
    <t>ロイヤルハワイアンウエディング</t>
  </si>
  <si>
    <t>ココナッツグローブもしくはヘルモアガーデン会場使用料／牧師謝礼／ウクレレシンガー／ブーケ&amp;ブートニア／アーチ&amp;椅子</t>
  </si>
  <si>
    <t>ヘッドピース　※ブーケとお揃い</t>
  </si>
  <si>
    <t>フラワーシャワー(20名様分)</t>
  </si>
  <si>
    <t>リハーサルメイク(120分）</t>
  </si>
  <si>
    <t xml:space="preserve">Plan（アルバムなし）：フォトグラファーTakako/メイク、ホテル内、(リムジン)、セレモニー、フォトツアー1ヶ所+レセプション冒頭/350cut～/データ・インターネットスライドショー	</t>
  </si>
  <si>
    <t>ホテル出発→教会→フォトツアー1カ所→レセプション前半</t>
  </si>
  <si>
    <t>ミッシェルズ</t>
  </si>
  <si>
    <t>Orchid Menu</t>
  </si>
  <si>
    <t>Keiki menu</t>
  </si>
  <si>
    <t>増田様     挙式日：2019-06-10</t>
  </si>
  <si>
    <t>モアナルアコミュニティ教会</t>
  </si>
  <si>
    <t>ボディメイク(15分)</t>
  </si>
  <si>
    <t xml:space="preserve">Plan（アルバムなし）：フォトグラファーMegumi/メイク、ホテル内、(リムジン)、セレモニー、フォトツアー2ヶ所/350cut～/データ・インターネットスライドショー	</t>
  </si>
  <si>
    <t>Tree House Production</t>
  </si>
  <si>
    <t>A Short Film（到着→挙式→ガーデン→出発）/曲選択可/ブルーレイ納品</t>
  </si>
  <si>
    <t>アンカットセレモニー　☆プレゼント☆</t>
  </si>
  <si>
    <t>ホテル出発→挙式→フォトツアー2カ所(ワイキキ周辺）</t>
  </si>
  <si>
    <t>ウエコレご成約特典</t>
  </si>
  <si>
    <t>夏目様     挙式日：2019-06-03</t>
  </si>
  <si>
    <t>シェラトンマウイ</t>
  </si>
  <si>
    <t>アリイスイート会場使用料(30名様まで)／牧師先生／結婚証明書(法的効力なし)／弾き語りシンガー／ホワイトチェア／日本人コーディネーター／アリイスイート1泊分</t>
  </si>
  <si>
    <t>デリバリー＆セットアップフィー</t>
  </si>
  <si>
    <t>アーチレンタル (2本スタイル)</t>
  </si>
  <si>
    <t>①アーチ装花</t>
  </si>
  <si>
    <t>ブーケ＆ブートニア ☆ご成約特典☆</t>
  </si>
  <si>
    <t>ヘアフラワー ※胡蝶蘭2個その他フラワー3個</t>
  </si>
  <si>
    <t>レイ/ホワイトオーキッド(シングル)　</t>
  </si>
  <si>
    <t>マウイ島：シェラトンマウイ</t>
  </si>
  <si>
    <t>ディナーメニュー+その他サービス料　※40名様以下の場合　</t>
  </si>
  <si>
    <t>センターピース</t>
  </si>
  <si>
    <t>マウイ島</t>
  </si>
  <si>
    <t>オリジナルウエディングケーキ　※ゴールドのパイナップルをあしらったもの (ココナッツ味)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</si>
</sst>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true" shrinkToFit="false"/>
    </xf>
    <xf xfId="0" fontId="0" numFmtId="165" fillId="3" borderId="0" applyFont="0" applyNumberFormat="1" applyFill="1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right" vertical="center" textRotation="0" wrapText="false" shrinkToFit="false"/>
    </xf>
    <xf xfId="0" fontId="0" numFmtId="165" fillId="3" borderId="0" applyFont="0" applyNumberFormat="1" applyFill="1" applyBorder="0" applyAlignment="1">
      <alignment horizontal="right" vertical="center" textRotation="0" wrapText="false" shrinkToFit="false"/>
    </xf>
    <xf xfId="0" fontId="0" numFmtId="10" fillId="3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164" fillId="3" borderId="14" applyFont="0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5"/>
  <sheetViews>
    <sheetView tabSelected="0" workbookViewId="0" zoomScale="75" showGridLines="true" showRowColHeaders="1">
      <selection activeCell="H15" sqref="H15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4680.29</v>
      </c>
      <c r="F5" s="28">
        <v>641.17</v>
      </c>
      <c r="G5" s="28">
        <v>250.75</v>
      </c>
      <c r="H5" s="35">
        <v>5572.21</v>
      </c>
    </row>
    <row r="6" spans="1:9">
      <c r="B6" s="33">
        <v>2</v>
      </c>
      <c r="C6" s="26" t="s">
        <v>11</v>
      </c>
      <c r="D6" s="27" t="s">
        <v>12</v>
      </c>
      <c r="E6" s="28">
        <v>17259.59</v>
      </c>
      <c r="F6" s="28">
        <v>0</v>
      </c>
      <c r="G6" s="28">
        <v>719.03</v>
      </c>
      <c r="H6" s="35">
        <v>17978.62</v>
      </c>
    </row>
    <row r="7" spans="1:9">
      <c r="B7" s="33">
        <v>3</v>
      </c>
      <c r="C7" s="26" t="s">
        <v>11</v>
      </c>
      <c r="D7" s="27" t="s">
        <v>13</v>
      </c>
      <c r="E7" s="28">
        <v>4668.29</v>
      </c>
      <c r="F7" s="28">
        <v>375.17</v>
      </c>
      <c r="G7" s="28">
        <v>237.65</v>
      </c>
      <c r="H7" s="35">
        <v>5281.11</v>
      </c>
    </row>
    <row r="8" spans="1:9">
      <c r="B8" s="33">
        <v>4</v>
      </c>
      <c r="C8" s="26" t="s">
        <v>14</v>
      </c>
      <c r="D8" s="27" t="s">
        <v>15</v>
      </c>
      <c r="E8" s="28">
        <v>17590.52</v>
      </c>
      <c r="F8" s="28">
        <v>1306.58</v>
      </c>
      <c r="G8" s="28">
        <v>890.4299999999999</v>
      </c>
      <c r="H8" s="35">
        <v>19787.53</v>
      </c>
    </row>
    <row r="9" spans="1:9">
      <c r="B9" s="33">
        <v>5</v>
      </c>
      <c r="C9" s="26" t="s">
        <v>16</v>
      </c>
      <c r="D9" s="27" t="s">
        <v>17</v>
      </c>
      <c r="E9" s="28">
        <v>4351.11</v>
      </c>
      <c r="F9" s="28">
        <v>321.43</v>
      </c>
      <c r="G9" s="28">
        <v>220.17</v>
      </c>
      <c r="H9" s="35">
        <v>4892.71</v>
      </c>
    </row>
    <row r="10" spans="1:9">
      <c r="B10" s="33">
        <v>6</v>
      </c>
      <c r="C10" s="26" t="s">
        <v>18</v>
      </c>
      <c r="D10" s="27" t="s">
        <v>19</v>
      </c>
      <c r="E10" s="28">
        <v>4113.63</v>
      </c>
      <c r="F10" s="28">
        <v>406.55</v>
      </c>
      <c r="G10" s="28">
        <v>212.99</v>
      </c>
      <c r="H10" s="35">
        <v>4733.17</v>
      </c>
    </row>
    <row r="11" spans="1:9">
      <c r="B11" s="33">
        <v>7</v>
      </c>
      <c r="C11" s="26" t="s">
        <v>20</v>
      </c>
      <c r="D11" s="27" t="s">
        <v>21</v>
      </c>
      <c r="E11" s="28">
        <v>1821.55</v>
      </c>
      <c r="F11" s="28">
        <v>114.33</v>
      </c>
      <c r="G11" s="28">
        <v>91.22</v>
      </c>
      <c r="H11" s="35">
        <v>2027.1</v>
      </c>
    </row>
    <row r="12" spans="1:9">
      <c r="B12" s="33">
        <v>8</v>
      </c>
      <c r="C12" s="26" t="s">
        <v>22</v>
      </c>
      <c r="D12" s="27" t="s">
        <v>23</v>
      </c>
      <c r="E12" s="28">
        <v>6114.14</v>
      </c>
      <c r="F12" s="28">
        <v>603.41</v>
      </c>
      <c r="G12" s="28">
        <v>316.53</v>
      </c>
      <c r="H12" s="35">
        <v>7034.08</v>
      </c>
    </row>
    <row r="13" spans="1:9">
      <c r="B13" s="33">
        <v>9</v>
      </c>
      <c r="C13" s="26" t="s">
        <v>24</v>
      </c>
      <c r="D13" s="27" t="s">
        <v>25</v>
      </c>
      <c r="E13" s="28">
        <v>6545.3</v>
      </c>
      <c r="F13" s="28">
        <v>0</v>
      </c>
      <c r="G13" s="28">
        <v>272.68</v>
      </c>
      <c r="H13" s="35">
        <v>6817.98</v>
      </c>
    </row>
    <row r="14" spans="1:9">
      <c r="B14" s="33">
        <v>10</v>
      </c>
      <c r="C14" s="26" t="s">
        <v>26</v>
      </c>
      <c r="D14" s="27" t="s">
        <v>27</v>
      </c>
      <c r="E14" s="28">
        <v>2233.25</v>
      </c>
      <c r="F14" s="28">
        <v>720.74</v>
      </c>
      <c r="G14" s="28">
        <v>139.19</v>
      </c>
      <c r="H14" s="35">
        <v>3093.18</v>
      </c>
    </row>
    <row r="15" spans="1:9">
      <c r="B15" s="36"/>
      <c r="C15" s="37"/>
      <c r="D15" s="38" t="s">
        <v>28</v>
      </c>
      <c r="E15" s="39" t="str">
        <f>SUM(E5:E14)</f>
        <v>0</v>
      </c>
      <c r="F15" s="39" t="str">
        <f>SUM(F5:F14)</f>
        <v>0</v>
      </c>
      <c r="G15" s="39" t="str">
        <f>SUM(G5:G14)</f>
        <v>0</v>
      </c>
      <c r="H15" s="40" t="str">
        <f>SUM(H5:H14)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224</v>
      </c>
      <c r="Q2" s="2" t="s">
        <v>30</v>
      </c>
      <c r="R2" s="2">
        <v>130</v>
      </c>
    </row>
    <row r="4" spans="1:18" s="1" customFormat="1">
      <c r="B4" s="15" t="s">
        <v>31</v>
      </c>
      <c r="C4" s="16" t="s">
        <v>32</v>
      </c>
      <c r="D4" s="17" t="s">
        <v>33</v>
      </c>
      <c r="E4" s="18" t="s">
        <v>34</v>
      </c>
      <c r="F4" s="19" t="s">
        <v>35</v>
      </c>
      <c r="G4" s="18" t="s">
        <v>36</v>
      </c>
      <c r="H4" s="19" t="s">
        <v>37</v>
      </c>
      <c r="I4" s="18" t="s">
        <v>38</v>
      </c>
      <c r="J4" s="18" t="s">
        <v>39</v>
      </c>
      <c r="K4" s="20" t="s">
        <v>40</v>
      </c>
      <c r="L4" s="21" t="s">
        <v>41</v>
      </c>
      <c r="M4" s="22" t="s">
        <v>42</v>
      </c>
      <c r="N4" s="21" t="s">
        <v>43</v>
      </c>
      <c r="O4" s="23" t="s">
        <v>44</v>
      </c>
      <c r="P4" s="23" t="s">
        <v>45</v>
      </c>
      <c r="Q4" s="19" t="s">
        <v>46</v>
      </c>
      <c r="R4" s="24" t="s">
        <v>47</v>
      </c>
    </row>
    <row r="5" spans="1:18">
      <c r="B5" s="47" t="s">
        <v>48</v>
      </c>
      <c r="C5" t="s">
        <v>225</v>
      </c>
      <c r="D5" s="3" t="s">
        <v>50</v>
      </c>
      <c r="E5" s="5">
        <v>1</v>
      </c>
      <c r="F5" s="2">
        <v>900</v>
      </c>
      <c r="G5" s="6">
        <v>117000</v>
      </c>
      <c r="H5" s="2">
        <v>805.63</v>
      </c>
      <c r="I5" s="6">
        <v>87588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108.72</v>
      </c>
    </row>
    <row r="6" spans="1:18">
      <c r="B6" s="47" t="s">
        <v>48</v>
      </c>
      <c r="C6" t="s">
        <v>148</v>
      </c>
      <c r="D6" s="3" t="s">
        <v>91</v>
      </c>
      <c r="E6" s="5">
        <v>1</v>
      </c>
      <c r="F6" s="2">
        <v>900</v>
      </c>
      <c r="G6" s="6">
        <v>117000</v>
      </c>
      <c r="H6" s="2">
        <v>600</v>
      </c>
      <c r="I6" s="6">
        <v>65232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108.72</v>
      </c>
    </row>
    <row r="7" spans="1:18">
      <c r="B7" s="47" t="s">
        <v>48</v>
      </c>
      <c r="C7" t="s">
        <v>148</v>
      </c>
      <c r="D7" s="3" t="s">
        <v>92</v>
      </c>
      <c r="E7" s="5">
        <v>1</v>
      </c>
      <c r="F7" s="2">
        <v>150</v>
      </c>
      <c r="G7" s="6">
        <v>19500</v>
      </c>
      <c r="H7" s="2">
        <v>50</v>
      </c>
      <c r="I7" s="6">
        <v>5436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108.72</v>
      </c>
    </row>
    <row r="8" spans="1:18">
      <c r="B8" s="47" t="s">
        <v>48</v>
      </c>
      <c r="C8" t="s">
        <v>148</v>
      </c>
      <c r="D8" s="3" t="s">
        <v>93</v>
      </c>
      <c r="E8" s="5">
        <v>1</v>
      </c>
      <c r="F8" s="2">
        <v>80</v>
      </c>
      <c r="G8" s="6">
        <v>10400</v>
      </c>
      <c r="H8" s="2">
        <v>50</v>
      </c>
      <c r="I8" s="6">
        <v>5436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108.72</v>
      </c>
    </row>
    <row r="9" spans="1:18">
      <c r="B9" s="47" t="s">
        <v>48</v>
      </c>
      <c r="C9" t="s">
        <v>148</v>
      </c>
      <c r="D9" s="3" t="s">
        <v>226</v>
      </c>
      <c r="E9" s="5">
        <v>1</v>
      </c>
      <c r="F9" s="2">
        <v>36</v>
      </c>
      <c r="G9" s="6">
        <v>4680</v>
      </c>
      <c r="H9" s="2">
        <v>30</v>
      </c>
      <c r="I9" s="6">
        <v>3262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108.72</v>
      </c>
    </row>
    <row r="10" spans="1:18">
      <c r="B10" s="47" t="s">
        <v>48</v>
      </c>
      <c r="C10" t="s">
        <v>58</v>
      </c>
      <c r="D10" s="3" t="s">
        <v>227</v>
      </c>
      <c r="E10" s="5">
        <v>1</v>
      </c>
      <c r="F10" s="2">
        <v>1500</v>
      </c>
      <c r="G10" s="6">
        <v>195000</v>
      </c>
      <c r="H10" s="2">
        <v>1099.48</v>
      </c>
      <c r="I10" s="6">
        <v>119535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108.72</v>
      </c>
    </row>
    <row r="11" spans="1:18">
      <c r="B11" s="48" t="s">
        <v>63</v>
      </c>
      <c r="C11" s="41" t="s">
        <v>64</v>
      </c>
      <c r="D11" s="42" t="s">
        <v>65</v>
      </c>
      <c r="E11" s="43">
        <v>1</v>
      </c>
      <c r="F11" s="44">
        <v>653.85</v>
      </c>
      <c r="G11" s="45">
        <v>85000</v>
      </c>
      <c r="H11" s="44">
        <v>0</v>
      </c>
      <c r="I11" s="45">
        <v>50868</v>
      </c>
      <c r="J11" s="45" t="str">
        <f>G11 - I11</f>
        <v>0</v>
      </c>
      <c r="K11" s="46" t="str">
        <f>IF(G11=0,0,J11 / G11)</f>
        <v>0</v>
      </c>
      <c r="L11" s="45">
        <v>0</v>
      </c>
      <c r="M11" s="44">
        <v>0</v>
      </c>
      <c r="N11" s="45" t="str">
        <f>J11 * P11</f>
        <v>0</v>
      </c>
      <c r="O11" s="46">
        <v>0</v>
      </c>
      <c r="P11" s="46">
        <v>1</v>
      </c>
      <c r="Q11" s="44">
        <v>130</v>
      </c>
      <c r="R11" s="50">
        <v>108.72</v>
      </c>
    </row>
    <row r="12" spans="1:18">
      <c r="B12" s="47" t="s">
        <v>48</v>
      </c>
      <c r="C12" t="s">
        <v>228</v>
      </c>
      <c r="D12" s="3" t="s">
        <v>229</v>
      </c>
      <c r="E12" s="5">
        <v>1</v>
      </c>
      <c r="F12" s="2">
        <v>930</v>
      </c>
      <c r="G12" s="6">
        <v>120900</v>
      </c>
      <c r="H12" s="2">
        <v>706.8099999999999</v>
      </c>
      <c r="I12" s="6">
        <v>76844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108.72</v>
      </c>
    </row>
    <row r="13" spans="1:18">
      <c r="B13" s="47" t="s">
        <v>48</v>
      </c>
      <c r="C13" t="s">
        <v>228</v>
      </c>
      <c r="D13" s="3" t="s">
        <v>230</v>
      </c>
      <c r="E13" s="5">
        <v>1</v>
      </c>
      <c r="F13" s="2">
        <v>0</v>
      </c>
      <c r="G13" s="6">
        <v>0</v>
      </c>
      <c r="H13" s="2">
        <v>314.14</v>
      </c>
      <c r="I13" s="6">
        <v>34153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108.72</v>
      </c>
    </row>
    <row r="14" spans="1:18">
      <c r="B14" s="47" t="s">
        <v>48</v>
      </c>
      <c r="C14" t="s">
        <v>66</v>
      </c>
      <c r="D14" s="3" t="s">
        <v>231</v>
      </c>
      <c r="E14" s="5">
        <v>1</v>
      </c>
      <c r="F14" s="2">
        <v>450</v>
      </c>
      <c r="G14" s="6">
        <v>58500</v>
      </c>
      <c r="H14" s="2">
        <v>260</v>
      </c>
      <c r="I14" s="6">
        <v>28267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9">
        <v>108.72</v>
      </c>
    </row>
    <row r="15" spans="1:18">
      <c r="B15" s="47" t="s">
        <v>48</v>
      </c>
      <c r="C15" t="s">
        <v>68</v>
      </c>
      <c r="D15" s="3" t="s">
        <v>69</v>
      </c>
      <c r="E15" s="5">
        <v>2</v>
      </c>
      <c r="F15" s="2">
        <v>300</v>
      </c>
      <c r="G15" s="6">
        <v>39000</v>
      </c>
      <c r="H15" s="2">
        <v>167.54</v>
      </c>
      <c r="I15" s="6">
        <v>18214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9">
        <v>108.72</v>
      </c>
    </row>
    <row r="16" spans="1:18">
      <c r="B16" s="47" t="s">
        <v>48</v>
      </c>
      <c r="C16" t="s">
        <v>156</v>
      </c>
      <c r="D16" s="3" t="s">
        <v>71</v>
      </c>
      <c r="E16" s="5">
        <v>1</v>
      </c>
      <c r="F16" s="2">
        <v>350</v>
      </c>
      <c r="G16" s="6">
        <v>45500</v>
      </c>
      <c r="H16" s="2">
        <v>222.51</v>
      </c>
      <c r="I16" s="6">
        <v>24191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9">
        <v>108.72</v>
      </c>
    </row>
    <row r="17" spans="1:18">
      <c r="B17" s="47" t="s">
        <v>48</v>
      </c>
      <c r="C17" t="s">
        <v>72</v>
      </c>
      <c r="D17" s="3" t="s">
        <v>52</v>
      </c>
      <c r="E17" s="5">
        <v>1</v>
      </c>
      <c r="F17" s="2">
        <v>150</v>
      </c>
      <c r="G17" s="6">
        <v>19500</v>
      </c>
      <c r="H17" s="2">
        <v>45</v>
      </c>
      <c r="I17" s="6">
        <v>4892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9">
        <v>108.72</v>
      </c>
    </row>
    <row r="18" spans="1:18">
      <c r="B18" s="48" t="s">
        <v>63</v>
      </c>
      <c r="C18" s="41" t="s">
        <v>143</v>
      </c>
      <c r="D18" s="42" t="s">
        <v>144</v>
      </c>
      <c r="E18" s="43">
        <v>1</v>
      </c>
      <c r="F18" s="44">
        <v>769.23</v>
      </c>
      <c r="G18" s="45">
        <v>100000</v>
      </c>
      <c r="H18" s="44">
        <v>0</v>
      </c>
      <c r="I18" s="45">
        <v>86400</v>
      </c>
      <c r="J18" s="45" t="str">
        <f>G18 - I18</f>
        <v>0</v>
      </c>
      <c r="K18" s="46" t="str">
        <f>IF(G18=0,0,J18 / G18)</f>
        <v>0</v>
      </c>
      <c r="L18" s="45">
        <v>0</v>
      </c>
      <c r="M18" s="44">
        <v>0</v>
      </c>
      <c r="N18" s="45" t="str">
        <f>J18 * P18</f>
        <v>0</v>
      </c>
      <c r="O18" s="46">
        <v>0.2</v>
      </c>
      <c r="P18" s="46">
        <v>0.8</v>
      </c>
      <c r="Q18" s="44">
        <v>130</v>
      </c>
      <c r="R18" s="50">
        <v>108.72</v>
      </c>
    </row>
    <row r="19" spans="1:18">
      <c r="B19" s="51"/>
      <c r="C19" s="51"/>
      <c r="D19" s="52"/>
      <c r="E19" s="53"/>
      <c r="F19" s="54"/>
      <c r="G19" s="55"/>
      <c r="H19" s="54"/>
      <c r="I19" s="55"/>
      <c r="J19" s="55"/>
      <c r="K19" s="56"/>
      <c r="L19" s="55"/>
      <c r="M19" s="54"/>
      <c r="N19" s="55"/>
      <c r="O19" s="56"/>
      <c r="P19" s="56"/>
      <c r="Q19" s="54"/>
      <c r="R19" s="54"/>
    </row>
    <row r="20" spans="1:18">
      <c r="D20" s="8" t="s">
        <v>80</v>
      </c>
      <c r="F20" s="2" t="str">
        <f>SUM(F5:F19)</f>
        <v>0</v>
      </c>
      <c r="G20" s="6" t="str">
        <f>SUM(G5:G19)</f>
        <v>0</v>
      </c>
      <c r="H20" s="2" t="str">
        <f>SUM(H5:H19)</f>
        <v>0</v>
      </c>
      <c r="I20" s="6" t="str">
        <f>SUM(I5:I19)</f>
        <v>0</v>
      </c>
      <c r="J20" s="6" t="str">
        <f>SUM(J5:J19)</f>
        <v>0</v>
      </c>
      <c r="K20" s="4" t="str">
        <f>IF(G20=0,0,J20 / G20)</f>
        <v>0</v>
      </c>
      <c r="L20" s="6" t="str">
        <f>SUM(L5:L19)</f>
        <v>0</v>
      </c>
      <c r="M20" s="2" t="str">
        <f>SUM(M5:M19)</f>
        <v>0</v>
      </c>
      <c r="N20" s="6" t="str">
        <f>SUM(N5:N19)</f>
        <v>0</v>
      </c>
    </row>
    <row r="21" spans="1:18">
      <c r="D21" s="8" t="s">
        <v>81</v>
      </c>
      <c r="E21" s="9">
        <v>0.04712</v>
      </c>
      <c r="F21" s="2" t="str">
        <f>E21 * (F20 - 1423)</f>
        <v>0</v>
      </c>
      <c r="G21" s="6" t="str">
        <f>E21 * (G20 - 185000)</f>
        <v>0</v>
      </c>
    </row>
    <row r="22" spans="1:18">
      <c r="D22" s="8" t="s">
        <v>82</v>
      </c>
      <c r="E22" s="7">
        <v>0.1</v>
      </c>
      <c r="F22" s="2" t="str">
        <f>F20*E22</f>
        <v>0</v>
      </c>
      <c r="G22" s="6" t="str">
        <f>G20*E22</f>
        <v>0</v>
      </c>
      <c r="N22" s="6" t="str">
        <f>G22</f>
        <v>0</v>
      </c>
    </row>
    <row r="23" spans="1:18">
      <c r="D23" s="8" t="s">
        <v>80</v>
      </c>
      <c r="F23" s="2" t="str">
        <f>F20 + F21 + F22</f>
        <v>0</v>
      </c>
      <c r="G23" s="6" t="str">
        <f>G20 + G21 +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</f>
        <v>0</v>
      </c>
      <c r="M23" s="2" t="str">
        <f>M20</f>
        <v>0</v>
      </c>
      <c r="N23" s="6" t="str">
        <f>N20 + N22</f>
        <v>0</v>
      </c>
    </row>
    <row r="24" spans="1:18">
      <c r="D24" s="8" t="s">
        <v>83</v>
      </c>
      <c r="E24" s="7">
        <v>0</v>
      </c>
      <c r="F24" s="2" t="str">
        <f>F23*E24</f>
        <v>0</v>
      </c>
      <c r="G24" s="6" t="str">
        <f>G23*E24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</row>
    <row r="25" spans="1:18">
      <c r="D25" s="8" t="s">
        <v>232</v>
      </c>
      <c r="E25" s="5">
        <v>50000</v>
      </c>
      <c r="F25" s="2" t="str">
        <f>IF(R25=0,0,G25/R25)</f>
        <v>0</v>
      </c>
      <c r="G25" s="6" t="str">
        <f>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  <c r="Q25" s="2" t="s">
        <v>85</v>
      </c>
      <c r="R25" s="2">
        <v>100</v>
      </c>
    </row>
    <row r="26" spans="1:18">
      <c r="D26" s="8" t="s">
        <v>86</v>
      </c>
      <c r="F26" s="2" t="str">
        <f>F23 - F24 - F25</f>
        <v>0</v>
      </c>
      <c r="G26" s="6" t="str">
        <f>G23 - G24 -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L23 - L24 - L25</f>
        <v>0</v>
      </c>
      <c r="M26" s="2" t="str">
        <f>M23 - M24 - M25</f>
        <v>0</v>
      </c>
      <c r="N26" s="6" t="str">
        <f>N23 - N24 - N25</f>
        <v>0</v>
      </c>
    </row>
    <row r="27" spans="1:18">
      <c r="D27" s="8"/>
    </row>
    <row r="28" spans="1:18">
      <c r="D2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8" s="2" t="str">
        <f>M26</f>
        <v>0</v>
      </c>
    </row>
    <row r="29" spans="1:18">
      <c r="D29" s="8" t="s">
        <v>7</v>
      </c>
      <c r="F29" s="2" t="str">
        <f>(F28 + F30) * E21</f>
        <v>0</v>
      </c>
    </row>
    <row r="30" spans="1:18">
      <c r="D30" s="8" t="s">
        <v>87</v>
      </c>
      <c r="F30" s="2" t="str">
        <f>H26</f>
        <v>0</v>
      </c>
    </row>
    <row r="31" spans="1:18">
      <c r="D3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1" s="2" t="str">
        <f>SUM(F28:F30)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0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233</v>
      </c>
      <c r="Q2" s="2" t="s">
        <v>30</v>
      </c>
      <c r="R2" s="2">
        <v>130</v>
      </c>
    </row>
    <row r="4" spans="1:18" s="1" customFormat="1">
      <c r="B4" s="15" t="s">
        <v>31</v>
      </c>
      <c r="C4" s="16" t="s">
        <v>32</v>
      </c>
      <c r="D4" s="17" t="s">
        <v>33</v>
      </c>
      <c r="E4" s="18" t="s">
        <v>34</v>
      </c>
      <c r="F4" s="19" t="s">
        <v>35</v>
      </c>
      <c r="G4" s="18" t="s">
        <v>36</v>
      </c>
      <c r="H4" s="19" t="s">
        <v>37</v>
      </c>
      <c r="I4" s="18" t="s">
        <v>38</v>
      </c>
      <c r="J4" s="18" t="s">
        <v>39</v>
      </c>
      <c r="K4" s="20" t="s">
        <v>40</v>
      </c>
      <c r="L4" s="21" t="s">
        <v>41</v>
      </c>
      <c r="M4" s="22" t="s">
        <v>42</v>
      </c>
      <c r="N4" s="21" t="s">
        <v>43</v>
      </c>
      <c r="O4" s="23" t="s">
        <v>44</v>
      </c>
      <c r="P4" s="23" t="s">
        <v>45</v>
      </c>
      <c r="Q4" s="19" t="s">
        <v>46</v>
      </c>
      <c r="R4" s="24" t="s">
        <v>47</v>
      </c>
    </row>
    <row r="5" spans="1:18">
      <c r="B5" s="47" t="s">
        <v>48</v>
      </c>
      <c r="C5" t="s">
        <v>234</v>
      </c>
      <c r="D5" s="3" t="s">
        <v>235</v>
      </c>
      <c r="E5" s="5">
        <v>1</v>
      </c>
      <c r="F5" s="2">
        <v>10700</v>
      </c>
      <c r="G5" s="6">
        <v>1391000</v>
      </c>
      <c r="H5" s="2">
        <v>8906.280000000001</v>
      </c>
      <c r="I5" s="6">
        <v>968291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9">
        <v>108.72</v>
      </c>
    </row>
    <row r="6" spans="1:18">
      <c r="B6" s="47" t="s">
        <v>48</v>
      </c>
      <c r="C6" t="s">
        <v>178</v>
      </c>
      <c r="D6" s="3" t="s">
        <v>236</v>
      </c>
      <c r="E6" s="5">
        <v>1</v>
      </c>
      <c r="F6" s="2">
        <v>211</v>
      </c>
      <c r="G6" s="6">
        <v>27430</v>
      </c>
      <c r="H6" s="2">
        <v>180</v>
      </c>
      <c r="I6" s="6">
        <v>19570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9">
        <v>108.72</v>
      </c>
    </row>
    <row r="7" spans="1:18">
      <c r="B7" s="47" t="s">
        <v>48</v>
      </c>
      <c r="C7" t="s">
        <v>178</v>
      </c>
      <c r="D7" s="3" t="s">
        <v>237</v>
      </c>
      <c r="E7" s="5">
        <v>1</v>
      </c>
      <c r="F7" s="2">
        <v>550</v>
      </c>
      <c r="G7" s="6">
        <v>71500</v>
      </c>
      <c r="H7" s="2">
        <v>470</v>
      </c>
      <c r="I7" s="6">
        <v>51098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9">
        <v>108.72</v>
      </c>
    </row>
    <row r="8" spans="1:18">
      <c r="B8" s="47" t="s">
        <v>48</v>
      </c>
      <c r="C8" t="s">
        <v>178</v>
      </c>
      <c r="D8" s="3" t="s">
        <v>238</v>
      </c>
      <c r="E8" s="5">
        <v>1</v>
      </c>
      <c r="F8" s="2">
        <v>3750</v>
      </c>
      <c r="G8" s="6">
        <v>487500</v>
      </c>
      <c r="H8" s="2">
        <v>3200</v>
      </c>
      <c r="I8" s="6">
        <v>347904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9">
        <v>108.72</v>
      </c>
    </row>
    <row r="9" spans="1:18">
      <c r="B9" s="47" t="s">
        <v>48</v>
      </c>
      <c r="C9" t="s">
        <v>175</v>
      </c>
      <c r="D9" s="3" t="s">
        <v>176</v>
      </c>
      <c r="E9" s="5">
        <v>1</v>
      </c>
      <c r="F9" s="2">
        <v>720</v>
      </c>
      <c r="G9" s="6">
        <v>93600</v>
      </c>
      <c r="H9" s="2">
        <v>625</v>
      </c>
      <c r="I9" s="6">
        <v>67950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9">
        <v>108.72</v>
      </c>
    </row>
    <row r="10" spans="1:18">
      <c r="B10" s="47" t="s">
        <v>48</v>
      </c>
      <c r="C10" t="s">
        <v>169</v>
      </c>
      <c r="D10" s="3" t="s">
        <v>170</v>
      </c>
      <c r="E10" s="5">
        <v>1</v>
      </c>
      <c r="F10" s="2">
        <v>300</v>
      </c>
      <c r="G10" s="6">
        <v>39000</v>
      </c>
      <c r="H10" s="2">
        <v>234.38</v>
      </c>
      <c r="I10" s="6">
        <v>25482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9">
        <v>108.72</v>
      </c>
    </row>
    <row r="11" spans="1:18">
      <c r="B11" s="47" t="s">
        <v>48</v>
      </c>
      <c r="C11" t="s">
        <v>178</v>
      </c>
      <c r="D11" s="3" t="s">
        <v>239</v>
      </c>
      <c r="E11" s="5">
        <v>1</v>
      </c>
      <c r="F11" s="2">
        <v>0</v>
      </c>
      <c r="G11" s="6">
        <v>0</v>
      </c>
      <c r="H11" s="2">
        <v>280</v>
      </c>
      <c r="I11" s="6">
        <v>30442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9">
        <v>108.72</v>
      </c>
    </row>
    <row r="12" spans="1:18">
      <c r="B12" s="47" t="s">
        <v>48</v>
      </c>
      <c r="C12" t="s">
        <v>178</v>
      </c>
      <c r="D12" s="3" t="s">
        <v>240</v>
      </c>
      <c r="E12" s="5">
        <v>1</v>
      </c>
      <c r="F12" s="2">
        <v>94</v>
      </c>
      <c r="G12" s="6">
        <v>12220</v>
      </c>
      <c r="H12" s="2">
        <v>80</v>
      </c>
      <c r="I12" s="6">
        <v>8698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9">
        <v>108.72</v>
      </c>
    </row>
    <row r="13" spans="1:18">
      <c r="B13" s="47" t="s">
        <v>48</v>
      </c>
      <c r="C13" t="s">
        <v>178</v>
      </c>
      <c r="D13" s="3" t="s">
        <v>52</v>
      </c>
      <c r="E13" s="5">
        <v>1</v>
      </c>
      <c r="F13" s="2">
        <v>130</v>
      </c>
      <c r="G13" s="6">
        <v>16900</v>
      </c>
      <c r="H13" s="2">
        <v>100</v>
      </c>
      <c r="I13" s="6">
        <v>10872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9">
        <v>108.72</v>
      </c>
    </row>
    <row r="14" spans="1:18">
      <c r="B14" s="47" t="s">
        <v>48</v>
      </c>
      <c r="C14" t="s">
        <v>178</v>
      </c>
      <c r="D14" s="3" t="s">
        <v>241</v>
      </c>
      <c r="E14" s="5">
        <v>3</v>
      </c>
      <c r="F14" s="2">
        <v>90</v>
      </c>
      <c r="G14" s="6">
        <v>11700</v>
      </c>
      <c r="H14" s="2">
        <v>62.48999999999999</v>
      </c>
      <c r="I14" s="6">
        <v>6795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9">
        <v>108.72</v>
      </c>
    </row>
    <row r="15" spans="1:18">
      <c r="B15" s="47" t="s">
        <v>48</v>
      </c>
      <c r="C15" t="s">
        <v>242</v>
      </c>
      <c r="D15" s="3" t="s">
        <v>243</v>
      </c>
      <c r="E15" s="5">
        <v>8</v>
      </c>
      <c r="F15" s="2">
        <v>1760</v>
      </c>
      <c r="G15" s="6">
        <v>228800</v>
      </c>
      <c r="H15" s="2">
        <v>2461.44</v>
      </c>
      <c r="I15" s="6">
        <v>267608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9">
        <v>108.72</v>
      </c>
    </row>
    <row r="16" spans="1:18">
      <c r="B16" s="47" t="s">
        <v>48</v>
      </c>
      <c r="C16" t="s">
        <v>178</v>
      </c>
      <c r="D16" s="3" t="s">
        <v>244</v>
      </c>
      <c r="E16" s="5">
        <v>3</v>
      </c>
      <c r="F16" s="2">
        <v>246</v>
      </c>
      <c r="G16" s="6">
        <v>31980</v>
      </c>
      <c r="H16" s="2">
        <v>210</v>
      </c>
      <c r="I16" s="6">
        <v>22830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9">
        <v>108.72</v>
      </c>
    </row>
    <row r="17" spans="1:18">
      <c r="B17" s="47" t="s">
        <v>48</v>
      </c>
      <c r="C17" t="s">
        <v>245</v>
      </c>
      <c r="D17" s="3" t="s">
        <v>246</v>
      </c>
      <c r="E17" s="5">
        <v>1</v>
      </c>
      <c r="F17" s="2">
        <v>527</v>
      </c>
      <c r="G17" s="6">
        <v>68510</v>
      </c>
      <c r="H17" s="2">
        <v>450</v>
      </c>
      <c r="I17" s="6">
        <v>48924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</v>
      </c>
      <c r="P17" s="4">
        <v>1</v>
      </c>
      <c r="Q17" s="2">
        <v>130</v>
      </c>
      <c r="R17" s="49">
        <v>108.72</v>
      </c>
    </row>
    <row r="18" spans="1:18">
      <c r="B18" s="51"/>
      <c r="C18" s="51"/>
      <c r="D18" s="52"/>
      <c r="E18" s="53"/>
      <c r="F18" s="54"/>
      <c r="G18" s="55"/>
      <c r="H18" s="54"/>
      <c r="I18" s="55"/>
      <c r="J18" s="55"/>
      <c r="K18" s="56"/>
      <c r="L18" s="55"/>
      <c r="M18" s="54"/>
      <c r="N18" s="55"/>
      <c r="O18" s="56"/>
      <c r="P18" s="56"/>
      <c r="Q18" s="54"/>
      <c r="R18" s="54"/>
    </row>
    <row r="19" spans="1:18">
      <c r="D19" s="8" t="s">
        <v>80</v>
      </c>
      <c r="F19" s="2" t="str">
        <f>SUM(F5:F18)</f>
        <v>0</v>
      </c>
      <c r="G19" s="6" t="str">
        <f>SUM(G5:G18)</f>
        <v>0</v>
      </c>
      <c r="H19" s="2" t="str">
        <f>SUM(H5:H18)</f>
        <v>0</v>
      </c>
      <c r="I19" s="6" t="str">
        <f>SUM(I5:I18)</f>
        <v>0</v>
      </c>
      <c r="J19" s="6" t="str">
        <f>SUM(J5:J18)</f>
        <v>0</v>
      </c>
      <c r="K19" s="4" t="str">
        <f>IF(G19=0,0,J19 / G19)</f>
        <v>0</v>
      </c>
      <c r="L19" s="6" t="str">
        <f>SUM(L5:L18)</f>
        <v>0</v>
      </c>
      <c r="M19" s="2" t="str">
        <f>SUM(M5:M18)</f>
        <v>0</v>
      </c>
      <c r="N19" s="6" t="str">
        <f>SUM(N5:N18)</f>
        <v>0</v>
      </c>
    </row>
    <row r="20" spans="1:18">
      <c r="D20" s="8" t="s">
        <v>81</v>
      </c>
      <c r="E20" s="9">
        <v>0.04166</v>
      </c>
      <c r="F20" s="2" t="str">
        <f>E20 * (F19 - 0)</f>
        <v>0</v>
      </c>
      <c r="G20" s="6" t="str">
        <f>E20 * (G19 - 0)</f>
        <v>0</v>
      </c>
    </row>
    <row r="21" spans="1:18">
      <c r="D21" s="8" t="s">
        <v>82</v>
      </c>
      <c r="E21" s="7">
        <v>0.1</v>
      </c>
      <c r="F21" s="2" t="str">
        <f>F19*E21</f>
        <v>0</v>
      </c>
      <c r="G21" s="6" t="str">
        <f>G19*E21</f>
        <v>0</v>
      </c>
      <c r="N21" s="6" t="str">
        <f>G21</f>
        <v>0</v>
      </c>
    </row>
    <row r="22" spans="1:18">
      <c r="D22" s="8" t="s">
        <v>80</v>
      </c>
      <c r="F22" s="2" t="str">
        <f>F19 + F20 + F21</f>
        <v>0</v>
      </c>
      <c r="G22" s="6" t="str">
        <f>G19 + G20 +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</f>
        <v>0</v>
      </c>
      <c r="M22" s="2" t="str">
        <f>M19</f>
        <v>0</v>
      </c>
      <c r="N22" s="6" t="str">
        <f>N19 + N21</f>
        <v>0</v>
      </c>
    </row>
    <row r="23" spans="1:18">
      <c r="D23" s="8" t="s">
        <v>83</v>
      </c>
      <c r="E23" s="7">
        <v>0</v>
      </c>
      <c r="F23" s="2" t="str">
        <f>F22*E23</f>
        <v>0</v>
      </c>
      <c r="G23" s="6" t="str">
        <f>G22*E23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</v>
      </c>
      <c r="P23" s="4">
        <v>1</v>
      </c>
    </row>
    <row r="24" spans="1:18">
      <c r="D24" s="8" t="s">
        <v>84</v>
      </c>
      <c r="E24" s="5">
        <v>0</v>
      </c>
      <c r="F24" s="2" t="str">
        <f>IF(R24=0,0,G24/R24)</f>
        <v>0</v>
      </c>
      <c r="G24" s="6" t="str">
        <f>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</v>
      </c>
      <c r="P24" s="4">
        <v>1</v>
      </c>
      <c r="Q24" s="2" t="s">
        <v>85</v>
      </c>
      <c r="R24" s="2">
        <v>100</v>
      </c>
    </row>
    <row r="25" spans="1:18">
      <c r="D25" s="8" t="s">
        <v>86</v>
      </c>
      <c r="F25" s="2" t="str">
        <f>F22 - F23 - F24</f>
        <v>0</v>
      </c>
      <c r="G25" s="6" t="str">
        <f>G22 - G23 -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L22 - L23 - L24</f>
        <v>0</v>
      </c>
      <c r="M25" s="2" t="str">
        <f>M22 - M23 - M24</f>
        <v>0</v>
      </c>
      <c r="N25" s="6" t="str">
        <f>N22 - N23 - N24</f>
        <v>0</v>
      </c>
    </row>
    <row r="26" spans="1:18">
      <c r="D26" s="8"/>
    </row>
    <row r="27" spans="1:18">
      <c r="D27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7" s="2" t="str">
        <f>M25</f>
        <v>0</v>
      </c>
    </row>
    <row r="28" spans="1:18">
      <c r="D28" s="8" t="s">
        <v>7</v>
      </c>
      <c r="F28" s="2" t="str">
        <f>(F27 + F29) * E20</f>
        <v>0</v>
      </c>
    </row>
    <row r="29" spans="1:18">
      <c r="D29" s="8" t="s">
        <v>87</v>
      </c>
      <c r="F29" s="2" t="str">
        <f>H25</f>
        <v>0</v>
      </c>
    </row>
    <row r="30" spans="1:18">
      <c r="D30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0" s="2" t="str">
        <f>SUM(F27:F29)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5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29</v>
      </c>
      <c r="Q2" s="2" t="s">
        <v>30</v>
      </c>
      <c r="R2" s="2">
        <v>130</v>
      </c>
    </row>
    <row r="4" spans="1:18" s="1" customFormat="1">
      <c r="B4" s="15" t="s">
        <v>31</v>
      </c>
      <c r="C4" s="16" t="s">
        <v>32</v>
      </c>
      <c r="D4" s="17" t="s">
        <v>33</v>
      </c>
      <c r="E4" s="18" t="s">
        <v>34</v>
      </c>
      <c r="F4" s="19" t="s">
        <v>35</v>
      </c>
      <c r="G4" s="18" t="s">
        <v>36</v>
      </c>
      <c r="H4" s="19" t="s">
        <v>37</v>
      </c>
      <c r="I4" s="18" t="s">
        <v>38</v>
      </c>
      <c r="J4" s="18" t="s">
        <v>39</v>
      </c>
      <c r="K4" s="20" t="s">
        <v>40</v>
      </c>
      <c r="L4" s="21" t="s">
        <v>41</v>
      </c>
      <c r="M4" s="22" t="s">
        <v>42</v>
      </c>
      <c r="N4" s="21" t="s">
        <v>43</v>
      </c>
      <c r="O4" s="23" t="s">
        <v>44</v>
      </c>
      <c r="P4" s="23" t="s">
        <v>45</v>
      </c>
      <c r="Q4" s="19" t="s">
        <v>46</v>
      </c>
      <c r="R4" s="24" t="s">
        <v>47</v>
      </c>
    </row>
    <row r="5" spans="1:18">
      <c r="B5" s="47" t="s">
        <v>48</v>
      </c>
      <c r="C5" t="s">
        <v>49</v>
      </c>
      <c r="D5" s="3" t="s">
        <v>50</v>
      </c>
      <c r="E5" s="5">
        <v>1</v>
      </c>
      <c r="F5" s="2">
        <v>2000</v>
      </c>
      <c r="G5" s="6">
        <v>260000</v>
      </c>
      <c r="H5" s="2">
        <v>1976.56</v>
      </c>
      <c r="I5" s="6">
        <v>214892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108.72</v>
      </c>
    </row>
    <row r="6" spans="1:18">
      <c r="B6" s="47" t="s">
        <v>48</v>
      </c>
      <c r="C6" t="s">
        <v>51</v>
      </c>
      <c r="D6" s="3" t="s">
        <v>52</v>
      </c>
      <c r="E6" s="5">
        <v>1</v>
      </c>
      <c r="F6" s="2">
        <v>150</v>
      </c>
      <c r="G6" s="6">
        <v>19500</v>
      </c>
      <c r="H6" s="2">
        <v>89.01000000000001</v>
      </c>
      <c r="I6" s="6">
        <v>9677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108.72</v>
      </c>
    </row>
    <row r="7" spans="1:18">
      <c r="B7" s="47" t="s">
        <v>48</v>
      </c>
      <c r="C7" t="s">
        <v>51</v>
      </c>
      <c r="D7" s="3" t="s">
        <v>53</v>
      </c>
      <c r="E7" s="5">
        <v>1</v>
      </c>
      <c r="F7" s="2">
        <v>100</v>
      </c>
      <c r="G7" s="6">
        <v>13000</v>
      </c>
      <c r="H7" s="2">
        <v>62.83</v>
      </c>
      <c r="I7" s="6">
        <v>6831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108.72</v>
      </c>
    </row>
    <row r="8" spans="1:18">
      <c r="B8" s="47" t="s">
        <v>48</v>
      </c>
      <c r="C8" t="s">
        <v>54</v>
      </c>
      <c r="D8" s="3" t="s">
        <v>55</v>
      </c>
      <c r="E8" s="5">
        <v>1</v>
      </c>
      <c r="F8" s="2">
        <v>1200</v>
      </c>
      <c r="G8" s="6">
        <v>156000</v>
      </c>
      <c r="H8" s="2">
        <v>837.7</v>
      </c>
      <c r="I8" s="6">
        <v>91075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108.72</v>
      </c>
    </row>
    <row r="9" spans="1:18">
      <c r="B9" s="47" t="s">
        <v>48</v>
      </c>
      <c r="C9" t="s">
        <v>54</v>
      </c>
      <c r="D9" s="3" t="s">
        <v>56</v>
      </c>
      <c r="E9" s="5">
        <v>1</v>
      </c>
      <c r="F9" s="2">
        <v>80</v>
      </c>
      <c r="G9" s="6">
        <v>10400</v>
      </c>
      <c r="H9" s="2">
        <v>41.88</v>
      </c>
      <c r="I9" s="6">
        <v>4553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108.72</v>
      </c>
    </row>
    <row r="10" spans="1:18">
      <c r="B10" s="47" t="s">
        <v>48</v>
      </c>
      <c r="C10" t="s">
        <v>54</v>
      </c>
      <c r="D10" s="3" t="s">
        <v>57</v>
      </c>
      <c r="E10" s="5">
        <v>1</v>
      </c>
      <c r="F10" s="2">
        <v>59</v>
      </c>
      <c r="G10" s="6">
        <v>7670</v>
      </c>
      <c r="H10" s="2">
        <v>50</v>
      </c>
      <c r="I10" s="6">
        <v>5436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108.72</v>
      </c>
    </row>
    <row r="11" spans="1:18">
      <c r="B11" s="47" t="s">
        <v>48</v>
      </c>
      <c r="C11" t="s">
        <v>58</v>
      </c>
      <c r="D11" s="3" t="s">
        <v>59</v>
      </c>
      <c r="E11" s="5">
        <v>1</v>
      </c>
      <c r="F11" s="2">
        <v>1500</v>
      </c>
      <c r="G11" s="6">
        <v>195000</v>
      </c>
      <c r="H11" s="2">
        <v>1099.48</v>
      </c>
      <c r="I11" s="6">
        <v>119535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108.72</v>
      </c>
    </row>
    <row r="12" spans="1:18">
      <c r="B12" s="47" t="s">
        <v>48</v>
      </c>
      <c r="C12" t="s">
        <v>60</v>
      </c>
      <c r="D12" s="3" t="s">
        <v>61</v>
      </c>
      <c r="E12" s="5">
        <v>1</v>
      </c>
      <c r="F12" s="2">
        <v>350</v>
      </c>
      <c r="G12" s="6">
        <v>45500</v>
      </c>
      <c r="H12" s="2">
        <v>262</v>
      </c>
      <c r="I12" s="6">
        <v>28485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108.72</v>
      </c>
    </row>
    <row r="13" spans="1:18">
      <c r="B13" s="47" t="s">
        <v>48</v>
      </c>
      <c r="C13" t="s">
        <v>60</v>
      </c>
      <c r="D13" s="3" t="s">
        <v>62</v>
      </c>
      <c r="E13" s="5">
        <v>1</v>
      </c>
      <c r="F13" s="2">
        <v>200</v>
      </c>
      <c r="G13" s="6">
        <v>26000</v>
      </c>
      <c r="H13" s="2">
        <v>262</v>
      </c>
      <c r="I13" s="6">
        <v>28485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108.72</v>
      </c>
    </row>
    <row r="14" spans="1:18">
      <c r="B14" s="48" t="s">
        <v>63</v>
      </c>
      <c r="C14" s="41" t="s">
        <v>64</v>
      </c>
      <c r="D14" s="42" t="s">
        <v>65</v>
      </c>
      <c r="E14" s="43">
        <v>1</v>
      </c>
      <c r="F14" s="44">
        <v>653.85</v>
      </c>
      <c r="G14" s="45">
        <v>85000</v>
      </c>
      <c r="H14" s="44">
        <v>0</v>
      </c>
      <c r="I14" s="45">
        <v>50868</v>
      </c>
      <c r="J14" s="45" t="str">
        <f>G14 - I14</f>
        <v>0</v>
      </c>
      <c r="K14" s="46" t="str">
        <f>IF(G14=0,0,J14 / G14)</f>
        <v>0</v>
      </c>
      <c r="L14" s="45">
        <v>0</v>
      </c>
      <c r="M14" s="44">
        <v>0</v>
      </c>
      <c r="N14" s="45" t="str">
        <f>J14 * P14</f>
        <v>0</v>
      </c>
      <c r="O14" s="46">
        <v>0</v>
      </c>
      <c r="P14" s="46">
        <v>1</v>
      </c>
      <c r="Q14" s="44">
        <v>130</v>
      </c>
      <c r="R14" s="50">
        <v>108.72</v>
      </c>
    </row>
    <row r="15" spans="1:18">
      <c r="B15" s="47" t="s">
        <v>48</v>
      </c>
      <c r="C15" t="s">
        <v>66</v>
      </c>
      <c r="D15" s="3" t="s">
        <v>67</v>
      </c>
      <c r="E15" s="5">
        <v>1</v>
      </c>
      <c r="F15" s="2">
        <v>550</v>
      </c>
      <c r="G15" s="6">
        <v>71500</v>
      </c>
      <c r="H15" s="2">
        <v>440</v>
      </c>
      <c r="I15" s="6">
        <v>47837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9">
        <v>108.72</v>
      </c>
    </row>
    <row r="16" spans="1:18">
      <c r="B16" s="47" t="s">
        <v>48</v>
      </c>
      <c r="C16" t="s">
        <v>68</v>
      </c>
      <c r="D16" s="3" t="s">
        <v>69</v>
      </c>
      <c r="E16" s="5">
        <v>2</v>
      </c>
      <c r="F16" s="2">
        <v>300</v>
      </c>
      <c r="G16" s="6">
        <v>39000</v>
      </c>
      <c r="H16" s="2">
        <v>167.54</v>
      </c>
      <c r="I16" s="6">
        <v>18214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9">
        <v>108.72</v>
      </c>
    </row>
    <row r="17" spans="1:18">
      <c r="B17" s="47" t="s">
        <v>48</v>
      </c>
      <c r="C17" t="s">
        <v>70</v>
      </c>
      <c r="D17" s="3" t="s">
        <v>71</v>
      </c>
      <c r="E17" s="5">
        <v>1</v>
      </c>
      <c r="F17" s="2">
        <v>500</v>
      </c>
      <c r="G17" s="6">
        <v>65000</v>
      </c>
      <c r="H17" s="2">
        <v>314.14</v>
      </c>
      <c r="I17" s="6">
        <v>34153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9">
        <v>108.72</v>
      </c>
    </row>
    <row r="18" spans="1:18">
      <c r="B18" s="47" t="s">
        <v>48</v>
      </c>
      <c r="C18" t="s">
        <v>72</v>
      </c>
      <c r="D18" s="3" t="s">
        <v>73</v>
      </c>
      <c r="E18" s="5">
        <v>1</v>
      </c>
      <c r="F18" s="2">
        <v>0</v>
      </c>
      <c r="G18" s="6">
        <v>0</v>
      </c>
      <c r="H18" s="2">
        <v>360</v>
      </c>
      <c r="I18" s="6">
        <v>39139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9">
        <v>108.72</v>
      </c>
    </row>
    <row r="19" spans="1:18">
      <c r="B19" s="47" t="s">
        <v>48</v>
      </c>
      <c r="C19" t="s">
        <v>72</v>
      </c>
      <c r="D19" s="3" t="s">
        <v>74</v>
      </c>
      <c r="E19" s="5">
        <v>1</v>
      </c>
      <c r="F19" s="2">
        <v>112</v>
      </c>
      <c r="G19" s="6">
        <v>14560</v>
      </c>
      <c r="H19" s="2">
        <v>95</v>
      </c>
      <c r="I19" s="6">
        <v>10328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9">
        <v>108.72</v>
      </c>
    </row>
    <row r="20" spans="1:18">
      <c r="B20" s="47" t="s">
        <v>48</v>
      </c>
      <c r="C20" t="s">
        <v>72</v>
      </c>
      <c r="D20" s="3" t="s">
        <v>75</v>
      </c>
      <c r="E20" s="5">
        <v>4</v>
      </c>
      <c r="F20" s="2">
        <v>100</v>
      </c>
      <c r="G20" s="6">
        <v>13000</v>
      </c>
      <c r="H20" s="2">
        <v>56</v>
      </c>
      <c r="I20" s="6">
        <v>6088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9">
        <v>108.72</v>
      </c>
    </row>
    <row r="21" spans="1:18">
      <c r="B21" s="47" t="s">
        <v>76</v>
      </c>
      <c r="C21" t="s">
        <v>77</v>
      </c>
      <c r="D21" s="3" t="s">
        <v>78</v>
      </c>
      <c r="E21" s="5">
        <v>24</v>
      </c>
      <c r="F21" s="2">
        <v>2880</v>
      </c>
      <c r="G21" s="6">
        <v>374400</v>
      </c>
      <c r="H21" s="2">
        <v>0</v>
      </c>
      <c r="I21" s="6">
        <v>0</v>
      </c>
      <c r="J21" s="6" t="str">
        <f>G21 - 253584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9">
        <v>108.72</v>
      </c>
    </row>
    <row r="22" spans="1:18">
      <c r="B22" s="47" t="s">
        <v>76</v>
      </c>
      <c r="C22" t="s">
        <v>77</v>
      </c>
      <c r="D22" s="3" t="s">
        <v>79</v>
      </c>
      <c r="E22" s="5">
        <v>1</v>
      </c>
      <c r="F22" s="2">
        <v>0</v>
      </c>
      <c r="G22" s="6">
        <v>0</v>
      </c>
      <c r="H22" s="2">
        <v>0</v>
      </c>
      <c r="I22" s="6">
        <v>0</v>
      </c>
      <c r="J22" s="6" t="str">
        <f>G22 - 0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9">
        <v>108.72</v>
      </c>
    </row>
    <row r="23" spans="1:18">
      <c r="B23" s="51"/>
      <c r="C23" s="51"/>
      <c r="D23" s="52"/>
      <c r="E23" s="53"/>
      <c r="F23" s="54"/>
      <c r="G23" s="55"/>
      <c r="H23" s="54"/>
      <c r="I23" s="55"/>
      <c r="J23" s="55"/>
      <c r="K23" s="56"/>
      <c r="L23" s="55"/>
      <c r="M23" s="54"/>
      <c r="N23" s="55"/>
      <c r="O23" s="56"/>
      <c r="P23" s="56"/>
      <c r="Q23" s="54"/>
      <c r="R23" s="54"/>
    </row>
    <row r="24" spans="1:18">
      <c r="D24" s="8" t="s">
        <v>80</v>
      </c>
      <c r="F24" s="2" t="str">
        <f>SUM(F5:F23)</f>
        <v>0</v>
      </c>
      <c r="G24" s="6" t="str">
        <f>SUM(G5:G23)</f>
        <v>0</v>
      </c>
      <c r="H24" s="2" t="str">
        <f>SUM(H5:H23)</f>
        <v>0</v>
      </c>
      <c r="I24" s="6" t="str">
        <f>SUM(I5:I23)</f>
        <v>0</v>
      </c>
      <c r="J24" s="6" t="str">
        <f>SUM(J5:J23)</f>
        <v>0</v>
      </c>
      <c r="K24" s="4" t="str">
        <f>IF(G24=0,0,J24 / G24)</f>
        <v>0</v>
      </c>
      <c r="L24" s="6" t="str">
        <f>SUM(L5:L23)</f>
        <v>0</v>
      </c>
      <c r="M24" s="2" t="str">
        <f>SUM(M5:M23)</f>
        <v>0</v>
      </c>
      <c r="N24" s="6" t="str">
        <f>SUM(N5:N23)</f>
        <v>0</v>
      </c>
    </row>
    <row r="25" spans="1:18">
      <c r="D25" s="8" t="s">
        <v>81</v>
      </c>
      <c r="E25" s="9">
        <v>0.04712</v>
      </c>
      <c r="F25" s="2" t="str">
        <f>E25 * (F24 - 653)</f>
        <v>0</v>
      </c>
      <c r="G25" s="6" t="str">
        <f>E25 * (G24 - 85000)</f>
        <v>0</v>
      </c>
    </row>
    <row r="26" spans="1:18">
      <c r="D26" s="8" t="s">
        <v>82</v>
      </c>
      <c r="E26" s="7">
        <v>0.1</v>
      </c>
      <c r="F26" s="2" t="str">
        <f>F24*E26</f>
        <v>0</v>
      </c>
      <c r="G26" s="6" t="str">
        <f>G24*E26</f>
        <v>0</v>
      </c>
      <c r="N26" s="6" t="str">
        <f>G26</f>
        <v>0</v>
      </c>
    </row>
    <row r="27" spans="1:18">
      <c r="D27" s="8" t="s">
        <v>80</v>
      </c>
      <c r="F27" s="2" t="str">
        <f>F24 + F25 + F26</f>
        <v>0</v>
      </c>
      <c r="G27" s="6" t="str">
        <f>G24 + G25 +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</f>
        <v>0</v>
      </c>
      <c r="M27" s="2" t="str">
        <f>M24</f>
        <v>0</v>
      </c>
      <c r="N27" s="6" t="str">
        <f>N24 + N26</f>
        <v>0</v>
      </c>
    </row>
    <row r="28" spans="1:18">
      <c r="D28" s="8" t="s">
        <v>83</v>
      </c>
      <c r="E28" s="7">
        <v>0</v>
      </c>
      <c r="F28" s="2" t="str">
        <f>F27*E28</f>
        <v>0</v>
      </c>
      <c r="G28" s="6" t="str">
        <f>G27*E28</f>
        <v>0</v>
      </c>
      <c r="L28" s="6" t="str">
        <f>G28*O28</f>
        <v>0</v>
      </c>
      <c r="M28" s="2" t="str">
        <f>F28*O28</f>
        <v>0</v>
      </c>
      <c r="N28" s="6" t="str">
        <f>G28*P28</f>
        <v>0</v>
      </c>
      <c r="O28" s="4">
        <v>0.2</v>
      </c>
      <c r="P28" s="4">
        <v>0.8</v>
      </c>
    </row>
    <row r="29" spans="1:18">
      <c r="D29" s="8" t="s">
        <v>84</v>
      </c>
      <c r="E29" s="5">
        <v>0</v>
      </c>
      <c r="F29" s="2" t="str">
        <f>IF(R29=0,0,G29/R29)</f>
        <v>0</v>
      </c>
      <c r="G29" s="6" t="str">
        <f>E29</f>
        <v>0</v>
      </c>
      <c r="L29" s="6" t="str">
        <f>G29*O29</f>
        <v>0</v>
      </c>
      <c r="M29" s="2" t="str">
        <f>F29*O29</f>
        <v>0</v>
      </c>
      <c r="N29" s="6" t="str">
        <f>G29*P29</f>
        <v>0</v>
      </c>
      <c r="O29" s="4">
        <v>0.2</v>
      </c>
      <c r="P29" s="4">
        <v>0.8</v>
      </c>
      <c r="Q29" s="2" t="s">
        <v>85</v>
      </c>
      <c r="R29" s="2">
        <v>100</v>
      </c>
    </row>
    <row r="30" spans="1:18">
      <c r="D30" s="8" t="s">
        <v>86</v>
      </c>
      <c r="F30" s="2" t="str">
        <f>F27 - F28 - F29</f>
        <v>0</v>
      </c>
      <c r="G30" s="6" t="str">
        <f>G27 - G28 - G29</f>
        <v>0</v>
      </c>
      <c r="H30" s="2" t="str">
        <f>H27</f>
        <v>0</v>
      </c>
      <c r="I30" s="6" t="str">
        <f>I27</f>
        <v>0</v>
      </c>
      <c r="J30" s="6" t="str">
        <f>G30 - I30</f>
        <v>0</v>
      </c>
      <c r="K30" s="4" t="str">
        <f>IF(G30=0,0,J30 / G30)</f>
        <v>0</v>
      </c>
      <c r="L30" s="6" t="str">
        <f>L27 - L28 - L29</f>
        <v>0</v>
      </c>
      <c r="M30" s="2" t="str">
        <f>M27 - M28 - M29</f>
        <v>0</v>
      </c>
      <c r="N30" s="6" t="str">
        <f>N27 - N28 - N29</f>
        <v>0</v>
      </c>
    </row>
    <row r="31" spans="1:18">
      <c r="D31" s="8"/>
    </row>
    <row r="32" spans="1:18">
      <c r="D32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2" s="2" t="str">
        <f>M30</f>
        <v>0</v>
      </c>
    </row>
    <row r="33" spans="1:18">
      <c r="D33" s="8" t="s">
        <v>7</v>
      </c>
      <c r="F33" s="2" t="str">
        <f>(F32 + F34) * E25</f>
        <v>0</v>
      </c>
    </row>
    <row r="34" spans="1:18">
      <c r="D34" s="8" t="s">
        <v>87</v>
      </c>
      <c r="F34" s="2" t="str">
        <f>H30</f>
        <v>0</v>
      </c>
    </row>
    <row r="35" spans="1:18">
      <c r="D35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5" s="2" t="str">
        <f>SUM(F32:F34)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6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89</v>
      </c>
      <c r="Q2" s="2" t="s">
        <v>30</v>
      </c>
      <c r="R2" s="2">
        <v>130</v>
      </c>
    </row>
    <row r="4" spans="1:18" s="1" customFormat="1">
      <c r="B4" s="15" t="s">
        <v>31</v>
      </c>
      <c r="C4" s="16" t="s">
        <v>32</v>
      </c>
      <c r="D4" s="17" t="s">
        <v>33</v>
      </c>
      <c r="E4" s="18" t="s">
        <v>34</v>
      </c>
      <c r="F4" s="19" t="s">
        <v>35</v>
      </c>
      <c r="G4" s="18" t="s">
        <v>36</v>
      </c>
      <c r="H4" s="19" t="s">
        <v>37</v>
      </c>
      <c r="I4" s="18" t="s">
        <v>38</v>
      </c>
      <c r="J4" s="18" t="s">
        <v>39</v>
      </c>
      <c r="K4" s="20" t="s">
        <v>40</v>
      </c>
      <c r="L4" s="21" t="s">
        <v>41</v>
      </c>
      <c r="M4" s="22" t="s">
        <v>42</v>
      </c>
      <c r="N4" s="21" t="s">
        <v>43</v>
      </c>
      <c r="O4" s="23" t="s">
        <v>44</v>
      </c>
      <c r="P4" s="23" t="s">
        <v>45</v>
      </c>
      <c r="Q4" s="19" t="s">
        <v>46</v>
      </c>
      <c r="R4" s="24" t="s">
        <v>47</v>
      </c>
    </row>
    <row r="5" spans="1:18">
      <c r="B5" s="47" t="s">
        <v>48</v>
      </c>
      <c r="C5" t="s">
        <v>49</v>
      </c>
      <c r="D5" s="3" t="s">
        <v>50</v>
      </c>
      <c r="E5" s="5">
        <v>1</v>
      </c>
      <c r="F5" s="2">
        <v>2000</v>
      </c>
      <c r="G5" s="6">
        <v>260000</v>
      </c>
      <c r="H5" s="2">
        <v>1976.56</v>
      </c>
      <c r="I5" s="6">
        <v>214892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108.72</v>
      </c>
    </row>
    <row r="6" spans="1:18">
      <c r="B6" s="47" t="s">
        <v>48</v>
      </c>
      <c r="C6" t="s">
        <v>90</v>
      </c>
      <c r="D6" s="3" t="s">
        <v>91</v>
      </c>
      <c r="E6" s="5">
        <v>1</v>
      </c>
      <c r="F6" s="2">
        <v>900</v>
      </c>
      <c r="G6" s="6">
        <v>117000</v>
      </c>
      <c r="H6" s="2">
        <v>580</v>
      </c>
      <c r="I6" s="6">
        <v>63058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108.72</v>
      </c>
    </row>
    <row r="7" spans="1:18">
      <c r="B7" s="47" t="s">
        <v>48</v>
      </c>
      <c r="C7" t="s">
        <v>90</v>
      </c>
      <c r="D7" s="3" t="s">
        <v>92</v>
      </c>
      <c r="E7" s="5">
        <v>1</v>
      </c>
      <c r="F7" s="2">
        <v>150</v>
      </c>
      <c r="G7" s="6">
        <v>19500</v>
      </c>
      <c r="H7" s="2">
        <v>80</v>
      </c>
      <c r="I7" s="6">
        <v>8698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108.72</v>
      </c>
    </row>
    <row r="8" spans="1:18">
      <c r="B8" s="47" t="s">
        <v>48</v>
      </c>
      <c r="C8" t="s">
        <v>90</v>
      </c>
      <c r="D8" s="3" t="s">
        <v>93</v>
      </c>
      <c r="E8" s="5">
        <v>1</v>
      </c>
      <c r="F8" s="2">
        <v>80</v>
      </c>
      <c r="G8" s="6">
        <v>10400</v>
      </c>
      <c r="H8" s="2">
        <v>50</v>
      </c>
      <c r="I8" s="6">
        <v>5436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108.72</v>
      </c>
    </row>
    <row r="9" spans="1:18">
      <c r="B9" s="47" t="s">
        <v>48</v>
      </c>
      <c r="C9" t="s">
        <v>94</v>
      </c>
      <c r="D9" s="3" t="s">
        <v>95</v>
      </c>
      <c r="E9" s="5">
        <v>1</v>
      </c>
      <c r="F9" s="2">
        <v>1700</v>
      </c>
      <c r="G9" s="6">
        <v>221000</v>
      </c>
      <c r="H9" s="2">
        <v>1204.19</v>
      </c>
      <c r="I9" s="6">
        <v>130920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108.72</v>
      </c>
    </row>
    <row r="10" spans="1:18">
      <c r="B10" s="47" t="s">
        <v>48</v>
      </c>
      <c r="C10" t="s">
        <v>66</v>
      </c>
      <c r="D10" s="3" t="s">
        <v>96</v>
      </c>
      <c r="E10" s="5">
        <v>1</v>
      </c>
      <c r="F10" s="2">
        <v>500</v>
      </c>
      <c r="G10" s="6">
        <v>65000</v>
      </c>
      <c r="H10" s="2">
        <v>350</v>
      </c>
      <c r="I10" s="6">
        <v>38052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108.72</v>
      </c>
    </row>
    <row r="11" spans="1:18">
      <c r="B11" s="47" t="s">
        <v>48</v>
      </c>
      <c r="C11" t="s">
        <v>68</v>
      </c>
      <c r="D11" s="3" t="s">
        <v>69</v>
      </c>
      <c r="E11" s="5">
        <v>2</v>
      </c>
      <c r="F11" s="2">
        <v>300</v>
      </c>
      <c r="G11" s="6">
        <v>39000</v>
      </c>
      <c r="H11" s="2">
        <v>167.54</v>
      </c>
      <c r="I11" s="6">
        <v>18214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108.72</v>
      </c>
    </row>
    <row r="12" spans="1:18">
      <c r="B12" s="47" t="s">
        <v>48</v>
      </c>
      <c r="C12" t="s">
        <v>72</v>
      </c>
      <c r="D12" s="3" t="s">
        <v>97</v>
      </c>
      <c r="E12" s="5">
        <v>1</v>
      </c>
      <c r="F12" s="2">
        <v>0</v>
      </c>
      <c r="G12" s="6">
        <v>0</v>
      </c>
      <c r="H12" s="2">
        <v>200</v>
      </c>
      <c r="I12" s="6">
        <v>21744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108.72</v>
      </c>
    </row>
    <row r="13" spans="1:18">
      <c r="B13" s="47" t="s">
        <v>48</v>
      </c>
      <c r="C13" t="s">
        <v>72</v>
      </c>
      <c r="D13" s="3" t="s">
        <v>52</v>
      </c>
      <c r="E13" s="5">
        <v>1</v>
      </c>
      <c r="F13" s="2">
        <v>150</v>
      </c>
      <c r="G13" s="6">
        <v>19500</v>
      </c>
      <c r="H13" s="2">
        <v>60</v>
      </c>
      <c r="I13" s="6">
        <v>6523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108.72</v>
      </c>
    </row>
    <row r="14" spans="1:18">
      <c r="B14" s="51"/>
      <c r="C14" s="51"/>
      <c r="D14" s="52"/>
      <c r="E14" s="53"/>
      <c r="F14" s="54"/>
      <c r="G14" s="55"/>
      <c r="H14" s="54"/>
      <c r="I14" s="55"/>
      <c r="J14" s="55"/>
      <c r="K14" s="56"/>
      <c r="L14" s="55"/>
      <c r="M14" s="54"/>
      <c r="N14" s="55"/>
      <c r="O14" s="56"/>
      <c r="P14" s="56"/>
      <c r="Q14" s="54"/>
      <c r="R14" s="54"/>
    </row>
    <row r="15" spans="1:18">
      <c r="D15" s="8" t="s">
        <v>80</v>
      </c>
      <c r="F15" s="2" t="str">
        <f>SUM(F5:F14)</f>
        <v>0</v>
      </c>
      <c r="G15" s="6" t="str">
        <f>SUM(G5:G14)</f>
        <v>0</v>
      </c>
      <c r="H15" s="2" t="str">
        <f>SUM(H5:H14)</f>
        <v>0</v>
      </c>
      <c r="I15" s="6" t="str">
        <f>SUM(I5:I14)</f>
        <v>0</v>
      </c>
      <c r="J15" s="6" t="str">
        <f>SUM(J5:J14)</f>
        <v>0</v>
      </c>
      <c r="K15" s="4" t="str">
        <f>IF(G15=0,0,J15 / G15)</f>
        <v>0</v>
      </c>
      <c r="L15" s="6" t="str">
        <f>SUM(L5:L14)</f>
        <v>0</v>
      </c>
      <c r="M15" s="2" t="str">
        <f>SUM(M5:M14)</f>
        <v>0</v>
      </c>
      <c r="N15" s="6" t="str">
        <f>SUM(N5:N14)</f>
        <v>0</v>
      </c>
    </row>
    <row r="16" spans="1:18">
      <c r="D16" s="8" t="s">
        <v>81</v>
      </c>
      <c r="E16" s="9">
        <v>0.04712</v>
      </c>
      <c r="F16" s="2" t="str">
        <f>E16 * (F15 - 0)</f>
        <v>0</v>
      </c>
      <c r="G16" s="6" t="str">
        <f>E16 * (G15 - 0)</f>
        <v>0</v>
      </c>
    </row>
    <row r="17" spans="1:18">
      <c r="D17" s="8" t="s">
        <v>82</v>
      </c>
      <c r="E17" s="7">
        <v>0.1</v>
      </c>
      <c r="F17" s="2" t="str">
        <f>F15*E17</f>
        <v>0</v>
      </c>
      <c r="G17" s="6" t="str">
        <f>G15*E17</f>
        <v>0</v>
      </c>
      <c r="N17" s="6" t="str">
        <f>G17</f>
        <v>0</v>
      </c>
    </row>
    <row r="18" spans="1:18">
      <c r="D18" s="8" t="s">
        <v>80</v>
      </c>
      <c r="F18" s="2" t="str">
        <f>F15 + F16 + F17</f>
        <v>0</v>
      </c>
      <c r="G18" s="6" t="str">
        <f>G15 + G16 + G17</f>
        <v>0</v>
      </c>
      <c r="H18" s="2" t="str">
        <f>H15</f>
        <v>0</v>
      </c>
      <c r="I18" s="6" t="str">
        <f>I15</f>
        <v>0</v>
      </c>
      <c r="J18" s="6" t="str">
        <f>G18 - I18</f>
        <v>0</v>
      </c>
      <c r="K18" s="4" t="str">
        <f>IF(G18=0,0,J18 / G18)</f>
        <v>0</v>
      </c>
      <c r="L18" s="6" t="str">
        <f>L15</f>
        <v>0</v>
      </c>
      <c r="M18" s="2" t="str">
        <f>M15</f>
        <v>0</v>
      </c>
      <c r="N18" s="6" t="str">
        <f>N15 + N17</f>
        <v>0</v>
      </c>
    </row>
    <row r="19" spans="1:18">
      <c r="D19" s="8" t="s">
        <v>83</v>
      </c>
      <c r="E19" s="7">
        <v>0</v>
      </c>
      <c r="F19" s="2" t="str">
        <f>F18*E19</f>
        <v>0</v>
      </c>
      <c r="G19" s="6" t="str">
        <f>G18*E19</f>
        <v>0</v>
      </c>
      <c r="L19" s="6" t="str">
        <f>G19*O19</f>
        <v>0</v>
      </c>
      <c r="M19" s="2" t="str">
        <f>F19*O19</f>
        <v>0</v>
      </c>
      <c r="N19" s="6" t="str">
        <f>G19*P19</f>
        <v>0</v>
      </c>
      <c r="O19" s="4">
        <v>0.2</v>
      </c>
      <c r="P19" s="4">
        <v>0.8</v>
      </c>
    </row>
    <row r="20" spans="1:18">
      <c r="D20" s="8" t="s">
        <v>84</v>
      </c>
      <c r="E20" s="5">
        <v>0</v>
      </c>
      <c r="F20" s="2" t="str">
        <f>IF(R20=0,0,G20/R20)</f>
        <v>0</v>
      </c>
      <c r="G20" s="6" t="str">
        <f>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  <c r="Q20" s="2" t="s">
        <v>85</v>
      </c>
      <c r="R20" s="2">
        <v>100</v>
      </c>
    </row>
    <row r="21" spans="1:18">
      <c r="D21" s="8" t="s">
        <v>86</v>
      </c>
      <c r="F21" s="2" t="str">
        <f>F18 - F19 - F20</f>
        <v>0</v>
      </c>
      <c r="G21" s="6" t="str">
        <f>G18 - G19 -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L18 - L19 - L20</f>
        <v>0</v>
      </c>
      <c r="M21" s="2" t="str">
        <f>M18 - M19 - M20</f>
        <v>0</v>
      </c>
      <c r="N21" s="6" t="str">
        <f>N18 - N19 - N20</f>
        <v>0</v>
      </c>
    </row>
    <row r="22" spans="1:18">
      <c r="D22" s="8"/>
    </row>
    <row r="23" spans="1:18">
      <c r="D2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3" s="2" t="str">
        <f>M21</f>
        <v>0</v>
      </c>
    </row>
    <row r="24" spans="1:18">
      <c r="D24" s="8" t="s">
        <v>7</v>
      </c>
      <c r="F24" s="2" t="str">
        <f>(F23 + F25) * E16</f>
        <v>0</v>
      </c>
    </row>
    <row r="25" spans="1:18">
      <c r="D25" s="8" t="s">
        <v>87</v>
      </c>
      <c r="F25" s="2" t="str">
        <f>H21</f>
        <v>0</v>
      </c>
    </row>
    <row r="26" spans="1:18">
      <c r="D2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6" s="2" t="str">
        <f>SUM(F23:F25)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56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98</v>
      </c>
      <c r="Q2" s="2" t="s">
        <v>30</v>
      </c>
      <c r="R2" s="2">
        <v>130</v>
      </c>
    </row>
    <row r="4" spans="1:18" s="1" customFormat="1">
      <c r="B4" s="15" t="s">
        <v>31</v>
      </c>
      <c r="C4" s="16" t="s">
        <v>32</v>
      </c>
      <c r="D4" s="17" t="s">
        <v>33</v>
      </c>
      <c r="E4" s="18" t="s">
        <v>34</v>
      </c>
      <c r="F4" s="19" t="s">
        <v>35</v>
      </c>
      <c r="G4" s="18" t="s">
        <v>36</v>
      </c>
      <c r="H4" s="19" t="s">
        <v>37</v>
      </c>
      <c r="I4" s="18" t="s">
        <v>38</v>
      </c>
      <c r="J4" s="18" t="s">
        <v>39</v>
      </c>
      <c r="K4" s="20" t="s">
        <v>40</v>
      </c>
      <c r="L4" s="21" t="s">
        <v>41</v>
      </c>
      <c r="M4" s="22" t="s">
        <v>42</v>
      </c>
      <c r="N4" s="21" t="s">
        <v>43</v>
      </c>
      <c r="O4" s="23" t="s">
        <v>44</v>
      </c>
      <c r="P4" s="23" t="s">
        <v>45</v>
      </c>
      <c r="Q4" s="19" t="s">
        <v>46</v>
      </c>
      <c r="R4" s="24" t="s">
        <v>47</v>
      </c>
    </row>
    <row r="5" spans="1:18">
      <c r="B5" s="47" t="s">
        <v>48</v>
      </c>
      <c r="C5" t="s">
        <v>99</v>
      </c>
      <c r="D5" s="3" t="s">
        <v>100</v>
      </c>
      <c r="E5" s="5">
        <v>1</v>
      </c>
      <c r="F5" s="2">
        <v>2100</v>
      </c>
      <c r="G5" s="6">
        <v>273000</v>
      </c>
      <c r="H5" s="2">
        <v>1750</v>
      </c>
      <c r="I5" s="6">
        <v>190260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108.72</v>
      </c>
    </row>
    <row r="6" spans="1:18">
      <c r="B6" s="47" t="s">
        <v>48</v>
      </c>
      <c r="C6" t="s">
        <v>99</v>
      </c>
      <c r="D6" s="3" t="s">
        <v>101</v>
      </c>
      <c r="E6" s="5">
        <v>1</v>
      </c>
      <c r="F6" s="2">
        <v>450</v>
      </c>
      <c r="G6" s="6">
        <v>58500</v>
      </c>
      <c r="H6" s="2">
        <v>350</v>
      </c>
      <c r="I6" s="6">
        <v>38052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108.72</v>
      </c>
    </row>
    <row r="7" spans="1:18">
      <c r="B7" s="47" t="s">
        <v>48</v>
      </c>
      <c r="C7" t="s">
        <v>99</v>
      </c>
      <c r="D7" s="3" t="s">
        <v>102</v>
      </c>
      <c r="E7" s="5">
        <v>1</v>
      </c>
      <c r="F7" s="2">
        <v>350</v>
      </c>
      <c r="G7" s="6">
        <v>45500</v>
      </c>
      <c r="H7" s="2">
        <v>300</v>
      </c>
      <c r="I7" s="6">
        <v>32616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108.72</v>
      </c>
    </row>
    <row r="8" spans="1:18">
      <c r="B8" s="47" t="s">
        <v>48</v>
      </c>
      <c r="C8" t="s">
        <v>90</v>
      </c>
      <c r="D8" s="3" t="s">
        <v>103</v>
      </c>
      <c r="E8" s="5">
        <v>1</v>
      </c>
      <c r="F8" s="2">
        <v>0</v>
      </c>
      <c r="G8" s="6">
        <v>0</v>
      </c>
      <c r="H8" s="2">
        <v>200</v>
      </c>
      <c r="I8" s="6">
        <v>21744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108.72</v>
      </c>
    </row>
    <row r="9" spans="1:18">
      <c r="B9" s="47" t="s">
        <v>48</v>
      </c>
      <c r="C9" t="s">
        <v>90</v>
      </c>
      <c r="D9" s="3" t="s">
        <v>91</v>
      </c>
      <c r="E9" s="5">
        <v>1</v>
      </c>
      <c r="F9" s="2">
        <v>900</v>
      </c>
      <c r="G9" s="6">
        <v>117000</v>
      </c>
      <c r="H9" s="2">
        <v>580</v>
      </c>
      <c r="I9" s="6">
        <v>63058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108.72</v>
      </c>
    </row>
    <row r="10" spans="1:18">
      <c r="B10" s="47" t="s">
        <v>48</v>
      </c>
      <c r="C10" t="s">
        <v>104</v>
      </c>
      <c r="D10" s="3" t="s">
        <v>105</v>
      </c>
      <c r="E10" s="5">
        <v>1</v>
      </c>
      <c r="F10" s="2">
        <v>1400</v>
      </c>
      <c r="G10" s="6">
        <v>182000</v>
      </c>
      <c r="H10" s="2">
        <v>970</v>
      </c>
      <c r="I10" s="6">
        <v>105458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108.72</v>
      </c>
    </row>
    <row r="11" spans="1:18">
      <c r="B11" s="47" t="s">
        <v>48</v>
      </c>
      <c r="C11" t="s">
        <v>104</v>
      </c>
      <c r="D11" s="3" t="s">
        <v>106</v>
      </c>
      <c r="E11" s="5">
        <v>2</v>
      </c>
      <c r="F11" s="2">
        <v>840</v>
      </c>
      <c r="G11" s="6">
        <v>109200</v>
      </c>
      <c r="H11" s="2">
        <v>600</v>
      </c>
      <c r="I11" s="6">
        <v>65232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108.72</v>
      </c>
    </row>
    <row r="12" spans="1:18">
      <c r="B12" s="47" t="s">
        <v>48</v>
      </c>
      <c r="C12" t="s">
        <v>107</v>
      </c>
      <c r="D12" s="3" t="s">
        <v>108</v>
      </c>
      <c r="E12" s="5">
        <v>1</v>
      </c>
      <c r="F12" s="2">
        <v>1100</v>
      </c>
      <c r="G12" s="6">
        <v>143000</v>
      </c>
      <c r="H12" s="2">
        <v>800</v>
      </c>
      <c r="I12" s="6">
        <v>86976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108.72</v>
      </c>
    </row>
    <row r="13" spans="1:18">
      <c r="B13" s="47" t="s">
        <v>48</v>
      </c>
      <c r="C13" t="s">
        <v>107</v>
      </c>
      <c r="D13" s="3" t="s">
        <v>109</v>
      </c>
      <c r="E13" s="5">
        <v>1</v>
      </c>
      <c r="F13" s="2">
        <v>650</v>
      </c>
      <c r="G13" s="6">
        <v>84500</v>
      </c>
      <c r="H13" s="2">
        <v>500</v>
      </c>
      <c r="I13" s="6">
        <v>54360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108.72</v>
      </c>
    </row>
    <row r="14" spans="1:18">
      <c r="B14" s="47" t="s">
        <v>48</v>
      </c>
      <c r="C14" t="s">
        <v>107</v>
      </c>
      <c r="D14" s="3" t="s">
        <v>110</v>
      </c>
      <c r="E14" s="5">
        <v>1</v>
      </c>
      <c r="F14" s="2">
        <v>460</v>
      </c>
      <c r="G14" s="6">
        <v>59800</v>
      </c>
      <c r="H14" s="2">
        <v>350</v>
      </c>
      <c r="I14" s="6">
        <v>38052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9">
        <v>108.72</v>
      </c>
    </row>
    <row r="15" spans="1:18">
      <c r="B15" s="47" t="s">
        <v>48</v>
      </c>
      <c r="C15" t="s">
        <v>66</v>
      </c>
      <c r="D15" s="3" t="s">
        <v>111</v>
      </c>
      <c r="E15" s="5">
        <v>1</v>
      </c>
      <c r="F15" s="2">
        <v>680</v>
      </c>
      <c r="G15" s="6">
        <v>88400</v>
      </c>
      <c r="H15" s="2">
        <v>550</v>
      </c>
      <c r="I15" s="6">
        <v>59796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9">
        <v>108.72</v>
      </c>
    </row>
    <row r="16" spans="1:18">
      <c r="B16" s="47" t="s">
        <v>48</v>
      </c>
      <c r="C16" t="s">
        <v>99</v>
      </c>
      <c r="D16" s="3" t="s">
        <v>112</v>
      </c>
      <c r="E16" s="5">
        <v>1</v>
      </c>
      <c r="F16" s="2">
        <v>280</v>
      </c>
      <c r="G16" s="6">
        <v>36400</v>
      </c>
      <c r="H16" s="2">
        <v>260</v>
      </c>
      <c r="I16" s="6">
        <v>28267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9">
        <v>108.72</v>
      </c>
    </row>
    <row r="17" spans="1:18">
      <c r="B17" s="47" t="s">
        <v>48</v>
      </c>
      <c r="C17" t="s">
        <v>99</v>
      </c>
      <c r="D17" s="3" t="s">
        <v>113</v>
      </c>
      <c r="E17" s="5">
        <v>1</v>
      </c>
      <c r="F17" s="2">
        <v>0</v>
      </c>
      <c r="G17" s="6">
        <v>0</v>
      </c>
      <c r="H17" s="2">
        <v>400</v>
      </c>
      <c r="I17" s="6">
        <v>43488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9">
        <v>108.72</v>
      </c>
    </row>
    <row r="18" spans="1:18">
      <c r="B18" s="47" t="s">
        <v>48</v>
      </c>
      <c r="C18" t="s">
        <v>99</v>
      </c>
      <c r="D18" s="3" t="s">
        <v>114</v>
      </c>
      <c r="E18" s="5">
        <v>3</v>
      </c>
      <c r="F18" s="2">
        <v>570</v>
      </c>
      <c r="G18" s="6">
        <v>74100</v>
      </c>
      <c r="H18" s="2">
        <v>420</v>
      </c>
      <c r="I18" s="6">
        <v>45663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9">
        <v>108.72</v>
      </c>
    </row>
    <row r="19" spans="1:18">
      <c r="B19" s="47" t="s">
        <v>48</v>
      </c>
      <c r="C19" t="s">
        <v>99</v>
      </c>
      <c r="D19" s="3" t="s">
        <v>115</v>
      </c>
      <c r="E19" s="5">
        <v>1</v>
      </c>
      <c r="F19" s="2">
        <v>340</v>
      </c>
      <c r="G19" s="6">
        <v>44200</v>
      </c>
      <c r="H19" s="2">
        <v>270</v>
      </c>
      <c r="I19" s="6">
        <v>29354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9">
        <v>108.72</v>
      </c>
    </row>
    <row r="20" spans="1:18">
      <c r="B20" s="47" t="s">
        <v>48</v>
      </c>
      <c r="C20" t="s">
        <v>99</v>
      </c>
      <c r="D20" s="3" t="s">
        <v>116</v>
      </c>
      <c r="E20" s="5">
        <v>1</v>
      </c>
      <c r="F20" s="2">
        <v>100</v>
      </c>
      <c r="G20" s="6">
        <v>13000</v>
      </c>
      <c r="H20" s="2">
        <v>75</v>
      </c>
      <c r="I20" s="6">
        <v>8154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9">
        <v>108.72</v>
      </c>
    </row>
    <row r="21" spans="1:18">
      <c r="B21" s="47" t="s">
        <v>48</v>
      </c>
      <c r="C21" t="s">
        <v>99</v>
      </c>
      <c r="D21" s="3" t="s">
        <v>117</v>
      </c>
      <c r="E21" s="5">
        <v>1</v>
      </c>
      <c r="F21" s="2">
        <v>50</v>
      </c>
      <c r="G21" s="6">
        <v>6500</v>
      </c>
      <c r="H21" s="2">
        <v>40</v>
      </c>
      <c r="I21" s="6">
        <v>4349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9">
        <v>108.72</v>
      </c>
    </row>
    <row r="22" spans="1:18">
      <c r="B22" s="47" t="s">
        <v>48</v>
      </c>
      <c r="C22" t="s">
        <v>99</v>
      </c>
      <c r="D22" s="3" t="s">
        <v>118</v>
      </c>
      <c r="E22" s="5">
        <v>1</v>
      </c>
      <c r="F22" s="2">
        <v>80</v>
      </c>
      <c r="G22" s="6">
        <v>10400</v>
      </c>
      <c r="H22" s="2">
        <v>60</v>
      </c>
      <c r="I22" s="6">
        <v>6523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9">
        <v>108.72</v>
      </c>
    </row>
    <row r="23" spans="1:18">
      <c r="B23" s="47" t="s">
        <v>48</v>
      </c>
      <c r="C23" t="s">
        <v>99</v>
      </c>
      <c r="D23" s="3" t="s">
        <v>119</v>
      </c>
      <c r="E23" s="5">
        <v>1</v>
      </c>
      <c r="F23" s="2">
        <v>40</v>
      </c>
      <c r="G23" s="6">
        <v>5200</v>
      </c>
      <c r="H23" s="2">
        <v>30</v>
      </c>
      <c r="I23" s="6">
        <v>3262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9">
        <v>108.72</v>
      </c>
    </row>
    <row r="24" spans="1:18">
      <c r="B24" s="47" t="s">
        <v>48</v>
      </c>
      <c r="C24" t="s">
        <v>99</v>
      </c>
      <c r="D24" s="3" t="s">
        <v>120</v>
      </c>
      <c r="E24" s="5">
        <v>6</v>
      </c>
      <c r="F24" s="2">
        <v>180</v>
      </c>
      <c r="G24" s="6">
        <v>23400</v>
      </c>
      <c r="H24" s="2">
        <v>120</v>
      </c>
      <c r="I24" s="6">
        <v>13044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9">
        <v>108.72</v>
      </c>
    </row>
    <row r="25" spans="1:18">
      <c r="B25" s="47" t="s">
        <v>48</v>
      </c>
      <c r="C25" t="s">
        <v>99</v>
      </c>
      <c r="D25" s="3" t="s">
        <v>121</v>
      </c>
      <c r="E25" s="5">
        <v>1</v>
      </c>
      <c r="F25" s="2">
        <v>950</v>
      </c>
      <c r="G25" s="6">
        <v>123500</v>
      </c>
      <c r="H25" s="2">
        <v>800</v>
      </c>
      <c r="I25" s="6">
        <v>86976</v>
      </c>
      <c r="J25" s="6" t="str">
        <f>G25 - I25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9">
        <v>108.72</v>
      </c>
    </row>
    <row r="26" spans="1:18">
      <c r="B26" s="47" t="s">
        <v>48</v>
      </c>
      <c r="C26" t="s">
        <v>99</v>
      </c>
      <c r="D26" s="3" t="s">
        <v>122</v>
      </c>
      <c r="E26" s="5">
        <v>1</v>
      </c>
      <c r="F26" s="2">
        <v>1200</v>
      </c>
      <c r="G26" s="6">
        <v>156000</v>
      </c>
      <c r="H26" s="2">
        <v>1300</v>
      </c>
      <c r="I26" s="6">
        <v>141336</v>
      </c>
      <c r="J26" s="6" t="str">
        <f>G26 - I26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0.2</v>
      </c>
      <c r="P26" s="4">
        <v>0.8</v>
      </c>
      <c r="Q26" s="2">
        <v>130</v>
      </c>
      <c r="R26" s="49">
        <v>108.72</v>
      </c>
    </row>
    <row r="27" spans="1:18">
      <c r="B27" s="47" t="s">
        <v>48</v>
      </c>
      <c r="C27" t="s">
        <v>99</v>
      </c>
      <c r="D27" s="3" t="s">
        <v>123</v>
      </c>
      <c r="E27" s="5">
        <v>15</v>
      </c>
      <c r="F27" s="2">
        <v>900</v>
      </c>
      <c r="G27" s="6">
        <v>117000</v>
      </c>
      <c r="H27" s="2">
        <v>750</v>
      </c>
      <c r="I27" s="6">
        <v>81540</v>
      </c>
      <c r="J27" s="6" t="str">
        <f>G27 - I27</f>
        <v>0</v>
      </c>
      <c r="K27" s="4" t="str">
        <f>IF(G27=0,0,J27 / G27)</f>
        <v>0</v>
      </c>
      <c r="L27" s="6" t="str">
        <f>J27 * O27</f>
        <v>0</v>
      </c>
      <c r="M27" s="2" t="str">
        <f>L27 / R2</f>
        <v>0</v>
      </c>
      <c r="N27" s="6" t="str">
        <f>J27 * P27</f>
        <v>0</v>
      </c>
      <c r="O27" s="4">
        <v>0.2</v>
      </c>
      <c r="P27" s="4">
        <v>0.8</v>
      </c>
      <c r="Q27" s="2">
        <v>130</v>
      </c>
      <c r="R27" s="49">
        <v>108.72</v>
      </c>
    </row>
    <row r="28" spans="1:18">
      <c r="B28" s="47" t="s">
        <v>48</v>
      </c>
      <c r="C28" t="s">
        <v>99</v>
      </c>
      <c r="D28" s="3" t="s">
        <v>124</v>
      </c>
      <c r="E28" s="5">
        <v>15</v>
      </c>
      <c r="F28" s="2">
        <v>1725</v>
      </c>
      <c r="G28" s="6">
        <v>224250</v>
      </c>
      <c r="H28" s="2">
        <v>1425</v>
      </c>
      <c r="I28" s="6">
        <v>154920</v>
      </c>
      <c r="J28" s="6" t="str">
        <f>G28 - I28</f>
        <v>0</v>
      </c>
      <c r="K28" s="4" t="str">
        <f>IF(G28=0,0,J28 / G28)</f>
        <v>0</v>
      </c>
      <c r="L28" s="6" t="str">
        <f>J28 * O28</f>
        <v>0</v>
      </c>
      <c r="M28" s="2" t="str">
        <f>L28 / R2</f>
        <v>0</v>
      </c>
      <c r="N28" s="6" t="str">
        <f>J28 * P28</f>
        <v>0</v>
      </c>
      <c r="O28" s="4">
        <v>0.2</v>
      </c>
      <c r="P28" s="4">
        <v>0.8</v>
      </c>
      <c r="Q28" s="2">
        <v>130</v>
      </c>
      <c r="R28" s="49">
        <v>108.72</v>
      </c>
    </row>
    <row r="29" spans="1:18">
      <c r="B29" s="47" t="s">
        <v>48</v>
      </c>
      <c r="C29" t="s">
        <v>99</v>
      </c>
      <c r="D29" s="3" t="s">
        <v>125</v>
      </c>
      <c r="E29" s="5">
        <v>15</v>
      </c>
      <c r="F29" s="2">
        <v>900</v>
      </c>
      <c r="G29" s="6">
        <v>117000</v>
      </c>
      <c r="H29" s="2">
        <v>750</v>
      </c>
      <c r="I29" s="6">
        <v>81540</v>
      </c>
      <c r="J29" s="6" t="str">
        <f>G29 - I29</f>
        <v>0</v>
      </c>
      <c r="K29" s="4" t="str">
        <f>IF(G29=0,0,J29 / G29)</f>
        <v>0</v>
      </c>
      <c r="L29" s="6" t="str">
        <f>J29 * O29</f>
        <v>0</v>
      </c>
      <c r="M29" s="2" t="str">
        <f>L29 / R2</f>
        <v>0</v>
      </c>
      <c r="N29" s="6" t="str">
        <f>J29 * P29</f>
        <v>0</v>
      </c>
      <c r="O29" s="4">
        <v>0.2</v>
      </c>
      <c r="P29" s="4">
        <v>0.8</v>
      </c>
      <c r="Q29" s="2">
        <v>130</v>
      </c>
      <c r="R29" s="49">
        <v>108.72</v>
      </c>
    </row>
    <row r="30" spans="1:18">
      <c r="B30" s="47" t="s">
        <v>48</v>
      </c>
      <c r="C30" t="s">
        <v>99</v>
      </c>
      <c r="D30" s="3" t="s">
        <v>126</v>
      </c>
      <c r="E30" s="5">
        <v>1</v>
      </c>
      <c r="F30" s="2">
        <v>150</v>
      </c>
      <c r="G30" s="6">
        <v>19500</v>
      </c>
      <c r="H30" s="2">
        <v>125</v>
      </c>
      <c r="I30" s="6">
        <v>13590</v>
      </c>
      <c r="J30" s="6" t="str">
        <f>G30 - I30</f>
        <v>0</v>
      </c>
      <c r="K30" s="4" t="str">
        <f>IF(G30=0,0,J30 / G30)</f>
        <v>0</v>
      </c>
      <c r="L30" s="6" t="str">
        <f>J30 * O30</f>
        <v>0</v>
      </c>
      <c r="M30" s="2" t="str">
        <f>L30 / R2</f>
        <v>0</v>
      </c>
      <c r="N30" s="6" t="str">
        <f>J30 * P30</f>
        <v>0</v>
      </c>
      <c r="O30" s="4">
        <v>0.2</v>
      </c>
      <c r="P30" s="4">
        <v>0.8</v>
      </c>
      <c r="Q30" s="2">
        <v>130</v>
      </c>
      <c r="R30" s="49">
        <v>108.72</v>
      </c>
    </row>
    <row r="31" spans="1:18">
      <c r="B31" s="47" t="s">
        <v>48</v>
      </c>
      <c r="C31" t="s">
        <v>99</v>
      </c>
      <c r="D31" s="3" t="s">
        <v>127</v>
      </c>
      <c r="E31" s="5">
        <v>1</v>
      </c>
      <c r="F31" s="2">
        <v>500</v>
      </c>
      <c r="G31" s="6">
        <v>65000</v>
      </c>
      <c r="H31" s="2">
        <v>400</v>
      </c>
      <c r="I31" s="6">
        <v>43488</v>
      </c>
      <c r="J31" s="6" t="str">
        <f>G31 - I31</f>
        <v>0</v>
      </c>
      <c r="K31" s="4" t="str">
        <f>IF(G31=0,0,J31 / G31)</f>
        <v>0</v>
      </c>
      <c r="L31" s="6" t="str">
        <f>J31 * O31</f>
        <v>0</v>
      </c>
      <c r="M31" s="2" t="str">
        <f>L31 / R2</f>
        <v>0</v>
      </c>
      <c r="N31" s="6" t="str">
        <f>J31 * P31</f>
        <v>0</v>
      </c>
      <c r="O31" s="4">
        <v>0.2</v>
      </c>
      <c r="P31" s="4">
        <v>0.8</v>
      </c>
      <c r="Q31" s="2">
        <v>130</v>
      </c>
      <c r="R31" s="49">
        <v>108.72</v>
      </c>
    </row>
    <row r="32" spans="1:18">
      <c r="B32" s="47" t="s">
        <v>48</v>
      </c>
      <c r="C32" t="s">
        <v>99</v>
      </c>
      <c r="D32" s="3" t="s">
        <v>128</v>
      </c>
      <c r="E32" s="5">
        <v>1</v>
      </c>
      <c r="F32" s="2">
        <v>500</v>
      </c>
      <c r="G32" s="6">
        <v>65000</v>
      </c>
      <c r="H32" s="2">
        <v>400</v>
      </c>
      <c r="I32" s="6">
        <v>43488</v>
      </c>
      <c r="J32" s="6" t="str">
        <f>G32 - I32</f>
        <v>0</v>
      </c>
      <c r="K32" s="4" t="str">
        <f>IF(G32=0,0,J32 / G32)</f>
        <v>0</v>
      </c>
      <c r="L32" s="6" t="str">
        <f>J32 * O32</f>
        <v>0</v>
      </c>
      <c r="M32" s="2" t="str">
        <f>L32 / R2</f>
        <v>0</v>
      </c>
      <c r="N32" s="6" t="str">
        <f>J32 * P32</f>
        <v>0</v>
      </c>
      <c r="O32" s="4">
        <v>0.2</v>
      </c>
      <c r="P32" s="4">
        <v>0.8</v>
      </c>
      <c r="Q32" s="2">
        <v>130</v>
      </c>
      <c r="R32" s="49">
        <v>108.72</v>
      </c>
    </row>
    <row r="33" spans="1:18">
      <c r="B33" s="47" t="s">
        <v>48</v>
      </c>
      <c r="C33" t="s">
        <v>99</v>
      </c>
      <c r="D33" s="3" t="s">
        <v>129</v>
      </c>
      <c r="E33" s="5">
        <v>1</v>
      </c>
      <c r="F33" s="2">
        <v>1530</v>
      </c>
      <c r="G33" s="6">
        <v>198900</v>
      </c>
      <c r="H33" s="2">
        <v>1047.12</v>
      </c>
      <c r="I33" s="6">
        <v>113843</v>
      </c>
      <c r="J33" s="6" t="str">
        <f>G33 - I33</f>
        <v>0</v>
      </c>
      <c r="K33" s="4" t="str">
        <f>IF(G33=0,0,J33 / G33)</f>
        <v>0</v>
      </c>
      <c r="L33" s="6" t="str">
        <f>J33 * O33</f>
        <v>0</v>
      </c>
      <c r="M33" s="2" t="str">
        <f>L33 / R2</f>
        <v>0</v>
      </c>
      <c r="N33" s="6" t="str">
        <f>J33 * P33</f>
        <v>0</v>
      </c>
      <c r="O33" s="4">
        <v>0.2</v>
      </c>
      <c r="P33" s="4">
        <v>0.8</v>
      </c>
      <c r="Q33" s="2">
        <v>130</v>
      </c>
      <c r="R33" s="49">
        <v>108.72</v>
      </c>
    </row>
    <row r="34" spans="1:18">
      <c r="B34" s="47" t="s">
        <v>48</v>
      </c>
      <c r="C34" t="s">
        <v>99</v>
      </c>
      <c r="D34" s="3" t="s">
        <v>130</v>
      </c>
      <c r="E34" s="5">
        <v>1</v>
      </c>
      <c r="F34" s="2">
        <v>450</v>
      </c>
      <c r="G34" s="6">
        <v>58500</v>
      </c>
      <c r="H34" s="2">
        <v>350</v>
      </c>
      <c r="I34" s="6">
        <v>38052</v>
      </c>
      <c r="J34" s="6" t="str">
        <f>G34 - I34</f>
        <v>0</v>
      </c>
      <c r="K34" s="4" t="str">
        <f>IF(G34=0,0,J34 / G34)</f>
        <v>0</v>
      </c>
      <c r="L34" s="6" t="str">
        <f>J34 * O34</f>
        <v>0</v>
      </c>
      <c r="M34" s="2" t="str">
        <f>L34 / R2</f>
        <v>0</v>
      </c>
      <c r="N34" s="6" t="str">
        <f>J34 * P34</f>
        <v>0</v>
      </c>
      <c r="O34" s="4">
        <v>0.2</v>
      </c>
      <c r="P34" s="4">
        <v>0.8</v>
      </c>
      <c r="Q34" s="2">
        <v>130</v>
      </c>
      <c r="R34" s="49">
        <v>108.72</v>
      </c>
    </row>
    <row r="35" spans="1:18">
      <c r="B35" s="47" t="s">
        <v>48</v>
      </c>
      <c r="C35" t="s">
        <v>131</v>
      </c>
      <c r="D35" s="3" t="s">
        <v>132</v>
      </c>
      <c r="E35" s="5">
        <v>1</v>
      </c>
      <c r="F35" s="2">
        <v>180</v>
      </c>
      <c r="G35" s="6">
        <v>23400</v>
      </c>
      <c r="H35" s="2">
        <v>140</v>
      </c>
      <c r="I35" s="6">
        <v>15221</v>
      </c>
      <c r="J35" s="6" t="str">
        <f>G35 - I35</f>
        <v>0</v>
      </c>
      <c r="K35" s="4" t="str">
        <f>IF(G35=0,0,J35 / G35)</f>
        <v>0</v>
      </c>
      <c r="L35" s="6" t="str">
        <f>J35 * O35</f>
        <v>0</v>
      </c>
      <c r="M35" s="2" t="str">
        <f>L35 / R2</f>
        <v>0</v>
      </c>
      <c r="N35" s="6" t="str">
        <f>J35 * P35</f>
        <v>0</v>
      </c>
      <c r="O35" s="4">
        <v>0.2</v>
      </c>
      <c r="P35" s="4">
        <v>0.8</v>
      </c>
      <c r="Q35" s="2">
        <v>130</v>
      </c>
      <c r="R35" s="49">
        <v>108.72</v>
      </c>
    </row>
    <row r="36" spans="1:18">
      <c r="B36" s="47" t="s">
        <v>48</v>
      </c>
      <c r="C36" t="s">
        <v>133</v>
      </c>
      <c r="D36" s="3" t="s">
        <v>134</v>
      </c>
      <c r="E36" s="5">
        <v>15</v>
      </c>
      <c r="F36" s="2">
        <v>207</v>
      </c>
      <c r="G36" s="6">
        <v>26910</v>
      </c>
      <c r="H36" s="2">
        <v>109.5</v>
      </c>
      <c r="I36" s="6">
        <v>11910</v>
      </c>
      <c r="J36" s="6" t="str">
        <f>G36 - I36</f>
        <v>0</v>
      </c>
      <c r="K36" s="4" t="str">
        <f>IF(G36=0,0,J36 / G36)</f>
        <v>0</v>
      </c>
      <c r="L36" s="6" t="str">
        <f>J36 * O36</f>
        <v>0</v>
      </c>
      <c r="M36" s="2" t="str">
        <f>L36 / R2</f>
        <v>0</v>
      </c>
      <c r="N36" s="6" t="str">
        <f>J36 * P36</f>
        <v>0</v>
      </c>
      <c r="O36" s="4">
        <v>0.2</v>
      </c>
      <c r="P36" s="4">
        <v>0.8</v>
      </c>
      <c r="Q36" s="2">
        <v>130</v>
      </c>
      <c r="R36" s="49">
        <v>108.72</v>
      </c>
    </row>
    <row r="37" spans="1:18">
      <c r="B37" s="47" t="s">
        <v>48</v>
      </c>
      <c r="C37" t="s">
        <v>135</v>
      </c>
      <c r="D37" s="3" t="s">
        <v>136</v>
      </c>
      <c r="E37" s="5">
        <v>15</v>
      </c>
      <c r="F37" s="2">
        <v>97.5</v>
      </c>
      <c r="G37" s="6">
        <v>12675</v>
      </c>
      <c r="H37" s="2">
        <v>63</v>
      </c>
      <c r="I37" s="6">
        <v>6855</v>
      </c>
      <c r="J37" s="6" t="str">
        <f>G37 - I37</f>
        <v>0</v>
      </c>
      <c r="K37" s="4" t="str">
        <f>IF(G37=0,0,J37 / G37)</f>
        <v>0</v>
      </c>
      <c r="L37" s="6" t="str">
        <f>J37 * O37</f>
        <v>0</v>
      </c>
      <c r="M37" s="2" t="str">
        <f>L37 / R2</f>
        <v>0</v>
      </c>
      <c r="N37" s="6" t="str">
        <f>J37 * P37</f>
        <v>0</v>
      </c>
      <c r="O37" s="4">
        <v>0.2</v>
      </c>
      <c r="P37" s="4">
        <v>0.8</v>
      </c>
      <c r="Q37" s="2">
        <v>130</v>
      </c>
      <c r="R37" s="49">
        <v>108.72</v>
      </c>
    </row>
    <row r="38" spans="1:18">
      <c r="B38" s="47" t="s">
        <v>48</v>
      </c>
      <c r="C38" t="s">
        <v>135</v>
      </c>
      <c r="D38" s="3" t="s">
        <v>137</v>
      </c>
      <c r="E38" s="5">
        <v>15</v>
      </c>
      <c r="F38" s="2">
        <v>97.5</v>
      </c>
      <c r="G38" s="6">
        <v>12675</v>
      </c>
      <c r="H38" s="2">
        <v>63</v>
      </c>
      <c r="I38" s="6">
        <v>6855</v>
      </c>
      <c r="J38" s="6" t="str">
        <f>G38 - I38</f>
        <v>0</v>
      </c>
      <c r="K38" s="4" t="str">
        <f>IF(G38=0,0,J38 / G38)</f>
        <v>0</v>
      </c>
      <c r="L38" s="6" t="str">
        <f>J38 * O38</f>
        <v>0</v>
      </c>
      <c r="M38" s="2" t="str">
        <f>L38 / R2</f>
        <v>0</v>
      </c>
      <c r="N38" s="6" t="str">
        <f>J38 * P38</f>
        <v>0</v>
      </c>
      <c r="O38" s="4">
        <v>0.2</v>
      </c>
      <c r="P38" s="4">
        <v>0.8</v>
      </c>
      <c r="Q38" s="2">
        <v>130</v>
      </c>
      <c r="R38" s="49">
        <v>108.72</v>
      </c>
    </row>
    <row r="39" spans="1:18">
      <c r="B39" s="47" t="s">
        <v>48</v>
      </c>
      <c r="C39" t="s">
        <v>135</v>
      </c>
      <c r="D39" s="3" t="s">
        <v>138</v>
      </c>
      <c r="E39" s="5">
        <v>15</v>
      </c>
      <c r="F39" s="2">
        <v>97.5</v>
      </c>
      <c r="G39" s="6">
        <v>12675</v>
      </c>
      <c r="H39" s="2">
        <v>63</v>
      </c>
      <c r="I39" s="6">
        <v>6855</v>
      </c>
      <c r="J39" s="6" t="str">
        <f>G39 - I39</f>
        <v>0</v>
      </c>
      <c r="K39" s="4" t="str">
        <f>IF(G39=0,0,J39 / G39)</f>
        <v>0</v>
      </c>
      <c r="L39" s="6" t="str">
        <f>J39 * O39</f>
        <v>0</v>
      </c>
      <c r="M39" s="2" t="str">
        <f>L39 / R2</f>
        <v>0</v>
      </c>
      <c r="N39" s="6" t="str">
        <f>J39 * P39</f>
        <v>0</v>
      </c>
      <c r="O39" s="4">
        <v>0.2</v>
      </c>
      <c r="P39" s="4">
        <v>0.8</v>
      </c>
      <c r="Q39" s="2">
        <v>130</v>
      </c>
      <c r="R39" s="49">
        <v>108.72</v>
      </c>
    </row>
    <row r="40" spans="1:18">
      <c r="B40" s="47" t="s">
        <v>48</v>
      </c>
      <c r="C40" t="s">
        <v>139</v>
      </c>
      <c r="D40" s="3" t="s">
        <v>140</v>
      </c>
      <c r="E40" s="5">
        <v>1</v>
      </c>
      <c r="F40" s="2">
        <v>90</v>
      </c>
      <c r="G40" s="6">
        <v>11700</v>
      </c>
      <c r="H40" s="2">
        <v>70</v>
      </c>
      <c r="I40" s="6">
        <v>7610</v>
      </c>
      <c r="J40" s="6" t="str">
        <f>G40 - I40</f>
        <v>0</v>
      </c>
      <c r="K40" s="4" t="str">
        <f>IF(G40=0,0,J40 / G40)</f>
        <v>0</v>
      </c>
      <c r="L40" s="6" t="str">
        <f>J40 * O40</f>
        <v>0</v>
      </c>
      <c r="M40" s="2" t="str">
        <f>L40 / R2</f>
        <v>0</v>
      </c>
      <c r="N40" s="6" t="str">
        <f>J40 * P40</f>
        <v>0</v>
      </c>
      <c r="O40" s="4">
        <v>0.2</v>
      </c>
      <c r="P40" s="4">
        <v>0.8</v>
      </c>
      <c r="Q40" s="2">
        <v>130</v>
      </c>
      <c r="R40" s="49">
        <v>108.72</v>
      </c>
    </row>
    <row r="41" spans="1:18">
      <c r="B41" s="47" t="s">
        <v>48</v>
      </c>
      <c r="C41" t="s">
        <v>99</v>
      </c>
      <c r="D41" s="3" t="s">
        <v>141</v>
      </c>
      <c r="E41" s="5">
        <v>1</v>
      </c>
      <c r="F41" s="2">
        <v>185</v>
      </c>
      <c r="G41" s="6">
        <v>24050</v>
      </c>
      <c r="H41" s="2">
        <v>115.2</v>
      </c>
      <c r="I41" s="6">
        <v>12525</v>
      </c>
      <c r="J41" s="6" t="str">
        <f>G41 - I41</f>
        <v>0</v>
      </c>
      <c r="K41" s="4" t="str">
        <f>IF(G41=0,0,J41 / G41)</f>
        <v>0</v>
      </c>
      <c r="L41" s="6" t="str">
        <f>J41 * O41</f>
        <v>0</v>
      </c>
      <c r="M41" s="2" t="str">
        <f>L41 / R2</f>
        <v>0</v>
      </c>
      <c r="N41" s="6" t="str">
        <f>J41 * P41</f>
        <v>0</v>
      </c>
      <c r="O41" s="4">
        <v>0.2</v>
      </c>
      <c r="P41" s="4">
        <v>0.8</v>
      </c>
      <c r="Q41" s="2">
        <v>130</v>
      </c>
      <c r="R41" s="49">
        <v>108.72</v>
      </c>
    </row>
    <row r="42" spans="1:18">
      <c r="B42" s="47" t="s">
        <v>48</v>
      </c>
      <c r="C42" t="s">
        <v>99</v>
      </c>
      <c r="D42" s="3" t="s">
        <v>142</v>
      </c>
      <c r="E42" s="5">
        <v>1</v>
      </c>
      <c r="F42" s="2">
        <v>250</v>
      </c>
      <c r="G42" s="6">
        <v>32500</v>
      </c>
      <c r="H42" s="2">
        <v>200</v>
      </c>
      <c r="I42" s="6">
        <v>21744</v>
      </c>
      <c r="J42" s="6" t="str">
        <f>G42 - I42</f>
        <v>0</v>
      </c>
      <c r="K42" s="4" t="str">
        <f>IF(G42=0,0,J42 / G42)</f>
        <v>0</v>
      </c>
      <c r="L42" s="6" t="str">
        <f>J42 * O42</f>
        <v>0</v>
      </c>
      <c r="M42" s="2" t="str">
        <f>L42 / R2</f>
        <v>0</v>
      </c>
      <c r="N42" s="6" t="str">
        <f>J42 * P42</f>
        <v>0</v>
      </c>
      <c r="O42" s="4">
        <v>0.2</v>
      </c>
      <c r="P42" s="4">
        <v>0.8</v>
      </c>
      <c r="Q42" s="2">
        <v>130</v>
      </c>
      <c r="R42" s="49">
        <v>108.72</v>
      </c>
    </row>
    <row r="43" spans="1:18">
      <c r="B43" s="47" t="s">
        <v>48</v>
      </c>
      <c r="C43" t="s">
        <v>143</v>
      </c>
      <c r="D43" s="3" t="s">
        <v>144</v>
      </c>
      <c r="E43" s="5">
        <v>1</v>
      </c>
      <c r="F43" s="2">
        <v>769.23</v>
      </c>
      <c r="G43" s="6">
        <v>100000</v>
      </c>
      <c r="H43" s="2">
        <v>794.7</v>
      </c>
      <c r="I43" s="6">
        <v>86400</v>
      </c>
      <c r="J43" s="6" t="str">
        <f>G43 - I43</f>
        <v>0</v>
      </c>
      <c r="K43" s="4" t="str">
        <f>IF(G43=0,0,J43 / G43)</f>
        <v>0</v>
      </c>
      <c r="L43" s="6" t="str">
        <f>J43 * O43</f>
        <v>0</v>
      </c>
      <c r="M43" s="2" t="str">
        <f>L43 / R2</f>
        <v>0</v>
      </c>
      <c r="N43" s="6" t="str">
        <f>J43 * P43</f>
        <v>0</v>
      </c>
      <c r="O43" s="4">
        <v>0</v>
      </c>
      <c r="P43" s="4">
        <v>1</v>
      </c>
      <c r="Q43" s="2">
        <v>130</v>
      </c>
      <c r="R43" s="49">
        <v>108.72</v>
      </c>
    </row>
    <row r="44" spans="1:18">
      <c r="B44" s="51"/>
      <c r="C44" s="51"/>
      <c r="D44" s="52"/>
      <c r="E44" s="53"/>
      <c r="F44" s="54"/>
      <c r="G44" s="55"/>
      <c r="H44" s="54"/>
      <c r="I44" s="55"/>
      <c r="J44" s="55"/>
      <c r="K44" s="56"/>
      <c r="L44" s="55"/>
      <c r="M44" s="54"/>
      <c r="N44" s="55"/>
      <c r="O44" s="56"/>
      <c r="P44" s="56"/>
      <c r="Q44" s="54"/>
      <c r="R44" s="54"/>
    </row>
    <row r="45" spans="1:18">
      <c r="D45" s="8" t="s">
        <v>80</v>
      </c>
      <c r="F45" s="2" t="str">
        <f>SUM(F5:F44)</f>
        <v>0</v>
      </c>
      <c r="G45" s="6" t="str">
        <f>SUM(G5:G44)</f>
        <v>0</v>
      </c>
      <c r="H45" s="2" t="str">
        <f>SUM(H5:H44)</f>
        <v>0</v>
      </c>
      <c r="I45" s="6" t="str">
        <f>SUM(I5:I44)</f>
        <v>0</v>
      </c>
      <c r="J45" s="6" t="str">
        <f>SUM(J5:J44)</f>
        <v>0</v>
      </c>
      <c r="K45" s="4" t="str">
        <f>IF(G45=0,0,J45 / G45)</f>
        <v>0</v>
      </c>
      <c r="L45" s="6" t="str">
        <f>SUM(L5:L44)</f>
        <v>0</v>
      </c>
      <c r="M45" s="2" t="str">
        <f>SUM(M5:M44)</f>
        <v>0</v>
      </c>
      <c r="N45" s="6" t="str">
        <f>SUM(N5:N44)</f>
        <v>0</v>
      </c>
    </row>
    <row r="46" spans="1:18">
      <c r="D46" s="8" t="s">
        <v>81</v>
      </c>
      <c r="E46" s="9">
        <v>0.04712</v>
      </c>
      <c r="F46" s="2" t="str">
        <f>E46 * (F45 - 0)</f>
        <v>0</v>
      </c>
      <c r="G46" s="6" t="str">
        <f>E46 * (G45 - 0)</f>
        <v>0</v>
      </c>
    </row>
    <row r="47" spans="1:18">
      <c r="D47" s="8" t="s">
        <v>82</v>
      </c>
      <c r="E47" s="7">
        <v>0.1</v>
      </c>
      <c r="F47" s="2" t="str">
        <f>F45*E47</f>
        <v>0</v>
      </c>
      <c r="G47" s="6" t="str">
        <f>G45*E47</f>
        <v>0</v>
      </c>
      <c r="N47" s="6" t="str">
        <f>G47</f>
        <v>0</v>
      </c>
    </row>
    <row r="48" spans="1:18">
      <c r="D48" s="8" t="s">
        <v>80</v>
      </c>
      <c r="F48" s="2" t="str">
        <f>F45 + F46 + F47</f>
        <v>0</v>
      </c>
      <c r="G48" s="6" t="str">
        <f>G45 + G46 + G47</f>
        <v>0</v>
      </c>
      <c r="H48" s="2" t="str">
        <f>H45</f>
        <v>0</v>
      </c>
      <c r="I48" s="6" t="str">
        <f>I45</f>
        <v>0</v>
      </c>
      <c r="J48" s="6" t="str">
        <f>G48 - I48</f>
        <v>0</v>
      </c>
      <c r="K48" s="4" t="str">
        <f>IF(G48=0,0,J48 / G48)</f>
        <v>0</v>
      </c>
      <c r="L48" s="6" t="str">
        <f>L45</f>
        <v>0</v>
      </c>
      <c r="M48" s="2" t="str">
        <f>M45</f>
        <v>0</v>
      </c>
      <c r="N48" s="6" t="str">
        <f>N45 + N47</f>
        <v>0</v>
      </c>
    </row>
    <row r="49" spans="1:18">
      <c r="D49" s="8" t="s">
        <v>83</v>
      </c>
      <c r="E49" s="7">
        <v>0</v>
      </c>
      <c r="F49" s="2" t="str">
        <f>F48*E49</f>
        <v>0</v>
      </c>
      <c r="G49" s="6" t="str">
        <f>G48*E49</f>
        <v>0</v>
      </c>
      <c r="L49" s="6" t="str">
        <f>G49*O49</f>
        <v>0</v>
      </c>
      <c r="M49" s="2" t="str">
        <f>F49*O49</f>
        <v>0</v>
      </c>
      <c r="N49" s="6" t="str">
        <f>G49*P49</f>
        <v>0</v>
      </c>
      <c r="O49" s="4">
        <v>0.2</v>
      </c>
      <c r="P49" s="4">
        <v>0.8</v>
      </c>
    </row>
    <row r="50" spans="1:18">
      <c r="D50" s="8" t="s">
        <v>84</v>
      </c>
      <c r="E50" s="5">
        <v>0</v>
      </c>
      <c r="F50" s="2" t="str">
        <f>IF(R50=0,0,G50/R50)</f>
        <v>0</v>
      </c>
      <c r="G50" s="6" t="str">
        <f>E50</f>
        <v>0</v>
      </c>
      <c r="L50" s="6" t="str">
        <f>G50*O50</f>
        <v>0</v>
      </c>
      <c r="M50" s="2" t="str">
        <f>F50*O50</f>
        <v>0</v>
      </c>
      <c r="N50" s="6" t="str">
        <f>G50*P50</f>
        <v>0</v>
      </c>
      <c r="O50" s="4">
        <v>0.2</v>
      </c>
      <c r="P50" s="4">
        <v>0.8</v>
      </c>
      <c r="Q50" s="2" t="s">
        <v>85</v>
      </c>
      <c r="R50" s="2">
        <v>100</v>
      </c>
    </row>
    <row r="51" spans="1:18">
      <c r="D51" s="8" t="s">
        <v>86</v>
      </c>
      <c r="F51" s="2" t="str">
        <f>F48 - F49 - F50</f>
        <v>0</v>
      </c>
      <c r="G51" s="6" t="str">
        <f>G48 - G49 - G50</f>
        <v>0</v>
      </c>
      <c r="H51" s="2" t="str">
        <f>H48</f>
        <v>0</v>
      </c>
      <c r="I51" s="6" t="str">
        <f>I48</f>
        <v>0</v>
      </c>
      <c r="J51" s="6" t="str">
        <f>G51 - I51</f>
        <v>0</v>
      </c>
      <c r="K51" s="4" t="str">
        <f>IF(G51=0,0,J51 / G51)</f>
        <v>0</v>
      </c>
      <c r="L51" s="6" t="str">
        <f>L48 - L49 - L50</f>
        <v>0</v>
      </c>
      <c r="M51" s="2" t="str">
        <f>M48 - M49 - M50</f>
        <v>0</v>
      </c>
      <c r="N51" s="6" t="str">
        <f>N48 - N49 - N50</f>
        <v>0</v>
      </c>
    </row>
    <row r="52" spans="1:18">
      <c r="D52" s="8"/>
    </row>
    <row r="53" spans="1:18">
      <c r="D5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53" s="2" t="str">
        <f>M51</f>
        <v>0</v>
      </c>
    </row>
    <row r="54" spans="1:18">
      <c r="D54" s="8" t="s">
        <v>7</v>
      </c>
      <c r="F54" s="2" t="str">
        <f>(F53 + F55) * E46</f>
        <v>0</v>
      </c>
    </row>
    <row r="55" spans="1:18">
      <c r="D55" s="8" t="s">
        <v>87</v>
      </c>
      <c r="F55" s="2" t="str">
        <f>H51</f>
        <v>0</v>
      </c>
    </row>
    <row r="56" spans="1:18">
      <c r="D5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56" s="2" t="str">
        <f>SUM(F53:F55)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9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145</v>
      </c>
      <c r="Q2" s="2" t="s">
        <v>30</v>
      </c>
      <c r="R2" s="2">
        <v>130</v>
      </c>
    </row>
    <row r="4" spans="1:18" s="1" customFormat="1">
      <c r="B4" s="15" t="s">
        <v>31</v>
      </c>
      <c r="C4" s="16" t="s">
        <v>32</v>
      </c>
      <c r="D4" s="17" t="s">
        <v>33</v>
      </c>
      <c r="E4" s="18" t="s">
        <v>34</v>
      </c>
      <c r="F4" s="19" t="s">
        <v>35</v>
      </c>
      <c r="G4" s="18" t="s">
        <v>36</v>
      </c>
      <c r="H4" s="19" t="s">
        <v>37</v>
      </c>
      <c r="I4" s="18" t="s">
        <v>38</v>
      </c>
      <c r="J4" s="18" t="s">
        <v>39</v>
      </c>
      <c r="K4" s="20" t="s">
        <v>40</v>
      </c>
      <c r="L4" s="21" t="s">
        <v>41</v>
      </c>
      <c r="M4" s="22" t="s">
        <v>42</v>
      </c>
      <c r="N4" s="21" t="s">
        <v>43</v>
      </c>
      <c r="O4" s="23" t="s">
        <v>44</v>
      </c>
      <c r="P4" s="23" t="s">
        <v>45</v>
      </c>
      <c r="Q4" s="19" t="s">
        <v>46</v>
      </c>
      <c r="R4" s="24" t="s">
        <v>47</v>
      </c>
    </row>
    <row r="5" spans="1:18">
      <c r="B5" s="47" t="s">
        <v>48</v>
      </c>
      <c r="C5" t="s">
        <v>146</v>
      </c>
      <c r="D5" s="3" t="s">
        <v>147</v>
      </c>
      <c r="E5" s="5">
        <v>1</v>
      </c>
      <c r="F5" s="2">
        <v>1750</v>
      </c>
      <c r="G5" s="6">
        <v>227500</v>
      </c>
      <c r="H5" s="2">
        <v>1559.1</v>
      </c>
      <c r="I5" s="6">
        <v>169505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108.72</v>
      </c>
    </row>
    <row r="6" spans="1:18">
      <c r="B6" s="47" t="s">
        <v>48</v>
      </c>
      <c r="C6" t="s">
        <v>148</v>
      </c>
      <c r="D6" s="3" t="s">
        <v>149</v>
      </c>
      <c r="E6" s="5">
        <v>1</v>
      </c>
      <c r="F6" s="2">
        <v>400</v>
      </c>
      <c r="G6" s="6">
        <v>52000</v>
      </c>
      <c r="H6" s="2">
        <v>200</v>
      </c>
      <c r="I6" s="6">
        <v>21744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108.72</v>
      </c>
    </row>
    <row r="7" spans="1:18">
      <c r="B7" s="47" t="s">
        <v>48</v>
      </c>
      <c r="C7" t="s">
        <v>148</v>
      </c>
      <c r="D7" s="3" t="s">
        <v>93</v>
      </c>
      <c r="E7" s="5">
        <v>1</v>
      </c>
      <c r="F7" s="2">
        <v>80</v>
      </c>
      <c r="G7" s="6">
        <v>10400</v>
      </c>
      <c r="H7" s="2">
        <v>50</v>
      </c>
      <c r="I7" s="6">
        <v>5436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108.72</v>
      </c>
    </row>
    <row r="8" spans="1:18">
      <c r="B8" s="47" t="s">
        <v>48</v>
      </c>
      <c r="C8" t="s">
        <v>150</v>
      </c>
      <c r="D8" s="3" t="s">
        <v>151</v>
      </c>
      <c r="E8" s="5">
        <v>3</v>
      </c>
      <c r="F8" s="2">
        <v>240</v>
      </c>
      <c r="G8" s="6">
        <v>31200</v>
      </c>
      <c r="H8" s="2">
        <v>150</v>
      </c>
      <c r="I8" s="6">
        <v>16308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108.72</v>
      </c>
    </row>
    <row r="9" spans="1:18">
      <c r="B9" s="47" t="s">
        <v>48</v>
      </c>
      <c r="C9" t="s">
        <v>58</v>
      </c>
      <c r="D9" s="3" t="s">
        <v>152</v>
      </c>
      <c r="E9" s="5">
        <v>1</v>
      </c>
      <c r="F9" s="2">
        <v>1500</v>
      </c>
      <c r="G9" s="6">
        <v>195000</v>
      </c>
      <c r="H9" s="2">
        <v>1099.48</v>
      </c>
      <c r="I9" s="6">
        <v>119535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108.72</v>
      </c>
    </row>
    <row r="10" spans="1:18">
      <c r="B10" s="47" t="s">
        <v>48</v>
      </c>
      <c r="C10" t="s">
        <v>60</v>
      </c>
      <c r="D10" s="3" t="s">
        <v>153</v>
      </c>
      <c r="E10" s="5">
        <v>1</v>
      </c>
      <c r="F10" s="2">
        <v>150</v>
      </c>
      <c r="G10" s="6">
        <v>19500</v>
      </c>
      <c r="H10" s="2">
        <v>105</v>
      </c>
      <c r="I10" s="6">
        <v>11416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108.72</v>
      </c>
    </row>
    <row r="11" spans="1:18">
      <c r="B11" s="47" t="s">
        <v>48</v>
      </c>
      <c r="C11" t="s">
        <v>66</v>
      </c>
      <c r="D11" s="3" t="s">
        <v>154</v>
      </c>
      <c r="E11" s="5">
        <v>1</v>
      </c>
      <c r="F11" s="2">
        <v>450</v>
      </c>
      <c r="G11" s="6">
        <v>58500</v>
      </c>
      <c r="H11" s="2">
        <v>260</v>
      </c>
      <c r="I11" s="6">
        <v>28267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108.72</v>
      </c>
    </row>
    <row r="12" spans="1:18">
      <c r="B12" s="47" t="s">
        <v>48</v>
      </c>
      <c r="C12" t="s">
        <v>68</v>
      </c>
      <c r="D12" s="3" t="s">
        <v>155</v>
      </c>
      <c r="E12" s="5">
        <v>1</v>
      </c>
      <c r="F12" s="2">
        <v>250</v>
      </c>
      <c r="G12" s="6">
        <v>32500</v>
      </c>
      <c r="H12" s="2">
        <v>167.54</v>
      </c>
      <c r="I12" s="6">
        <v>18215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108.72</v>
      </c>
    </row>
    <row r="13" spans="1:18">
      <c r="B13" s="47" t="s">
        <v>48</v>
      </c>
      <c r="C13" t="s">
        <v>156</v>
      </c>
      <c r="D13" s="3" t="s">
        <v>71</v>
      </c>
      <c r="E13" s="5">
        <v>1</v>
      </c>
      <c r="F13" s="2">
        <v>350</v>
      </c>
      <c r="G13" s="6">
        <v>45500</v>
      </c>
      <c r="H13" s="2">
        <v>222.51</v>
      </c>
      <c r="I13" s="6">
        <v>24191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108.72</v>
      </c>
    </row>
    <row r="14" spans="1:18">
      <c r="B14" s="47" t="s">
        <v>48</v>
      </c>
      <c r="C14" t="s">
        <v>72</v>
      </c>
      <c r="D14" s="3" t="s">
        <v>157</v>
      </c>
      <c r="E14" s="5">
        <v>1</v>
      </c>
      <c r="F14" s="2">
        <v>0</v>
      </c>
      <c r="G14" s="6">
        <v>0</v>
      </c>
      <c r="H14" s="2">
        <v>300</v>
      </c>
      <c r="I14" s="6">
        <v>32616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9">
        <v>108.72</v>
      </c>
    </row>
    <row r="15" spans="1:18">
      <c r="B15" s="47" t="s">
        <v>76</v>
      </c>
      <c r="C15" t="s">
        <v>158</v>
      </c>
      <c r="D15" s="3" t="s">
        <v>159</v>
      </c>
      <c r="E15" s="5">
        <v>13</v>
      </c>
      <c r="F15" s="2">
        <v>1690</v>
      </c>
      <c r="G15" s="6">
        <v>219700</v>
      </c>
      <c r="H15" s="2">
        <v>0</v>
      </c>
      <c r="I15" s="6">
        <v>0</v>
      </c>
      <c r="J15" s="6" t="str">
        <f>G15 - 154050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9">
        <v>108.72</v>
      </c>
    </row>
    <row r="16" spans="1:18">
      <c r="B16" s="48" t="s">
        <v>63</v>
      </c>
      <c r="C16" s="41" t="s">
        <v>143</v>
      </c>
      <c r="D16" s="42" t="s">
        <v>144</v>
      </c>
      <c r="E16" s="43">
        <v>1</v>
      </c>
      <c r="F16" s="44">
        <v>769.23</v>
      </c>
      <c r="G16" s="45">
        <v>100000</v>
      </c>
      <c r="H16" s="44">
        <v>0</v>
      </c>
      <c r="I16" s="45">
        <v>86400</v>
      </c>
      <c r="J16" s="45" t="str">
        <f>G16 - I16</f>
        <v>0</v>
      </c>
      <c r="K16" s="46" t="str">
        <f>IF(G16=0,0,J16 / G16)</f>
        <v>0</v>
      </c>
      <c r="L16" s="45">
        <v>0</v>
      </c>
      <c r="M16" s="44">
        <v>0</v>
      </c>
      <c r="N16" s="45" t="str">
        <f>J16 * P16</f>
        <v>0</v>
      </c>
      <c r="O16" s="46">
        <v>0.2</v>
      </c>
      <c r="P16" s="46">
        <v>0.8</v>
      </c>
      <c r="Q16" s="44">
        <v>130</v>
      </c>
      <c r="R16" s="50">
        <v>108.72</v>
      </c>
    </row>
    <row r="17" spans="1:18">
      <c r="B17" s="51"/>
      <c r="C17" s="51"/>
      <c r="D17" s="52"/>
      <c r="E17" s="53"/>
      <c r="F17" s="54"/>
      <c r="G17" s="55"/>
      <c r="H17" s="54"/>
      <c r="I17" s="55"/>
      <c r="J17" s="55"/>
      <c r="K17" s="56"/>
      <c r="L17" s="55"/>
      <c r="M17" s="54"/>
      <c r="N17" s="55"/>
      <c r="O17" s="56"/>
      <c r="P17" s="56"/>
      <c r="Q17" s="54"/>
      <c r="R17" s="54"/>
    </row>
    <row r="18" spans="1:18">
      <c r="D18" s="8" t="s">
        <v>80</v>
      </c>
      <c r="F18" s="2" t="str">
        <f>SUM(F5:F17)</f>
        <v>0</v>
      </c>
      <c r="G18" s="6" t="str">
        <f>SUM(G5:G17)</f>
        <v>0</v>
      </c>
      <c r="H18" s="2" t="str">
        <f>SUM(H5:H17)</f>
        <v>0</v>
      </c>
      <c r="I18" s="6" t="str">
        <f>SUM(I5:I17)</f>
        <v>0</v>
      </c>
      <c r="J18" s="6" t="str">
        <f>SUM(J5:J17)</f>
        <v>0</v>
      </c>
      <c r="K18" s="4" t="str">
        <f>IF(G18=0,0,J18 / G18)</f>
        <v>0</v>
      </c>
      <c r="L18" s="6" t="str">
        <f>SUM(L5:L17)</f>
        <v>0</v>
      </c>
      <c r="M18" s="2" t="str">
        <f>SUM(M5:M17)</f>
        <v>0</v>
      </c>
      <c r="N18" s="6" t="str">
        <f>SUM(N5:N17)</f>
        <v>0</v>
      </c>
    </row>
    <row r="19" spans="1:18">
      <c r="D19" s="8" t="s">
        <v>81</v>
      </c>
      <c r="E19" s="9">
        <v>0.04712</v>
      </c>
      <c r="F19" s="2" t="str">
        <f>E19 * (F18 - 769)</f>
        <v>0</v>
      </c>
      <c r="G19" s="6" t="str">
        <f>E19 * (G18 - 100000)</f>
        <v>0</v>
      </c>
    </row>
    <row r="20" spans="1:18">
      <c r="D20" s="8" t="s">
        <v>82</v>
      </c>
      <c r="E20" s="7">
        <v>0.1</v>
      </c>
      <c r="F20" s="2" t="str">
        <f>F18*E20</f>
        <v>0</v>
      </c>
      <c r="G20" s="6" t="str">
        <f>G18*E20</f>
        <v>0</v>
      </c>
      <c r="N20" s="6" t="str">
        <f>G20</f>
        <v>0</v>
      </c>
    </row>
    <row r="21" spans="1:18">
      <c r="D21" s="8" t="s">
        <v>80</v>
      </c>
      <c r="F21" s="2" t="str">
        <f>F18 + F19 + F20</f>
        <v>0</v>
      </c>
      <c r="G21" s="6" t="str">
        <f>G18 + G19 +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</f>
        <v>0</v>
      </c>
      <c r="M21" s="2" t="str">
        <f>M18</f>
        <v>0</v>
      </c>
      <c r="N21" s="6" t="str">
        <f>N18 + N20</f>
        <v>0</v>
      </c>
    </row>
    <row r="22" spans="1:18">
      <c r="D22" s="8" t="s">
        <v>160</v>
      </c>
      <c r="E22" s="7">
        <v>0.05</v>
      </c>
      <c r="F22" s="2" t="str">
        <f>F21*E22</f>
        <v>0</v>
      </c>
      <c r="G22" s="6" t="str">
        <f>G21*E22</f>
        <v>0</v>
      </c>
      <c r="L22" s="6" t="str">
        <f>G22*O22</f>
        <v>0</v>
      </c>
      <c r="M22" s="2" t="str">
        <f>F22*O22</f>
        <v>0</v>
      </c>
      <c r="N22" s="6" t="str">
        <f>G22*P22</f>
        <v>0</v>
      </c>
      <c r="O22" s="4">
        <v>0.2</v>
      </c>
      <c r="P22" s="4">
        <v>0.8</v>
      </c>
    </row>
    <row r="23" spans="1:18">
      <c r="D23" s="8" t="s">
        <v>84</v>
      </c>
      <c r="E23" s="5">
        <v>0</v>
      </c>
      <c r="F23" s="2" t="str">
        <f>IF(R23=0,0,G23/R23)</f>
        <v>0</v>
      </c>
      <c r="G23" s="6" t="str">
        <f>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0.2</v>
      </c>
      <c r="P23" s="4">
        <v>0.8</v>
      </c>
      <c r="Q23" s="2" t="s">
        <v>85</v>
      </c>
      <c r="R23" s="2">
        <v>100</v>
      </c>
    </row>
    <row r="24" spans="1:18">
      <c r="D24" s="8" t="s">
        <v>86</v>
      </c>
      <c r="F24" s="2" t="str">
        <f>F21 - F22 - F23</f>
        <v>0</v>
      </c>
      <c r="G24" s="6" t="str">
        <f>G21 - G22 -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L21 - L22 - L23</f>
        <v>0</v>
      </c>
      <c r="M24" s="2" t="str">
        <f>M21 - M22 - M23</f>
        <v>0</v>
      </c>
      <c r="N24" s="6" t="str">
        <f>N21 - N22 - N23</f>
        <v>0</v>
      </c>
    </row>
    <row r="25" spans="1:18">
      <c r="D25" s="8"/>
    </row>
    <row r="26" spans="1:18">
      <c r="D26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6" s="2" t="str">
        <f>M24</f>
        <v>0</v>
      </c>
    </row>
    <row r="27" spans="1:18">
      <c r="D27" s="8" t="s">
        <v>7</v>
      </c>
      <c r="F27" s="2" t="str">
        <f>(F26 + F28) * E19</f>
        <v>0</v>
      </c>
    </row>
    <row r="28" spans="1:18">
      <c r="D28" s="8" t="s">
        <v>87</v>
      </c>
      <c r="F28" s="2" t="str">
        <f>H24</f>
        <v>0</v>
      </c>
    </row>
    <row r="29" spans="1:18">
      <c r="D29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9" s="2" t="str">
        <f>SUM(F26:F28)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4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161</v>
      </c>
      <c r="Q2" s="2" t="s">
        <v>30</v>
      </c>
      <c r="R2" s="2">
        <v>130</v>
      </c>
    </row>
    <row r="4" spans="1:18" s="1" customFormat="1">
      <c r="B4" s="15" t="s">
        <v>31</v>
      </c>
      <c r="C4" s="16" t="s">
        <v>32</v>
      </c>
      <c r="D4" s="17" t="s">
        <v>33</v>
      </c>
      <c r="E4" s="18" t="s">
        <v>34</v>
      </c>
      <c r="F4" s="19" t="s">
        <v>35</v>
      </c>
      <c r="G4" s="18" t="s">
        <v>36</v>
      </c>
      <c r="H4" s="19" t="s">
        <v>37</v>
      </c>
      <c r="I4" s="18" t="s">
        <v>38</v>
      </c>
      <c r="J4" s="18" t="s">
        <v>39</v>
      </c>
      <c r="K4" s="20" t="s">
        <v>40</v>
      </c>
      <c r="L4" s="21" t="s">
        <v>41</v>
      </c>
      <c r="M4" s="22" t="s">
        <v>42</v>
      </c>
      <c r="N4" s="21" t="s">
        <v>43</v>
      </c>
      <c r="O4" s="23" t="s">
        <v>44</v>
      </c>
      <c r="P4" s="23" t="s">
        <v>45</v>
      </c>
      <c r="Q4" s="19" t="s">
        <v>46</v>
      </c>
      <c r="R4" s="24" t="s">
        <v>47</v>
      </c>
    </row>
    <row r="5" spans="1:18">
      <c r="B5" s="47" t="s">
        <v>76</v>
      </c>
      <c r="C5" t="s">
        <v>162</v>
      </c>
      <c r="D5" s="3" t="s">
        <v>163</v>
      </c>
      <c r="E5" s="5">
        <v>1</v>
      </c>
      <c r="F5" s="2">
        <v>2500</v>
      </c>
      <c r="G5" s="6">
        <v>325000</v>
      </c>
      <c r="H5" s="2">
        <v>0</v>
      </c>
      <c r="I5" s="6">
        <v>0</v>
      </c>
      <c r="J5" s="6" t="str">
        <f>G5 - 215176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9">
        <v>108.72</v>
      </c>
    </row>
    <row r="6" spans="1:18">
      <c r="B6" s="47" t="s">
        <v>76</v>
      </c>
      <c r="C6" t="s">
        <v>164</v>
      </c>
      <c r="D6" s="3" t="s">
        <v>165</v>
      </c>
      <c r="E6" s="5">
        <v>1</v>
      </c>
      <c r="F6" s="2">
        <v>350</v>
      </c>
      <c r="G6" s="6">
        <v>45500</v>
      </c>
      <c r="H6" s="2">
        <v>0</v>
      </c>
      <c r="I6" s="6">
        <v>0</v>
      </c>
      <c r="J6" s="6" t="str">
        <f>G6 - 28313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9">
        <v>108.72</v>
      </c>
    </row>
    <row r="7" spans="1:18">
      <c r="B7" s="47" t="s">
        <v>76</v>
      </c>
      <c r="C7" t="s">
        <v>164</v>
      </c>
      <c r="D7" s="3" t="s">
        <v>166</v>
      </c>
      <c r="E7" s="5">
        <v>38</v>
      </c>
      <c r="F7" s="2">
        <v>228</v>
      </c>
      <c r="G7" s="6">
        <v>29640</v>
      </c>
      <c r="H7" s="2">
        <v>0</v>
      </c>
      <c r="I7" s="6">
        <v>0</v>
      </c>
      <c r="J7" s="6" t="str">
        <f>G7 - 17214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9">
        <v>108.72</v>
      </c>
    </row>
    <row r="8" spans="1:18">
      <c r="B8" s="47" t="s">
        <v>48</v>
      </c>
      <c r="C8" t="s">
        <v>72</v>
      </c>
      <c r="D8" s="3" t="s">
        <v>167</v>
      </c>
      <c r="E8" s="5">
        <v>1</v>
      </c>
      <c r="F8" s="2">
        <v>750</v>
      </c>
      <c r="G8" s="6">
        <v>97500</v>
      </c>
      <c r="H8" s="2">
        <v>500</v>
      </c>
      <c r="I8" s="6">
        <v>54360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9">
        <v>108.72</v>
      </c>
    </row>
    <row r="9" spans="1:18">
      <c r="B9" s="47" t="s">
        <v>48</v>
      </c>
      <c r="C9" t="s">
        <v>72</v>
      </c>
      <c r="D9" s="3" t="s">
        <v>168</v>
      </c>
      <c r="E9" s="5">
        <v>1</v>
      </c>
      <c r="F9" s="2">
        <v>350</v>
      </c>
      <c r="G9" s="6">
        <v>45500</v>
      </c>
      <c r="H9" s="2">
        <v>200</v>
      </c>
      <c r="I9" s="6">
        <v>21744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9">
        <v>108.72</v>
      </c>
    </row>
    <row r="10" spans="1:18">
      <c r="B10" s="47" t="s">
        <v>48</v>
      </c>
      <c r="C10" t="s">
        <v>169</v>
      </c>
      <c r="D10" s="3" t="s">
        <v>170</v>
      </c>
      <c r="E10" s="5">
        <v>1</v>
      </c>
      <c r="F10" s="2">
        <v>300</v>
      </c>
      <c r="G10" s="6">
        <v>39000</v>
      </c>
      <c r="H10" s="2">
        <v>234.38</v>
      </c>
      <c r="I10" s="6">
        <v>25482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9">
        <v>108.72</v>
      </c>
    </row>
    <row r="11" spans="1:18">
      <c r="B11" s="47" t="s">
        <v>48</v>
      </c>
      <c r="C11" t="s">
        <v>169</v>
      </c>
      <c r="D11" s="3" t="s">
        <v>171</v>
      </c>
      <c r="E11" s="5">
        <v>1</v>
      </c>
      <c r="F11" s="2">
        <v>450</v>
      </c>
      <c r="G11" s="6">
        <v>58500</v>
      </c>
      <c r="H11" s="2">
        <v>312.5</v>
      </c>
      <c r="I11" s="6">
        <v>33975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9">
        <v>108.72</v>
      </c>
    </row>
    <row r="12" spans="1:18">
      <c r="B12" s="47" t="s">
        <v>48</v>
      </c>
      <c r="C12" t="s">
        <v>172</v>
      </c>
      <c r="D12" s="3" t="s">
        <v>173</v>
      </c>
      <c r="E12" s="5">
        <v>1</v>
      </c>
      <c r="F12" s="2">
        <v>300</v>
      </c>
      <c r="G12" s="6">
        <v>39000</v>
      </c>
      <c r="H12" s="2">
        <v>145.83</v>
      </c>
      <c r="I12" s="6">
        <v>15855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9">
        <v>108.72</v>
      </c>
    </row>
    <row r="13" spans="1:18">
      <c r="B13" s="47" t="s">
        <v>48</v>
      </c>
      <c r="C13" t="s">
        <v>172</v>
      </c>
      <c r="D13" s="3" t="s">
        <v>174</v>
      </c>
      <c r="E13" s="5">
        <v>1</v>
      </c>
      <c r="F13" s="2">
        <v>900</v>
      </c>
      <c r="G13" s="6">
        <v>117000</v>
      </c>
      <c r="H13" s="2">
        <v>531.25</v>
      </c>
      <c r="I13" s="6">
        <v>57758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9">
        <v>108.72</v>
      </c>
    </row>
    <row r="14" spans="1:18">
      <c r="B14" s="47" t="s">
        <v>48</v>
      </c>
      <c r="C14" t="s">
        <v>175</v>
      </c>
      <c r="D14" s="3" t="s">
        <v>176</v>
      </c>
      <c r="E14" s="5">
        <v>1</v>
      </c>
      <c r="F14" s="2">
        <v>720</v>
      </c>
      <c r="G14" s="6">
        <v>93600</v>
      </c>
      <c r="H14" s="2">
        <v>625</v>
      </c>
      <c r="I14" s="6">
        <v>67950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9">
        <v>108.72</v>
      </c>
    </row>
    <row r="15" spans="1:18">
      <c r="B15" s="47" t="s">
        <v>48</v>
      </c>
      <c r="C15" t="s">
        <v>175</v>
      </c>
      <c r="D15" s="3" t="s">
        <v>177</v>
      </c>
      <c r="E15" s="5">
        <v>4</v>
      </c>
      <c r="F15" s="2">
        <v>1680</v>
      </c>
      <c r="G15" s="6">
        <v>218400</v>
      </c>
      <c r="H15" s="2">
        <v>1458.32</v>
      </c>
      <c r="I15" s="6">
        <v>158548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9">
        <v>108.72</v>
      </c>
    </row>
    <row r="16" spans="1:18">
      <c r="B16" s="47" t="s">
        <v>48</v>
      </c>
      <c r="C16" t="s">
        <v>178</v>
      </c>
      <c r="D16" s="3" t="s">
        <v>179</v>
      </c>
      <c r="E16" s="5">
        <v>1</v>
      </c>
      <c r="F16" s="2">
        <v>0</v>
      </c>
      <c r="G16" s="6">
        <v>0</v>
      </c>
      <c r="H16" s="2">
        <v>400</v>
      </c>
      <c r="I16" s="6">
        <v>43488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9">
        <v>108.72</v>
      </c>
    </row>
    <row r="17" spans="1:18">
      <c r="B17" s="47" t="s">
        <v>48</v>
      </c>
      <c r="C17" t="s">
        <v>178</v>
      </c>
      <c r="D17" s="3" t="s">
        <v>180</v>
      </c>
      <c r="E17" s="5">
        <v>2</v>
      </c>
      <c r="F17" s="2">
        <v>200</v>
      </c>
      <c r="G17" s="6">
        <v>26000</v>
      </c>
      <c r="H17" s="2">
        <v>80</v>
      </c>
      <c r="I17" s="6">
        <v>8698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</v>
      </c>
      <c r="P17" s="4">
        <v>1</v>
      </c>
      <c r="Q17" s="2">
        <v>130</v>
      </c>
      <c r="R17" s="49">
        <v>108.72</v>
      </c>
    </row>
    <row r="18" spans="1:18">
      <c r="B18" s="47" t="s">
        <v>48</v>
      </c>
      <c r="C18" t="s">
        <v>178</v>
      </c>
      <c r="D18" s="3" t="s">
        <v>52</v>
      </c>
      <c r="E18" s="5">
        <v>1</v>
      </c>
      <c r="F18" s="2">
        <v>130</v>
      </c>
      <c r="G18" s="6">
        <v>16900</v>
      </c>
      <c r="H18" s="2">
        <v>64.58</v>
      </c>
      <c r="I18" s="6">
        <v>7021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</v>
      </c>
      <c r="P18" s="4">
        <v>1</v>
      </c>
      <c r="Q18" s="2">
        <v>130</v>
      </c>
      <c r="R18" s="49">
        <v>108.72</v>
      </c>
    </row>
    <row r="19" spans="1:18">
      <c r="B19" s="47" t="s">
        <v>48</v>
      </c>
      <c r="C19" t="s">
        <v>178</v>
      </c>
      <c r="D19" s="3" t="s">
        <v>181</v>
      </c>
      <c r="E19" s="5">
        <v>3</v>
      </c>
      <c r="F19" s="2">
        <v>240</v>
      </c>
      <c r="G19" s="6">
        <v>31200</v>
      </c>
      <c r="H19" s="2">
        <v>118.74</v>
      </c>
      <c r="I19" s="6">
        <v>12909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</v>
      </c>
      <c r="P19" s="4">
        <v>1</v>
      </c>
      <c r="Q19" s="2">
        <v>130</v>
      </c>
      <c r="R19" s="49">
        <v>108.72</v>
      </c>
    </row>
    <row r="20" spans="1:18">
      <c r="B20" s="47" t="s">
        <v>48</v>
      </c>
      <c r="C20" t="s">
        <v>182</v>
      </c>
      <c r="D20" s="3" t="s">
        <v>183</v>
      </c>
      <c r="E20" s="5">
        <v>1</v>
      </c>
      <c r="F20" s="2">
        <v>1850</v>
      </c>
      <c r="G20" s="6">
        <v>240500</v>
      </c>
      <c r="H20" s="2">
        <v>1420</v>
      </c>
      <c r="I20" s="6">
        <v>154382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</v>
      </c>
      <c r="P20" s="4">
        <v>1</v>
      </c>
      <c r="Q20" s="2">
        <v>130</v>
      </c>
      <c r="R20" s="49">
        <v>108.72</v>
      </c>
    </row>
    <row r="21" spans="1:18">
      <c r="B21" s="47" t="s">
        <v>48</v>
      </c>
      <c r="C21" t="s">
        <v>139</v>
      </c>
      <c r="D21" s="3" t="s">
        <v>184</v>
      </c>
      <c r="E21" s="5">
        <v>1</v>
      </c>
      <c r="F21" s="2">
        <v>300</v>
      </c>
      <c r="G21" s="6">
        <v>39000</v>
      </c>
      <c r="H21" s="2">
        <v>183.2</v>
      </c>
      <c r="I21" s="6">
        <v>19918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</v>
      </c>
      <c r="P21" s="4">
        <v>1</v>
      </c>
      <c r="Q21" s="2">
        <v>130</v>
      </c>
      <c r="R21" s="49">
        <v>108.72</v>
      </c>
    </row>
    <row r="22" spans="1:18">
      <c r="B22" s="47" t="s">
        <v>48</v>
      </c>
      <c r="C22" t="s">
        <v>139</v>
      </c>
      <c r="D22" s="3" t="s">
        <v>138</v>
      </c>
      <c r="E22" s="5">
        <v>49</v>
      </c>
      <c r="F22" s="2">
        <v>245</v>
      </c>
      <c r="G22" s="6">
        <v>31850</v>
      </c>
      <c r="H22" s="2">
        <v>171.5</v>
      </c>
      <c r="I22" s="6">
        <v>18669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</v>
      </c>
      <c r="P22" s="4">
        <v>1</v>
      </c>
      <c r="Q22" s="2">
        <v>130</v>
      </c>
      <c r="R22" s="49">
        <v>108.72</v>
      </c>
    </row>
    <row r="23" spans="1:18">
      <c r="B23" s="47" t="s">
        <v>48</v>
      </c>
      <c r="C23" t="s">
        <v>139</v>
      </c>
      <c r="D23" s="3" t="s">
        <v>185</v>
      </c>
      <c r="E23" s="5">
        <v>49</v>
      </c>
      <c r="F23" s="2">
        <v>73.5</v>
      </c>
      <c r="G23" s="6">
        <v>9555</v>
      </c>
      <c r="H23" s="2">
        <v>0</v>
      </c>
      <c r="I23" s="6">
        <v>0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</v>
      </c>
      <c r="P23" s="4">
        <v>1</v>
      </c>
      <c r="Q23" s="2">
        <v>130</v>
      </c>
      <c r="R23" s="49">
        <v>108.72</v>
      </c>
    </row>
    <row r="24" spans="1:18">
      <c r="B24" s="47" t="s">
        <v>48</v>
      </c>
      <c r="C24" t="s">
        <v>139</v>
      </c>
      <c r="D24" s="3" t="s">
        <v>140</v>
      </c>
      <c r="E24" s="5">
        <v>1</v>
      </c>
      <c r="F24" s="2">
        <v>100</v>
      </c>
      <c r="G24" s="6">
        <v>13000</v>
      </c>
      <c r="H24" s="2">
        <v>100</v>
      </c>
      <c r="I24" s="6">
        <v>10872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</v>
      </c>
      <c r="P24" s="4">
        <v>1</v>
      </c>
      <c r="Q24" s="2">
        <v>130</v>
      </c>
      <c r="R24" s="49">
        <v>108.72</v>
      </c>
    </row>
    <row r="25" spans="1:18">
      <c r="B25" s="47" t="s">
        <v>76</v>
      </c>
      <c r="C25" t="s">
        <v>186</v>
      </c>
      <c r="D25" s="3" t="s">
        <v>187</v>
      </c>
      <c r="E25" s="5">
        <v>1</v>
      </c>
      <c r="F25" s="2">
        <v>1500</v>
      </c>
      <c r="G25" s="6">
        <v>195000</v>
      </c>
      <c r="H25" s="2">
        <v>0</v>
      </c>
      <c r="I25" s="6">
        <v>0</v>
      </c>
      <c r="J25" s="6" t="str">
        <f>G25 - 133296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</v>
      </c>
      <c r="P25" s="4">
        <v>1</v>
      </c>
      <c r="Q25" s="2">
        <v>130</v>
      </c>
      <c r="R25" s="49">
        <v>108.72</v>
      </c>
    </row>
    <row r="26" spans="1:18">
      <c r="B26" s="47" t="s">
        <v>76</v>
      </c>
      <c r="C26" t="s">
        <v>186</v>
      </c>
      <c r="D26" s="3" t="s">
        <v>188</v>
      </c>
      <c r="E26" s="5">
        <v>45</v>
      </c>
      <c r="F26" s="2">
        <v>5850</v>
      </c>
      <c r="G26" s="6">
        <v>760500</v>
      </c>
      <c r="H26" s="2">
        <v>0</v>
      </c>
      <c r="I26" s="6">
        <v>0</v>
      </c>
      <c r="J26" s="6" t="str">
        <f>G26 - 449100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</v>
      </c>
      <c r="P26" s="4">
        <v>1</v>
      </c>
      <c r="Q26" s="2">
        <v>130</v>
      </c>
      <c r="R26" s="49">
        <v>108.72</v>
      </c>
    </row>
    <row r="27" spans="1:18">
      <c r="B27" s="47" t="s">
        <v>76</v>
      </c>
      <c r="C27" t="s">
        <v>186</v>
      </c>
      <c r="D27" s="3" t="s">
        <v>189</v>
      </c>
      <c r="E27" s="5">
        <v>2</v>
      </c>
      <c r="F27" s="2">
        <v>90</v>
      </c>
      <c r="G27" s="6">
        <v>11700</v>
      </c>
      <c r="H27" s="2">
        <v>0</v>
      </c>
      <c r="I27" s="6">
        <v>0</v>
      </c>
      <c r="J27" s="6" t="str">
        <f>G27 - 5436</f>
        <v>0</v>
      </c>
      <c r="K27" s="4" t="str">
        <f>IF(G27=0,0,J27 / G27)</f>
        <v>0</v>
      </c>
      <c r="L27" s="6" t="str">
        <f>J27 * O27</f>
        <v>0</v>
      </c>
      <c r="M27" s="2" t="str">
        <f>L27 / R2</f>
        <v>0</v>
      </c>
      <c r="N27" s="6" t="str">
        <f>J27 * P27</f>
        <v>0</v>
      </c>
      <c r="O27" s="4">
        <v>0</v>
      </c>
      <c r="P27" s="4">
        <v>1</v>
      </c>
      <c r="Q27" s="2">
        <v>130</v>
      </c>
      <c r="R27" s="49">
        <v>108.72</v>
      </c>
    </row>
    <row r="28" spans="1:18">
      <c r="B28" s="47" t="s">
        <v>76</v>
      </c>
      <c r="C28" t="s">
        <v>186</v>
      </c>
      <c r="D28" s="3" t="s">
        <v>190</v>
      </c>
      <c r="E28" s="5">
        <v>1</v>
      </c>
      <c r="F28" s="2">
        <v>950</v>
      </c>
      <c r="G28" s="6">
        <v>123500</v>
      </c>
      <c r="H28" s="2">
        <v>0</v>
      </c>
      <c r="I28" s="6">
        <v>0</v>
      </c>
      <c r="J28" s="6" t="str">
        <f>G28 - 71346</f>
        <v>0</v>
      </c>
      <c r="K28" s="4" t="str">
        <f>IF(G28=0,0,J28 / G28)</f>
        <v>0</v>
      </c>
      <c r="L28" s="6" t="str">
        <f>J28 * O28</f>
        <v>0</v>
      </c>
      <c r="M28" s="2" t="str">
        <f>L28 / R2</f>
        <v>0</v>
      </c>
      <c r="N28" s="6" t="str">
        <f>J28 * P28</f>
        <v>0</v>
      </c>
      <c r="O28" s="4">
        <v>0</v>
      </c>
      <c r="P28" s="4">
        <v>1</v>
      </c>
      <c r="Q28" s="2">
        <v>130</v>
      </c>
      <c r="R28" s="49">
        <v>108.72</v>
      </c>
    </row>
    <row r="29" spans="1:18">
      <c r="B29" s="47" t="s">
        <v>76</v>
      </c>
      <c r="C29" t="s">
        <v>186</v>
      </c>
      <c r="D29" s="3" t="s">
        <v>191</v>
      </c>
      <c r="E29" s="5">
        <v>1</v>
      </c>
      <c r="F29" s="2">
        <v>870</v>
      </c>
      <c r="G29" s="6">
        <v>113100</v>
      </c>
      <c r="H29" s="2">
        <v>0</v>
      </c>
      <c r="I29" s="6">
        <v>0</v>
      </c>
      <c r="J29" s="6" t="str">
        <f>G29 - 81540</f>
        <v>0</v>
      </c>
      <c r="K29" s="4" t="str">
        <f>IF(G29=0,0,J29 / G29)</f>
        <v>0</v>
      </c>
      <c r="L29" s="6" t="str">
        <f>J29 * O29</f>
        <v>0</v>
      </c>
      <c r="M29" s="2" t="str">
        <f>L29 / R2</f>
        <v>0</v>
      </c>
      <c r="N29" s="6" t="str">
        <f>J29 * P29</f>
        <v>0</v>
      </c>
      <c r="O29" s="4">
        <v>0</v>
      </c>
      <c r="P29" s="4">
        <v>1</v>
      </c>
      <c r="Q29" s="2">
        <v>130</v>
      </c>
      <c r="R29" s="49">
        <v>108.72</v>
      </c>
    </row>
    <row r="30" spans="1:18">
      <c r="B30" s="47" t="s">
        <v>76</v>
      </c>
      <c r="C30" t="s">
        <v>186</v>
      </c>
      <c r="D30" s="3" t="s">
        <v>192</v>
      </c>
      <c r="E30" s="5">
        <v>1</v>
      </c>
      <c r="F30" s="2">
        <v>510</v>
      </c>
      <c r="G30" s="6">
        <v>66300</v>
      </c>
      <c r="H30" s="2">
        <v>0</v>
      </c>
      <c r="I30" s="6">
        <v>0</v>
      </c>
      <c r="J30" s="6" t="str">
        <f>G30 - 47565</f>
        <v>0</v>
      </c>
      <c r="K30" s="4" t="str">
        <f>IF(G30=0,0,J30 / G30)</f>
        <v>0</v>
      </c>
      <c r="L30" s="6" t="str">
        <f>J30 * O30</f>
        <v>0</v>
      </c>
      <c r="M30" s="2" t="str">
        <f>L30 / R2</f>
        <v>0</v>
      </c>
      <c r="N30" s="6" t="str">
        <f>J30 * P30</f>
        <v>0</v>
      </c>
      <c r="O30" s="4">
        <v>0</v>
      </c>
      <c r="P30" s="4">
        <v>1</v>
      </c>
      <c r="Q30" s="2">
        <v>130</v>
      </c>
      <c r="R30" s="49">
        <v>108.72</v>
      </c>
    </row>
    <row r="31" spans="1:18">
      <c r="B31" s="48" t="s">
        <v>63</v>
      </c>
      <c r="C31" s="41" t="s">
        <v>143</v>
      </c>
      <c r="D31" s="42" t="s">
        <v>144</v>
      </c>
      <c r="E31" s="43">
        <v>1</v>
      </c>
      <c r="F31" s="44">
        <v>769.23</v>
      </c>
      <c r="G31" s="45">
        <v>100000</v>
      </c>
      <c r="H31" s="44">
        <v>0</v>
      </c>
      <c r="I31" s="45">
        <v>86400</v>
      </c>
      <c r="J31" s="45" t="str">
        <f>G31 - I31</f>
        <v>0</v>
      </c>
      <c r="K31" s="46" t="str">
        <f>IF(G31=0,0,J31 / G31)</f>
        <v>0</v>
      </c>
      <c r="L31" s="45">
        <v>0</v>
      </c>
      <c r="M31" s="44">
        <v>0</v>
      </c>
      <c r="N31" s="45" t="str">
        <f>J31 * P31</f>
        <v>0</v>
      </c>
      <c r="O31" s="46">
        <v>0</v>
      </c>
      <c r="P31" s="46">
        <v>1</v>
      </c>
      <c r="Q31" s="44">
        <v>130</v>
      </c>
      <c r="R31" s="50">
        <v>108.72</v>
      </c>
    </row>
    <row r="32" spans="1:18">
      <c r="B32" s="51"/>
      <c r="C32" s="51"/>
      <c r="D32" s="52"/>
      <c r="E32" s="53"/>
      <c r="F32" s="54"/>
      <c r="G32" s="55"/>
      <c r="H32" s="54"/>
      <c r="I32" s="55"/>
      <c r="J32" s="55"/>
      <c r="K32" s="56"/>
      <c r="L32" s="55"/>
      <c r="M32" s="54"/>
      <c r="N32" s="55"/>
      <c r="O32" s="56"/>
      <c r="P32" s="56"/>
      <c r="Q32" s="54"/>
      <c r="R32" s="54"/>
    </row>
    <row r="33" spans="1:18">
      <c r="D33" s="8" t="s">
        <v>80</v>
      </c>
      <c r="F33" s="2" t="str">
        <f>SUM(F5:F32)</f>
        <v>0</v>
      </c>
      <c r="G33" s="6" t="str">
        <f>SUM(G5:G32)</f>
        <v>0</v>
      </c>
      <c r="H33" s="2" t="str">
        <f>SUM(H5:H32)</f>
        <v>0</v>
      </c>
      <c r="I33" s="6" t="str">
        <f>SUM(I5:I32)</f>
        <v>0</v>
      </c>
      <c r="J33" s="6" t="str">
        <f>SUM(J5:J32)</f>
        <v>0</v>
      </c>
      <c r="K33" s="4" t="str">
        <f>IF(G33=0,0,J33 / G33)</f>
        <v>0</v>
      </c>
      <c r="L33" s="6" t="str">
        <f>SUM(L5:L32)</f>
        <v>0</v>
      </c>
      <c r="M33" s="2" t="str">
        <f>SUM(M5:M32)</f>
        <v>0</v>
      </c>
      <c r="N33" s="6" t="str">
        <f>SUM(N5:N32)</f>
        <v>0</v>
      </c>
    </row>
    <row r="34" spans="1:18">
      <c r="D34" s="8" t="s">
        <v>81</v>
      </c>
      <c r="E34" s="9">
        <v>0.04166</v>
      </c>
      <c r="F34" s="2" t="str">
        <f>E34 * (F33 - 769)</f>
        <v>0</v>
      </c>
      <c r="G34" s="6" t="str">
        <f>E34 * (G33 - 100000)</f>
        <v>0</v>
      </c>
    </row>
    <row r="35" spans="1:18">
      <c r="D35" s="8" t="s">
        <v>82</v>
      </c>
      <c r="E35" s="7">
        <v>0.1</v>
      </c>
      <c r="F35" s="2" t="str">
        <f>F33*E35</f>
        <v>0</v>
      </c>
      <c r="G35" s="6" t="str">
        <f>G33*E35</f>
        <v>0</v>
      </c>
      <c r="N35" s="6" t="str">
        <f>G35</f>
        <v>0</v>
      </c>
    </row>
    <row r="36" spans="1:18">
      <c r="D36" s="8" t="s">
        <v>80</v>
      </c>
      <c r="F36" s="2" t="str">
        <f>F33 + F34 + F35</f>
        <v>0</v>
      </c>
      <c r="G36" s="6" t="str">
        <f>G33 + G34 + G35</f>
        <v>0</v>
      </c>
      <c r="H36" s="2" t="str">
        <f>H33</f>
        <v>0</v>
      </c>
      <c r="I36" s="6" t="str">
        <f>I33</f>
        <v>0</v>
      </c>
      <c r="J36" s="6" t="str">
        <f>G36 - I36</f>
        <v>0</v>
      </c>
      <c r="K36" s="4" t="str">
        <f>IF(G36=0,0,J36 / G36)</f>
        <v>0</v>
      </c>
      <c r="L36" s="6" t="str">
        <f>L33</f>
        <v>0</v>
      </c>
      <c r="M36" s="2" t="str">
        <f>M33</f>
        <v>0</v>
      </c>
      <c r="N36" s="6" t="str">
        <f>N33 + N35</f>
        <v>0</v>
      </c>
    </row>
    <row r="37" spans="1:18">
      <c r="D37" s="8" t="s">
        <v>160</v>
      </c>
      <c r="E37" s="7">
        <v>0.05</v>
      </c>
      <c r="F37" s="2" t="str">
        <f>F36*E37</f>
        <v>0</v>
      </c>
      <c r="G37" s="6" t="str">
        <f>G36*E37</f>
        <v>0</v>
      </c>
      <c r="L37" s="6" t="str">
        <f>G37*O37</f>
        <v>0</v>
      </c>
      <c r="M37" s="2" t="str">
        <f>F37*O37</f>
        <v>0</v>
      </c>
      <c r="N37" s="6" t="str">
        <f>G37*P37</f>
        <v>0</v>
      </c>
      <c r="O37" s="4">
        <v>0</v>
      </c>
      <c r="P37" s="4">
        <v>1</v>
      </c>
    </row>
    <row r="38" spans="1:18">
      <c r="D38" s="8" t="s">
        <v>84</v>
      </c>
      <c r="E38" s="5">
        <v>0</v>
      </c>
      <c r="F38" s="2" t="str">
        <f>IF(R38=0,0,G38/R38)</f>
        <v>0</v>
      </c>
      <c r="G38" s="6" t="str">
        <f>E38</f>
        <v>0</v>
      </c>
      <c r="L38" s="6" t="str">
        <f>G38*O38</f>
        <v>0</v>
      </c>
      <c r="M38" s="2" t="str">
        <f>F38*O38</f>
        <v>0</v>
      </c>
      <c r="N38" s="6" t="str">
        <f>G38*P38</f>
        <v>0</v>
      </c>
      <c r="O38" s="4">
        <v>0</v>
      </c>
      <c r="P38" s="4">
        <v>1</v>
      </c>
      <c r="Q38" s="2" t="s">
        <v>85</v>
      </c>
      <c r="R38" s="2">
        <v>100</v>
      </c>
    </row>
    <row r="39" spans="1:18">
      <c r="D39" s="8" t="s">
        <v>86</v>
      </c>
      <c r="F39" s="2" t="str">
        <f>F36 - F37 - F38</f>
        <v>0</v>
      </c>
      <c r="G39" s="6" t="str">
        <f>G36 - G37 - G38</f>
        <v>0</v>
      </c>
      <c r="H39" s="2" t="str">
        <f>H36</f>
        <v>0</v>
      </c>
      <c r="I39" s="6" t="str">
        <f>I36</f>
        <v>0</v>
      </c>
      <c r="J39" s="6" t="str">
        <f>G39 - I39</f>
        <v>0</v>
      </c>
      <c r="K39" s="4" t="str">
        <f>IF(G39=0,0,J39 / G39)</f>
        <v>0</v>
      </c>
      <c r="L39" s="6" t="str">
        <f>L36 - L37 - L38</f>
        <v>0</v>
      </c>
      <c r="M39" s="2" t="str">
        <f>M36 - M37 - M38</f>
        <v>0</v>
      </c>
      <c r="N39" s="6" t="str">
        <f>N36 - N37 - N38</f>
        <v>0</v>
      </c>
    </row>
    <row r="40" spans="1:18">
      <c r="D40" s="8"/>
    </row>
    <row r="41" spans="1:18">
      <c r="D41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41" s="2" t="str">
        <f>M39</f>
        <v>0</v>
      </c>
    </row>
    <row r="42" spans="1:18">
      <c r="D42" s="8" t="s">
        <v>7</v>
      </c>
      <c r="F42" s="2" t="str">
        <f>(F41 + F43) * E34</f>
        <v>0</v>
      </c>
    </row>
    <row r="43" spans="1:18">
      <c r="D43" s="8" t="s">
        <v>87</v>
      </c>
      <c r="F43" s="2" t="str">
        <f>H39</f>
        <v>0</v>
      </c>
    </row>
    <row r="44" spans="1:18">
      <c r="D44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44" s="2" t="str">
        <f>SUM(F41:F43)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193</v>
      </c>
      <c r="Q2" s="2" t="s">
        <v>30</v>
      </c>
      <c r="R2" s="2">
        <v>130</v>
      </c>
    </row>
    <row r="4" spans="1:18" s="1" customFormat="1">
      <c r="B4" s="15" t="s">
        <v>31</v>
      </c>
      <c r="C4" s="16" t="s">
        <v>32</v>
      </c>
      <c r="D4" s="17" t="s">
        <v>33</v>
      </c>
      <c r="E4" s="18" t="s">
        <v>34</v>
      </c>
      <c r="F4" s="19" t="s">
        <v>35</v>
      </c>
      <c r="G4" s="18" t="s">
        <v>36</v>
      </c>
      <c r="H4" s="19" t="s">
        <v>37</v>
      </c>
      <c r="I4" s="18" t="s">
        <v>38</v>
      </c>
      <c r="J4" s="18" t="s">
        <v>39</v>
      </c>
      <c r="K4" s="20" t="s">
        <v>40</v>
      </c>
      <c r="L4" s="21" t="s">
        <v>41</v>
      </c>
      <c r="M4" s="22" t="s">
        <v>42</v>
      </c>
      <c r="N4" s="21" t="s">
        <v>43</v>
      </c>
      <c r="O4" s="23" t="s">
        <v>44</v>
      </c>
      <c r="P4" s="23" t="s">
        <v>45</v>
      </c>
      <c r="Q4" s="19" t="s">
        <v>46</v>
      </c>
      <c r="R4" s="24" t="s">
        <v>47</v>
      </c>
    </row>
    <row r="5" spans="1:18">
      <c r="B5" s="47" t="s">
        <v>48</v>
      </c>
      <c r="C5" t="s">
        <v>194</v>
      </c>
      <c r="D5" s="3" t="s">
        <v>195</v>
      </c>
      <c r="E5" s="5">
        <v>1</v>
      </c>
      <c r="F5" s="2">
        <v>1300</v>
      </c>
      <c r="G5" s="6">
        <v>169000</v>
      </c>
      <c r="H5" s="2">
        <v>1154.45</v>
      </c>
      <c r="I5" s="6">
        <v>125512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108.72</v>
      </c>
    </row>
    <row r="6" spans="1:18">
      <c r="B6" s="47" t="s">
        <v>48</v>
      </c>
      <c r="C6" t="s">
        <v>196</v>
      </c>
      <c r="D6" s="3" t="s">
        <v>197</v>
      </c>
      <c r="E6" s="5">
        <v>1</v>
      </c>
      <c r="F6" s="2">
        <v>900</v>
      </c>
      <c r="G6" s="6">
        <v>117000</v>
      </c>
      <c r="H6" s="2">
        <v>500</v>
      </c>
      <c r="I6" s="6">
        <v>54360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108.72</v>
      </c>
    </row>
    <row r="7" spans="1:18">
      <c r="B7" s="47" t="s">
        <v>48</v>
      </c>
      <c r="C7" t="s">
        <v>196</v>
      </c>
      <c r="D7" s="3" t="s">
        <v>92</v>
      </c>
      <c r="E7" s="5">
        <v>1</v>
      </c>
      <c r="F7" s="2">
        <v>150</v>
      </c>
      <c r="G7" s="6">
        <v>19500</v>
      </c>
      <c r="H7" s="2">
        <v>80</v>
      </c>
      <c r="I7" s="6">
        <v>8698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108.72</v>
      </c>
    </row>
    <row r="8" spans="1:18">
      <c r="B8" s="47" t="s">
        <v>48</v>
      </c>
      <c r="C8" t="s">
        <v>198</v>
      </c>
      <c r="D8" s="3" t="s">
        <v>199</v>
      </c>
      <c r="E8" s="5">
        <v>1</v>
      </c>
      <c r="F8" s="2">
        <v>1700</v>
      </c>
      <c r="G8" s="6">
        <v>221000</v>
      </c>
      <c r="H8" s="2">
        <v>874.35</v>
      </c>
      <c r="I8" s="6">
        <v>95059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108.72</v>
      </c>
    </row>
    <row r="9" spans="1:18">
      <c r="B9" s="47" t="s">
        <v>48</v>
      </c>
      <c r="C9" t="s">
        <v>198</v>
      </c>
      <c r="D9" s="3" t="s">
        <v>200</v>
      </c>
      <c r="E9" s="5">
        <v>1</v>
      </c>
      <c r="F9" s="2">
        <v>200</v>
      </c>
      <c r="G9" s="6">
        <v>26000</v>
      </c>
      <c r="H9" s="2">
        <v>100.5</v>
      </c>
      <c r="I9" s="6">
        <v>10926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108.72</v>
      </c>
    </row>
    <row r="10" spans="1:18">
      <c r="B10" s="47" t="s">
        <v>48</v>
      </c>
      <c r="C10" t="s">
        <v>201</v>
      </c>
      <c r="D10" s="3" t="s">
        <v>202</v>
      </c>
      <c r="E10" s="5">
        <v>1</v>
      </c>
      <c r="F10" s="2">
        <v>820</v>
      </c>
      <c r="G10" s="6">
        <v>106600</v>
      </c>
      <c r="H10" s="2">
        <v>628.27</v>
      </c>
      <c r="I10" s="6">
        <v>68306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108.72</v>
      </c>
    </row>
    <row r="11" spans="1:18">
      <c r="B11" s="47" t="s">
        <v>48</v>
      </c>
      <c r="C11" t="s">
        <v>66</v>
      </c>
      <c r="D11" s="3" t="s">
        <v>203</v>
      </c>
      <c r="E11" s="5">
        <v>1</v>
      </c>
      <c r="F11" s="2">
        <v>550</v>
      </c>
      <c r="G11" s="6">
        <v>71500</v>
      </c>
      <c r="H11" s="2">
        <v>340</v>
      </c>
      <c r="I11" s="6">
        <v>36965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108.72</v>
      </c>
    </row>
    <row r="12" spans="1:18">
      <c r="B12" s="47" t="s">
        <v>48</v>
      </c>
      <c r="C12" t="s">
        <v>68</v>
      </c>
      <c r="D12" s="3" t="s">
        <v>69</v>
      </c>
      <c r="E12" s="5">
        <v>1</v>
      </c>
      <c r="F12" s="2">
        <v>150</v>
      </c>
      <c r="G12" s="6">
        <v>19500</v>
      </c>
      <c r="H12" s="2">
        <v>125</v>
      </c>
      <c r="I12" s="6">
        <v>13590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108.72</v>
      </c>
    </row>
    <row r="13" spans="1:18">
      <c r="B13" s="47" t="s">
        <v>48</v>
      </c>
      <c r="C13" t="s">
        <v>68</v>
      </c>
      <c r="D13" s="3" t="s">
        <v>155</v>
      </c>
      <c r="E13" s="5">
        <v>1</v>
      </c>
      <c r="F13" s="2">
        <v>250</v>
      </c>
      <c r="G13" s="6">
        <v>32500</v>
      </c>
      <c r="H13" s="2">
        <v>167.54</v>
      </c>
      <c r="I13" s="6">
        <v>18215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108.72</v>
      </c>
    </row>
    <row r="14" spans="1:18">
      <c r="B14" s="47" t="s">
        <v>48</v>
      </c>
      <c r="C14" t="s">
        <v>72</v>
      </c>
      <c r="D14" s="3" t="s">
        <v>204</v>
      </c>
      <c r="E14" s="5">
        <v>1</v>
      </c>
      <c r="F14" s="2">
        <v>370</v>
      </c>
      <c r="G14" s="6">
        <v>48100</v>
      </c>
      <c r="H14" s="2">
        <v>260</v>
      </c>
      <c r="I14" s="6">
        <v>28267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9">
        <v>108.72</v>
      </c>
    </row>
    <row r="15" spans="1:18">
      <c r="B15" s="47" t="s">
        <v>48</v>
      </c>
      <c r="C15" t="s">
        <v>72</v>
      </c>
      <c r="D15" s="3" t="s">
        <v>205</v>
      </c>
      <c r="E15" s="5">
        <v>1</v>
      </c>
      <c r="F15" s="2">
        <v>80</v>
      </c>
      <c r="G15" s="6">
        <v>10400</v>
      </c>
      <c r="H15" s="2">
        <v>50</v>
      </c>
      <c r="I15" s="6">
        <v>5436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9">
        <v>108.72</v>
      </c>
    </row>
    <row r="16" spans="1:18">
      <c r="B16" s="47" t="s">
        <v>48</v>
      </c>
      <c r="C16" t="s">
        <v>72</v>
      </c>
      <c r="D16" s="3" t="s">
        <v>206</v>
      </c>
      <c r="E16" s="5">
        <v>1</v>
      </c>
      <c r="F16" s="2">
        <v>70</v>
      </c>
      <c r="G16" s="6">
        <v>9100</v>
      </c>
      <c r="H16" s="2">
        <v>55</v>
      </c>
      <c r="I16" s="6">
        <v>5980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9">
        <v>108.72</v>
      </c>
    </row>
    <row r="17" spans="1:18">
      <c r="B17" s="47" t="s">
        <v>48</v>
      </c>
      <c r="C17" t="s">
        <v>72</v>
      </c>
      <c r="D17" s="3" t="s">
        <v>52</v>
      </c>
      <c r="E17" s="5">
        <v>1</v>
      </c>
      <c r="F17" s="2">
        <v>150</v>
      </c>
      <c r="G17" s="6">
        <v>19500</v>
      </c>
      <c r="H17" s="2">
        <v>30</v>
      </c>
      <c r="I17" s="6">
        <v>3262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9">
        <v>108.72</v>
      </c>
    </row>
    <row r="18" spans="1:18">
      <c r="B18" s="47" t="s">
        <v>48</v>
      </c>
      <c r="C18" t="s">
        <v>207</v>
      </c>
      <c r="D18" s="3" t="s">
        <v>208</v>
      </c>
      <c r="E18" s="5">
        <v>1</v>
      </c>
      <c r="F18" s="2">
        <v>430</v>
      </c>
      <c r="G18" s="6">
        <v>55900</v>
      </c>
      <c r="H18" s="2">
        <v>315.18</v>
      </c>
      <c r="I18" s="6">
        <v>34266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9">
        <v>108.72</v>
      </c>
    </row>
    <row r="19" spans="1:18">
      <c r="B19" s="51"/>
      <c r="C19" s="51"/>
      <c r="D19" s="52"/>
      <c r="E19" s="53"/>
      <c r="F19" s="54"/>
      <c r="G19" s="55"/>
      <c r="H19" s="54"/>
      <c r="I19" s="55"/>
      <c r="J19" s="55"/>
      <c r="K19" s="56"/>
      <c r="L19" s="55"/>
      <c r="M19" s="54"/>
      <c r="N19" s="55"/>
      <c r="O19" s="56"/>
      <c r="P19" s="56"/>
      <c r="Q19" s="54"/>
      <c r="R19" s="54"/>
    </row>
    <row r="20" spans="1:18">
      <c r="D20" s="8" t="s">
        <v>80</v>
      </c>
      <c r="F20" s="2" t="str">
        <f>SUM(F5:F19)</f>
        <v>0</v>
      </c>
      <c r="G20" s="6" t="str">
        <f>SUM(G5:G19)</f>
        <v>0</v>
      </c>
      <c r="H20" s="2" t="str">
        <f>SUM(H5:H19)</f>
        <v>0</v>
      </c>
      <c r="I20" s="6" t="str">
        <f>SUM(I5:I19)</f>
        <v>0</v>
      </c>
      <c r="J20" s="6" t="str">
        <f>SUM(J5:J19)</f>
        <v>0</v>
      </c>
      <c r="K20" s="4" t="str">
        <f>IF(G20=0,0,J20 / G20)</f>
        <v>0</v>
      </c>
      <c r="L20" s="6" t="str">
        <f>SUM(L5:L19)</f>
        <v>0</v>
      </c>
      <c r="M20" s="2" t="str">
        <f>SUM(M5:M19)</f>
        <v>0</v>
      </c>
      <c r="N20" s="6" t="str">
        <f>SUM(N5:N19)</f>
        <v>0</v>
      </c>
    </row>
    <row r="21" spans="1:18">
      <c r="D21" s="8" t="s">
        <v>81</v>
      </c>
      <c r="E21" s="9">
        <v>0.04712</v>
      </c>
      <c r="F21" s="2" t="str">
        <f>E21 * (F20 - 0)</f>
        <v>0</v>
      </c>
      <c r="G21" s="6" t="str">
        <f>E21 * (G20 - 0)</f>
        <v>0</v>
      </c>
    </row>
    <row r="22" spans="1:18">
      <c r="D22" s="8" t="s">
        <v>82</v>
      </c>
      <c r="E22" s="7">
        <v>0.1</v>
      </c>
      <c r="F22" s="2" t="str">
        <f>F20*E22</f>
        <v>0</v>
      </c>
      <c r="G22" s="6" t="str">
        <f>G20*E22</f>
        <v>0</v>
      </c>
      <c r="N22" s="6" t="str">
        <f>G22</f>
        <v>0</v>
      </c>
    </row>
    <row r="23" spans="1:18">
      <c r="D23" s="8" t="s">
        <v>80</v>
      </c>
      <c r="F23" s="2" t="str">
        <f>F20 + F21 + F22</f>
        <v>0</v>
      </c>
      <c r="G23" s="6" t="str">
        <f>G20 + G21 +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</f>
        <v>0</v>
      </c>
      <c r="M23" s="2" t="str">
        <f>M20</f>
        <v>0</v>
      </c>
      <c r="N23" s="6" t="str">
        <f>N20 + N22</f>
        <v>0</v>
      </c>
    </row>
    <row r="24" spans="1:18">
      <c r="D24" s="8" t="s">
        <v>83</v>
      </c>
      <c r="E24" s="7">
        <v>0</v>
      </c>
      <c r="F24" s="2" t="str">
        <f>F23*E24</f>
        <v>0</v>
      </c>
      <c r="G24" s="6" t="str">
        <f>G23*E24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</row>
    <row r="25" spans="1:18">
      <c r="D25" s="8" t="s">
        <v>84</v>
      </c>
      <c r="E25" s="5">
        <v>0</v>
      </c>
      <c r="F25" s="2" t="str">
        <f>IF(R25=0,0,G25/R25)</f>
        <v>0</v>
      </c>
      <c r="G25" s="6" t="str">
        <f>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  <c r="Q25" s="2" t="s">
        <v>85</v>
      </c>
      <c r="R25" s="2">
        <v>100</v>
      </c>
    </row>
    <row r="26" spans="1:18">
      <c r="D26" s="8" t="s">
        <v>86</v>
      </c>
      <c r="F26" s="2" t="str">
        <f>F23 - F24 - F25</f>
        <v>0</v>
      </c>
      <c r="G26" s="6" t="str">
        <f>G23 - G24 -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L23 - L24 - L25</f>
        <v>0</v>
      </c>
      <c r="M26" s="2" t="str">
        <f>M23 - M24 - M25</f>
        <v>0</v>
      </c>
      <c r="N26" s="6" t="str">
        <f>N23 - N24 - N25</f>
        <v>0</v>
      </c>
    </row>
    <row r="27" spans="1:18">
      <c r="D27" s="8"/>
    </row>
    <row r="28" spans="1:18">
      <c r="D2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8" s="2" t="str">
        <f>M26</f>
        <v>0</v>
      </c>
    </row>
    <row r="29" spans="1:18">
      <c r="D29" s="8" t="s">
        <v>7</v>
      </c>
      <c r="F29" s="2" t="str">
        <f>(F28 + F30) * E21</f>
        <v>0</v>
      </c>
    </row>
    <row r="30" spans="1:18">
      <c r="D30" s="8" t="s">
        <v>87</v>
      </c>
      <c r="F30" s="2" t="str">
        <f>H26</f>
        <v>0</v>
      </c>
    </row>
    <row r="31" spans="1:18">
      <c r="D3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1" s="2" t="str">
        <f>SUM(F28:F30)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4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209</v>
      </c>
      <c r="Q2" s="2" t="s">
        <v>30</v>
      </c>
      <c r="R2" s="2">
        <v>130</v>
      </c>
    </row>
    <row r="4" spans="1:18" s="1" customFormat="1">
      <c r="B4" s="15" t="s">
        <v>31</v>
      </c>
      <c r="C4" s="16" t="s">
        <v>32</v>
      </c>
      <c r="D4" s="17" t="s">
        <v>33</v>
      </c>
      <c r="E4" s="18" t="s">
        <v>34</v>
      </c>
      <c r="F4" s="19" t="s">
        <v>35</v>
      </c>
      <c r="G4" s="18" t="s">
        <v>36</v>
      </c>
      <c r="H4" s="19" t="s">
        <v>37</v>
      </c>
      <c r="I4" s="18" t="s">
        <v>38</v>
      </c>
      <c r="J4" s="18" t="s">
        <v>39</v>
      </c>
      <c r="K4" s="20" t="s">
        <v>40</v>
      </c>
      <c r="L4" s="21" t="s">
        <v>41</v>
      </c>
      <c r="M4" s="22" t="s">
        <v>42</v>
      </c>
      <c r="N4" s="21" t="s">
        <v>43</v>
      </c>
      <c r="O4" s="23" t="s">
        <v>44</v>
      </c>
      <c r="P4" s="23" t="s">
        <v>45</v>
      </c>
      <c r="Q4" s="19" t="s">
        <v>46</v>
      </c>
      <c r="R4" s="24" t="s">
        <v>47</v>
      </c>
    </row>
    <row r="5" spans="1:18">
      <c r="B5" s="48" t="s">
        <v>63</v>
      </c>
      <c r="C5" s="41" t="s">
        <v>64</v>
      </c>
      <c r="D5" s="42" t="s">
        <v>65</v>
      </c>
      <c r="E5" s="43">
        <v>1</v>
      </c>
      <c r="F5" s="44">
        <v>653.85</v>
      </c>
      <c r="G5" s="45">
        <v>85000</v>
      </c>
      <c r="H5" s="44">
        <v>0</v>
      </c>
      <c r="I5" s="45">
        <v>50868</v>
      </c>
      <c r="J5" s="45" t="str">
        <f>G5 - I5</f>
        <v>0</v>
      </c>
      <c r="K5" s="46" t="str">
        <f>IF(G5=0,0,J5 / G5)</f>
        <v>0</v>
      </c>
      <c r="L5" s="45">
        <v>0</v>
      </c>
      <c r="M5" s="44">
        <v>0</v>
      </c>
      <c r="N5" s="45" t="str">
        <f>J5 * P5</f>
        <v>0</v>
      </c>
      <c r="O5" s="46">
        <v>0</v>
      </c>
      <c r="P5" s="46">
        <v>1</v>
      </c>
      <c r="Q5" s="44">
        <v>130</v>
      </c>
      <c r="R5" s="50">
        <v>108.72</v>
      </c>
    </row>
    <row r="6" spans="1:18">
      <c r="B6" s="47" t="s">
        <v>48</v>
      </c>
      <c r="C6" t="s">
        <v>54</v>
      </c>
      <c r="D6" s="3" t="s">
        <v>55</v>
      </c>
      <c r="E6" s="5">
        <v>1</v>
      </c>
      <c r="F6" s="2">
        <v>1200</v>
      </c>
      <c r="G6" s="6">
        <v>156000</v>
      </c>
      <c r="H6" s="2">
        <v>837.7</v>
      </c>
      <c r="I6" s="6">
        <v>91075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108.72</v>
      </c>
    </row>
    <row r="7" spans="1:18">
      <c r="B7" s="47" t="s">
        <v>48</v>
      </c>
      <c r="C7" t="s">
        <v>54</v>
      </c>
      <c r="D7" s="3" t="s">
        <v>92</v>
      </c>
      <c r="E7" s="5">
        <v>1</v>
      </c>
      <c r="F7" s="2">
        <v>0</v>
      </c>
      <c r="G7" s="6">
        <v>0</v>
      </c>
      <c r="H7" s="2">
        <v>83.77</v>
      </c>
      <c r="I7" s="6">
        <v>9107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108.72</v>
      </c>
    </row>
    <row r="8" spans="1:18">
      <c r="B8" s="47" t="s">
        <v>48</v>
      </c>
      <c r="C8" t="s">
        <v>68</v>
      </c>
      <c r="D8" s="3" t="s">
        <v>69</v>
      </c>
      <c r="E8" s="5">
        <v>2</v>
      </c>
      <c r="F8" s="2">
        <v>300</v>
      </c>
      <c r="G8" s="6">
        <v>39000</v>
      </c>
      <c r="H8" s="2">
        <v>167.54</v>
      </c>
      <c r="I8" s="6">
        <v>18214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108.72</v>
      </c>
    </row>
    <row r="9" spans="1:18">
      <c r="B9" s="47" t="s">
        <v>48</v>
      </c>
      <c r="C9" t="s">
        <v>68</v>
      </c>
      <c r="D9" s="3" t="s">
        <v>155</v>
      </c>
      <c r="E9" s="5">
        <v>1</v>
      </c>
      <c r="F9" s="2">
        <v>250</v>
      </c>
      <c r="G9" s="6">
        <v>32500</v>
      </c>
      <c r="H9" s="2">
        <v>167.54</v>
      </c>
      <c r="I9" s="6">
        <v>18215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108.72</v>
      </c>
    </row>
    <row r="10" spans="1:18">
      <c r="B10" s="47" t="s">
        <v>48</v>
      </c>
      <c r="C10" t="s">
        <v>66</v>
      </c>
      <c r="D10" s="3" t="s">
        <v>210</v>
      </c>
      <c r="E10" s="5">
        <v>1</v>
      </c>
      <c r="F10" s="2">
        <v>270</v>
      </c>
      <c r="G10" s="6">
        <v>35100</v>
      </c>
      <c r="H10" s="2">
        <v>240</v>
      </c>
      <c r="I10" s="6">
        <v>26093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108.72</v>
      </c>
    </row>
    <row r="11" spans="1:18">
      <c r="B11" s="47" t="s">
        <v>48</v>
      </c>
      <c r="C11" t="s">
        <v>72</v>
      </c>
      <c r="D11" s="3" t="s">
        <v>211</v>
      </c>
      <c r="E11" s="5">
        <v>1</v>
      </c>
      <c r="F11" s="2">
        <v>0</v>
      </c>
      <c r="G11" s="6">
        <v>0</v>
      </c>
      <c r="H11" s="2">
        <v>325</v>
      </c>
      <c r="I11" s="6">
        <v>35334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108.72</v>
      </c>
    </row>
    <row r="12" spans="1:18">
      <c r="B12" s="51"/>
      <c r="C12" s="51"/>
      <c r="D12" s="52"/>
      <c r="E12" s="53"/>
      <c r="F12" s="54"/>
      <c r="G12" s="55"/>
      <c r="H12" s="54"/>
      <c r="I12" s="55"/>
      <c r="J12" s="55"/>
      <c r="K12" s="56"/>
      <c r="L12" s="55"/>
      <c r="M12" s="54"/>
      <c r="N12" s="55"/>
      <c r="O12" s="56"/>
      <c r="P12" s="56"/>
      <c r="Q12" s="54"/>
      <c r="R12" s="54"/>
    </row>
    <row r="13" spans="1:18">
      <c r="D13" s="8" t="s">
        <v>80</v>
      </c>
      <c r="F13" s="2" t="str">
        <f>SUM(F5:F12)</f>
        <v>0</v>
      </c>
      <c r="G13" s="6" t="str">
        <f>SUM(G5:G12)</f>
        <v>0</v>
      </c>
      <c r="H13" s="2" t="str">
        <f>SUM(H5:H12)</f>
        <v>0</v>
      </c>
      <c r="I13" s="6" t="str">
        <f>SUM(I5:I12)</f>
        <v>0</v>
      </c>
      <c r="J13" s="6" t="str">
        <f>SUM(J5:J12)</f>
        <v>0</v>
      </c>
      <c r="K13" s="4" t="str">
        <f>IF(G13=0,0,J13 / G13)</f>
        <v>0</v>
      </c>
      <c r="L13" s="6" t="str">
        <f>SUM(L5:L12)</f>
        <v>0</v>
      </c>
      <c r="M13" s="2" t="str">
        <f>SUM(M5:M12)</f>
        <v>0</v>
      </c>
      <c r="N13" s="6" t="str">
        <f>SUM(N5:N12)</f>
        <v>0</v>
      </c>
    </row>
    <row r="14" spans="1:18">
      <c r="D14" s="8" t="s">
        <v>81</v>
      </c>
      <c r="E14" s="9">
        <v>0.04712</v>
      </c>
      <c r="F14" s="2" t="str">
        <f>E14 * (F13 - 653)</f>
        <v>0</v>
      </c>
      <c r="G14" s="6" t="str">
        <f>E14 * (G13 - 85000)</f>
        <v>0</v>
      </c>
    </row>
    <row r="15" spans="1:18">
      <c r="D15" s="8" t="s">
        <v>82</v>
      </c>
      <c r="E15" s="7">
        <v>0.1</v>
      </c>
      <c r="F15" s="2" t="str">
        <f>F13*E15</f>
        <v>0</v>
      </c>
      <c r="G15" s="6" t="str">
        <f>G13*E15</f>
        <v>0</v>
      </c>
      <c r="N15" s="6" t="str">
        <f>G15</f>
        <v>0</v>
      </c>
    </row>
    <row r="16" spans="1:18">
      <c r="D16" s="8" t="s">
        <v>80</v>
      </c>
      <c r="F16" s="2" t="str">
        <f>F13 + F14 + F15</f>
        <v>0</v>
      </c>
      <c r="G16" s="6" t="str">
        <f>G13 + G14 + G15</f>
        <v>0</v>
      </c>
      <c r="H16" s="2" t="str">
        <f>H13</f>
        <v>0</v>
      </c>
      <c r="I16" s="6" t="str">
        <f>I13</f>
        <v>0</v>
      </c>
      <c r="J16" s="6" t="str">
        <f>G16 - I16</f>
        <v>0</v>
      </c>
      <c r="K16" s="4" t="str">
        <f>IF(G16=0,0,J16 / G16)</f>
        <v>0</v>
      </c>
      <c r="L16" s="6" t="str">
        <f>L13</f>
        <v>0</v>
      </c>
      <c r="M16" s="2" t="str">
        <f>M13</f>
        <v>0</v>
      </c>
      <c r="N16" s="6" t="str">
        <f>N13 + N15</f>
        <v>0</v>
      </c>
    </row>
    <row r="17" spans="1:18">
      <c r="D17" s="8" t="s">
        <v>212</v>
      </c>
      <c r="E17" s="7">
        <v>0.08</v>
      </c>
      <c r="F17" s="2" t="str">
        <f>F16*E17</f>
        <v>0</v>
      </c>
      <c r="G17" s="6" t="str">
        <f>G16*E17</f>
        <v>0</v>
      </c>
      <c r="L17" s="6" t="str">
        <f>G17*O17</f>
        <v>0</v>
      </c>
      <c r="M17" s="2" t="str">
        <f>F17*O17</f>
        <v>0</v>
      </c>
      <c r="N17" s="6" t="str">
        <f>G17*P17</f>
        <v>0</v>
      </c>
      <c r="O17" s="4">
        <v>0.2</v>
      </c>
      <c r="P17" s="4">
        <v>0.8</v>
      </c>
    </row>
    <row r="18" spans="1:18">
      <c r="D18" s="8" t="s">
        <v>84</v>
      </c>
      <c r="E18" s="5">
        <v>0</v>
      </c>
      <c r="F18" s="2" t="str">
        <f>IF(R18=0,0,G18/R18)</f>
        <v>0</v>
      </c>
      <c r="G18" s="6" t="str">
        <f>E18</f>
        <v>0</v>
      </c>
      <c r="L18" s="6" t="str">
        <f>G18*O18</f>
        <v>0</v>
      </c>
      <c r="M18" s="2" t="str">
        <f>F18*O18</f>
        <v>0</v>
      </c>
      <c r="N18" s="6" t="str">
        <f>G18*P18</f>
        <v>0</v>
      </c>
      <c r="O18" s="4">
        <v>0.2</v>
      </c>
      <c r="P18" s="4">
        <v>0.8</v>
      </c>
      <c r="Q18" s="2" t="s">
        <v>85</v>
      </c>
      <c r="R18" s="2">
        <v>100</v>
      </c>
    </row>
    <row r="19" spans="1:18">
      <c r="D19" s="8" t="s">
        <v>86</v>
      </c>
      <c r="F19" s="2" t="str">
        <f>F16 - F17 - F18</f>
        <v>0</v>
      </c>
      <c r="G19" s="6" t="str">
        <f>G16 - G17 - G18</f>
        <v>0</v>
      </c>
      <c r="H19" s="2" t="str">
        <f>H16</f>
        <v>0</v>
      </c>
      <c r="I19" s="6" t="str">
        <f>I16</f>
        <v>0</v>
      </c>
      <c r="J19" s="6" t="str">
        <f>G19 - I19</f>
        <v>0</v>
      </c>
      <c r="K19" s="4" t="str">
        <f>IF(G19=0,0,J19 / G19)</f>
        <v>0</v>
      </c>
      <c r="L19" s="6" t="str">
        <f>L16 - L17 - L18</f>
        <v>0</v>
      </c>
      <c r="M19" s="2" t="str">
        <f>M16 - M17 - M18</f>
        <v>0</v>
      </c>
      <c r="N19" s="6" t="str">
        <f>N16 - N17 - N18</f>
        <v>0</v>
      </c>
    </row>
    <row r="20" spans="1:18">
      <c r="D20" s="8"/>
    </row>
    <row r="21" spans="1:18">
      <c r="D21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1" s="2" t="str">
        <f>M19</f>
        <v>0</v>
      </c>
    </row>
    <row r="22" spans="1:18">
      <c r="D22" s="8" t="s">
        <v>7</v>
      </c>
      <c r="F22" s="2" t="str">
        <f>(F21 + F23) * E14</f>
        <v>0</v>
      </c>
    </row>
    <row r="23" spans="1:18">
      <c r="D23" s="8" t="s">
        <v>87</v>
      </c>
      <c r="F23" s="2" t="str">
        <f>H19</f>
        <v>0</v>
      </c>
    </row>
    <row r="24" spans="1:18">
      <c r="D24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4" s="2" t="str">
        <f>SUM(F21:F23)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7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213</v>
      </c>
      <c r="Q2" s="2" t="s">
        <v>30</v>
      </c>
      <c r="R2" s="2">
        <v>130</v>
      </c>
    </row>
    <row r="4" spans="1:18" s="1" customFormat="1">
      <c r="B4" s="15" t="s">
        <v>31</v>
      </c>
      <c r="C4" s="16" t="s">
        <v>32</v>
      </c>
      <c r="D4" s="17" t="s">
        <v>33</v>
      </c>
      <c r="E4" s="18" t="s">
        <v>34</v>
      </c>
      <c r="F4" s="19" t="s">
        <v>35</v>
      </c>
      <c r="G4" s="18" t="s">
        <v>36</v>
      </c>
      <c r="H4" s="19" t="s">
        <v>37</v>
      </c>
      <c r="I4" s="18" t="s">
        <v>38</v>
      </c>
      <c r="J4" s="18" t="s">
        <v>39</v>
      </c>
      <c r="K4" s="20" t="s">
        <v>40</v>
      </c>
      <c r="L4" s="21" t="s">
        <v>41</v>
      </c>
      <c r="M4" s="22" t="s">
        <v>42</v>
      </c>
      <c r="N4" s="21" t="s">
        <v>43</v>
      </c>
      <c r="O4" s="23" t="s">
        <v>44</v>
      </c>
      <c r="P4" s="23" t="s">
        <v>45</v>
      </c>
      <c r="Q4" s="19" t="s">
        <v>46</v>
      </c>
      <c r="R4" s="24" t="s">
        <v>47</v>
      </c>
    </row>
    <row r="5" spans="1:18">
      <c r="B5" s="47" t="s">
        <v>76</v>
      </c>
      <c r="C5" t="s">
        <v>214</v>
      </c>
      <c r="D5" s="3" t="s">
        <v>215</v>
      </c>
      <c r="E5" s="5">
        <v>1</v>
      </c>
      <c r="F5" s="2">
        <v>5200</v>
      </c>
      <c r="G5" s="6">
        <v>676000</v>
      </c>
      <c r="H5" s="2">
        <v>0</v>
      </c>
      <c r="I5" s="6">
        <v>0</v>
      </c>
      <c r="J5" s="6" t="str">
        <f>G5 - 508935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108.72</v>
      </c>
    </row>
    <row r="6" spans="1:18">
      <c r="B6" s="47" t="s">
        <v>76</v>
      </c>
      <c r="C6" t="s">
        <v>72</v>
      </c>
      <c r="D6" s="3" t="s">
        <v>216</v>
      </c>
      <c r="E6" s="5">
        <v>1</v>
      </c>
      <c r="F6" s="2">
        <v>57</v>
      </c>
      <c r="G6" s="6">
        <v>7410</v>
      </c>
      <c r="H6" s="2">
        <v>0</v>
      </c>
      <c r="I6" s="6">
        <v>0</v>
      </c>
      <c r="J6" s="6" t="str">
        <f>G6 - 4349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108.72</v>
      </c>
    </row>
    <row r="7" spans="1:18">
      <c r="B7" s="47" t="s">
        <v>76</v>
      </c>
      <c r="C7" t="s">
        <v>72</v>
      </c>
      <c r="D7" s="3" t="s">
        <v>217</v>
      </c>
      <c r="E7" s="5">
        <v>1</v>
      </c>
      <c r="F7" s="2">
        <v>250</v>
      </c>
      <c r="G7" s="6">
        <v>32500</v>
      </c>
      <c r="H7" s="2">
        <v>0</v>
      </c>
      <c r="I7" s="6">
        <v>0</v>
      </c>
      <c r="J7" s="6" t="str">
        <f>G7 - 10872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108.72</v>
      </c>
    </row>
    <row r="8" spans="1:18">
      <c r="B8" s="47" t="s">
        <v>48</v>
      </c>
      <c r="C8" t="s">
        <v>148</v>
      </c>
      <c r="D8" s="3" t="s">
        <v>91</v>
      </c>
      <c r="E8" s="5">
        <v>1</v>
      </c>
      <c r="F8" s="2">
        <v>900</v>
      </c>
      <c r="G8" s="6">
        <v>117000</v>
      </c>
      <c r="H8" s="2">
        <v>600</v>
      </c>
      <c r="I8" s="6">
        <v>65232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108.72</v>
      </c>
    </row>
    <row r="9" spans="1:18">
      <c r="B9" s="47" t="s">
        <v>48</v>
      </c>
      <c r="C9" t="s">
        <v>148</v>
      </c>
      <c r="D9" s="3" t="s">
        <v>218</v>
      </c>
      <c r="E9" s="5">
        <v>1</v>
      </c>
      <c r="F9" s="2">
        <v>300</v>
      </c>
      <c r="G9" s="6">
        <v>39000</v>
      </c>
      <c r="H9" s="2">
        <v>150</v>
      </c>
      <c r="I9" s="6">
        <v>16308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108.72</v>
      </c>
    </row>
    <row r="10" spans="1:18">
      <c r="B10" s="47" t="s">
        <v>48</v>
      </c>
      <c r="C10" t="s">
        <v>58</v>
      </c>
      <c r="D10" s="3" t="s">
        <v>219</v>
      </c>
      <c r="E10" s="5">
        <v>1</v>
      </c>
      <c r="F10" s="2">
        <v>1500</v>
      </c>
      <c r="G10" s="6">
        <v>195000</v>
      </c>
      <c r="H10" s="2">
        <v>1099.48</v>
      </c>
      <c r="I10" s="6">
        <v>119535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108.72</v>
      </c>
    </row>
    <row r="11" spans="1:18">
      <c r="B11" s="47" t="s">
        <v>48</v>
      </c>
      <c r="C11" t="s">
        <v>66</v>
      </c>
      <c r="D11" s="3" t="s">
        <v>220</v>
      </c>
      <c r="E11" s="5">
        <v>1</v>
      </c>
      <c r="F11" s="2">
        <v>450</v>
      </c>
      <c r="G11" s="6">
        <v>58500</v>
      </c>
      <c r="H11" s="2">
        <v>300</v>
      </c>
      <c r="I11" s="6">
        <v>32616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108.72</v>
      </c>
    </row>
    <row r="12" spans="1:18">
      <c r="B12" s="47" t="s">
        <v>48</v>
      </c>
      <c r="C12" t="s">
        <v>68</v>
      </c>
      <c r="D12" s="3" t="s">
        <v>69</v>
      </c>
      <c r="E12" s="5">
        <v>1</v>
      </c>
      <c r="F12" s="2">
        <v>150</v>
      </c>
      <c r="G12" s="6">
        <v>19500</v>
      </c>
      <c r="H12" s="2">
        <v>83.77</v>
      </c>
      <c r="I12" s="6">
        <v>9107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108.72</v>
      </c>
    </row>
    <row r="13" spans="1:18">
      <c r="B13" s="47" t="s">
        <v>76</v>
      </c>
      <c r="C13" t="s">
        <v>221</v>
      </c>
      <c r="D13" s="3" t="s">
        <v>222</v>
      </c>
      <c r="E13" s="5">
        <v>17</v>
      </c>
      <c r="F13" s="2">
        <v>2346</v>
      </c>
      <c r="G13" s="6">
        <v>304980</v>
      </c>
      <c r="H13" s="2">
        <v>0</v>
      </c>
      <c r="I13" s="6">
        <v>0</v>
      </c>
      <c r="J13" s="6" t="str">
        <f>G13 - 219946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108.72</v>
      </c>
    </row>
    <row r="14" spans="1:18">
      <c r="B14" s="47" t="s">
        <v>76</v>
      </c>
      <c r="C14" t="s">
        <v>221</v>
      </c>
      <c r="D14" s="3" t="s">
        <v>223</v>
      </c>
      <c r="E14" s="5">
        <v>2</v>
      </c>
      <c r="F14" s="2">
        <v>110</v>
      </c>
      <c r="G14" s="6">
        <v>14300</v>
      </c>
      <c r="H14" s="2">
        <v>0</v>
      </c>
      <c r="I14" s="6">
        <v>0</v>
      </c>
      <c r="J14" s="6" t="str">
        <f>G14 - 8806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9">
        <v>108.72</v>
      </c>
    </row>
    <row r="15" spans="1:18">
      <c r="B15" s="51"/>
      <c r="C15" s="51"/>
      <c r="D15" s="52"/>
      <c r="E15" s="53"/>
      <c r="F15" s="54"/>
      <c r="G15" s="55"/>
      <c r="H15" s="54"/>
      <c r="I15" s="55"/>
      <c r="J15" s="55"/>
      <c r="K15" s="56"/>
      <c r="L15" s="55"/>
      <c r="M15" s="54"/>
      <c r="N15" s="55"/>
      <c r="O15" s="56"/>
      <c r="P15" s="56"/>
      <c r="Q15" s="54"/>
      <c r="R15" s="54"/>
    </row>
    <row r="16" spans="1:18">
      <c r="D16" s="8" t="s">
        <v>80</v>
      </c>
      <c r="F16" s="2" t="str">
        <f>SUM(F5:F15)</f>
        <v>0</v>
      </c>
      <c r="G16" s="6" t="str">
        <f>SUM(G5:G15)</f>
        <v>0</v>
      </c>
      <c r="H16" s="2" t="str">
        <f>SUM(H5:H15)</f>
        <v>0</v>
      </c>
      <c r="I16" s="6" t="str">
        <f>SUM(I5:I15)</f>
        <v>0</v>
      </c>
      <c r="J16" s="6" t="str">
        <f>SUM(J5:J15)</f>
        <v>0</v>
      </c>
      <c r="K16" s="4" t="str">
        <f>IF(G16=0,0,J16 / G16)</f>
        <v>0</v>
      </c>
      <c r="L16" s="6" t="str">
        <f>SUM(L5:L15)</f>
        <v>0</v>
      </c>
      <c r="M16" s="2" t="str">
        <f>SUM(M5:M15)</f>
        <v>0</v>
      </c>
      <c r="N16" s="6" t="str">
        <f>SUM(N5:N15)</f>
        <v>0</v>
      </c>
    </row>
    <row r="17" spans="1:18">
      <c r="D17" s="8" t="s">
        <v>81</v>
      </c>
      <c r="E17" s="9">
        <v>0.04712</v>
      </c>
      <c r="F17" s="2" t="str">
        <f>E17 * (F16 - 0)</f>
        <v>0</v>
      </c>
      <c r="G17" s="6" t="str">
        <f>E17 * (G16 - 0)</f>
        <v>0</v>
      </c>
    </row>
    <row r="18" spans="1:18">
      <c r="D18" s="8" t="s">
        <v>82</v>
      </c>
      <c r="E18" s="7">
        <v>0.1</v>
      </c>
      <c r="F18" s="2" t="str">
        <f>F16*E18</f>
        <v>0</v>
      </c>
      <c r="G18" s="6" t="str">
        <f>G16*E18</f>
        <v>0</v>
      </c>
      <c r="N18" s="6" t="str">
        <f>G18</f>
        <v>0</v>
      </c>
    </row>
    <row r="19" spans="1:18">
      <c r="D19" s="8" t="s">
        <v>80</v>
      </c>
      <c r="F19" s="2" t="str">
        <f>F16 + F17 + F18</f>
        <v>0</v>
      </c>
      <c r="G19" s="6" t="str">
        <f>G16 + G17 + G18</f>
        <v>0</v>
      </c>
      <c r="H19" s="2" t="str">
        <f>H16</f>
        <v>0</v>
      </c>
      <c r="I19" s="6" t="str">
        <f>I16</f>
        <v>0</v>
      </c>
      <c r="J19" s="6" t="str">
        <f>G19 - I19</f>
        <v>0</v>
      </c>
      <c r="K19" s="4" t="str">
        <f>IF(G19=0,0,J19 / G19)</f>
        <v>0</v>
      </c>
      <c r="L19" s="6" t="str">
        <f>L16</f>
        <v>0</v>
      </c>
      <c r="M19" s="2" t="str">
        <f>M16</f>
        <v>0</v>
      </c>
      <c r="N19" s="6" t="str">
        <f>N16 + N18</f>
        <v>0</v>
      </c>
    </row>
    <row r="20" spans="1:18">
      <c r="D20" s="8" t="s">
        <v>83</v>
      </c>
      <c r="E20" s="7">
        <v>0</v>
      </c>
      <c r="F20" s="2" t="str">
        <f>F19*E20</f>
        <v>0</v>
      </c>
      <c r="G20" s="6" t="str">
        <f>G19*E20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</row>
    <row r="21" spans="1:18">
      <c r="D21" s="8" t="s">
        <v>84</v>
      </c>
      <c r="E21" s="5">
        <v>0</v>
      </c>
      <c r="F21" s="2" t="str">
        <f>IF(R21=0,0,G21/R21)</f>
        <v>0</v>
      </c>
      <c r="G21" s="6" t="str">
        <f>E21</f>
        <v>0</v>
      </c>
      <c r="L21" s="6" t="str">
        <f>G21*O21</f>
        <v>0</v>
      </c>
      <c r="M21" s="2" t="str">
        <f>F21*O21</f>
        <v>0</v>
      </c>
      <c r="N21" s="6" t="str">
        <f>G21*P21</f>
        <v>0</v>
      </c>
      <c r="O21" s="4">
        <v>0.2</v>
      </c>
      <c r="P21" s="4">
        <v>0.8</v>
      </c>
      <c r="Q21" s="2" t="s">
        <v>85</v>
      </c>
      <c r="R21" s="2">
        <v>100</v>
      </c>
    </row>
    <row r="22" spans="1:18">
      <c r="D22" s="8" t="s">
        <v>86</v>
      </c>
      <c r="F22" s="2" t="str">
        <f>F19 - F20 - F21</f>
        <v>0</v>
      </c>
      <c r="G22" s="6" t="str">
        <f>G19 - G20 -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L19 - L20 - L21</f>
        <v>0</v>
      </c>
      <c r="M22" s="2" t="str">
        <f>M19 - M20 - M21</f>
        <v>0</v>
      </c>
      <c r="N22" s="6" t="str">
        <f>N19 - N20 - N21</f>
        <v>0</v>
      </c>
    </row>
    <row r="23" spans="1:18">
      <c r="D23" s="8"/>
    </row>
    <row r="24" spans="1:18">
      <c r="D24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4" s="2" t="str">
        <f>M22</f>
        <v>0</v>
      </c>
    </row>
    <row r="25" spans="1:18">
      <c r="D25" s="8" t="s">
        <v>7</v>
      </c>
      <c r="F25" s="2" t="str">
        <f>(F24 + F26) * E17</f>
        <v>0</v>
      </c>
    </row>
    <row r="26" spans="1:18">
      <c r="D26" s="8" t="s">
        <v>87</v>
      </c>
      <c r="F26" s="2" t="str">
        <f>H22</f>
        <v>0</v>
      </c>
    </row>
    <row r="27" spans="1:18">
      <c r="D27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7" s="2" t="str">
        <f>SUM(F24:F26)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送金全体像</vt:lpstr>
      <vt:lpstr>鈴木様</vt:lpstr>
      <vt:lpstr>有賀様</vt:lpstr>
      <vt:lpstr>熊谷様</vt:lpstr>
      <vt:lpstr>中島様</vt:lpstr>
      <vt:lpstr>金子様</vt:lpstr>
      <vt:lpstr>佐藤様</vt:lpstr>
      <vt:lpstr>髙盛様</vt:lpstr>
      <vt:lpstr>小口様</vt:lpstr>
      <vt:lpstr>増田様</vt:lpstr>
      <vt:lpstr>夏目様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