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1" firstSheet="0" minimized="0" showHorizontalScroll="1" showSheetTabs="1" showVerticalScroll="1" tabRatio="600" visibility="visible"/>
  </bookViews>
  <sheets>
    <sheet name="送金全体像" sheetId="1" r:id="rId4"/>
    <sheet name="宮本様" sheetId="2" r:id="rId5"/>
    <sheet name="藤実様" sheetId="3" r:id="rId6"/>
    <sheet name="森様" sheetId="4" r:id="rId7"/>
    <sheet name="髙原様" sheetId="5" r:id="rId8"/>
    <sheet name="篠原様" sheetId="6" r:id="rId9"/>
    <sheet name="鈴木様" sheetId="7" r:id="rId10"/>
    <sheet name="島森様" sheetId="8" r:id="rId11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<sst xmlns="http://schemas.openxmlformats.org/spreadsheetml/2006/main" uniqueCount="189">
  <si>
    <t>2019-07挙式分</t>
  </si>
  <si>
    <t>出力日：2019/10/03</t>
  </si>
  <si>
    <t>No</t>
  </si>
  <si>
    <t>挙式日</t>
  </si>
  <si>
    <t>顧客名</t>
  </si>
  <si>
    <t>現地支払料</t>
  </si>
  <si>
    <r>
      <t xml:space="preserve">H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I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手配料</t>
    </r>
  </si>
  <si>
    <t>州税</t>
  </si>
  <si>
    <t>振込み額合計</t>
  </si>
  <si>
    <t>2019/07/03</t>
  </si>
  <si>
    <t>鈴木 翔大</t>
  </si>
  <si>
    <t>2019/07/06</t>
  </si>
  <si>
    <t>髙原 博紀</t>
  </si>
  <si>
    <t>2019/07/08</t>
  </si>
  <si>
    <t>島森 正和</t>
  </si>
  <si>
    <t>2019/07/12</t>
  </si>
  <si>
    <t>宮本 祥平</t>
  </si>
  <si>
    <t>2019/07/14</t>
  </si>
  <si>
    <t>森 公平</t>
  </si>
  <si>
    <t>2019/07/16</t>
  </si>
  <si>
    <t>篠原 文弥</t>
  </si>
  <si>
    <t>2019/07/22</t>
  </si>
  <si>
    <t>藤実 大志</t>
  </si>
  <si>
    <t>合計</t>
  </si>
  <si>
    <t>宮本様     挙式日：2019-07-12</t>
  </si>
  <si>
    <t>送金為替レート:</t>
  </si>
  <si>
    <t>支払区分</t>
  </si>
  <si>
    <t>商品区分</t>
  </si>
  <si>
    <t>商品名</t>
  </si>
  <si>
    <t>数量</t>
  </si>
  <si>
    <t>総代価$</t>
  </si>
  <si>
    <t>総代価\</t>
  </si>
  <si>
    <t>総原価$</t>
  </si>
  <si>
    <t>総原価\</t>
  </si>
  <si>
    <t>利益\</t>
  </si>
  <si>
    <t>利益率\</t>
  </si>
  <si>
    <t>HI\</t>
  </si>
  <si>
    <t>HI$</t>
  </si>
  <si>
    <t>RW\</t>
  </si>
  <si>
    <r>
      <t xml:space="preserve">H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I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/SH</t>
    </r>
  </si>
  <si>
    <r>
      <t xml:space="preserve">R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W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/SH</t>
    </r>
  </si>
  <si>
    <t>販売為替レート</t>
  </si>
  <si>
    <t>原価為替レート</t>
  </si>
  <si>
    <t>振込(海外)</t>
  </si>
  <si>
    <t>セントラルユニオン教会大聖堂</t>
  </si>
  <si>
    <t>【基本プラン】
教会使用料（1時間挙式）／牧師への謝礼／オルガン奏者／シンガー／教会のお世話係／結婚証明書（法的効力はありません）／リムジン送迎（ホテル⇔教会間）</t>
  </si>
  <si>
    <t>ヘアメイク</t>
  </si>
  <si>
    <t>ゲストヘアセットorメイクのみ（30分）</t>
  </si>
  <si>
    <t>つきっきりコーディネーター</t>
  </si>
  <si>
    <t>ホテル出発→挙式→レセプション前半</t>
  </si>
  <si>
    <t>7名様用リムジン</t>
  </si>
  <si>
    <t>ホテル⇔会場間（ワイキキ周辺）/往復</t>
  </si>
  <si>
    <t>Real Weddings オリジナル</t>
  </si>
  <si>
    <t>ブーケ＆ブートニア　☆プレゼント☆ ※バラ（アイボリー）</t>
  </si>
  <si>
    <t>セントラルユニオン教会</t>
  </si>
  <si>
    <t>フラワーシャワー(10名様分)</t>
  </si>
  <si>
    <t>クレジット払い(海外)</t>
  </si>
  <si>
    <t>ミッシェルズ</t>
  </si>
  <si>
    <t>Orchid Menu</t>
  </si>
  <si>
    <t>2段ケーキへのアップグレード (8インチと6インチ)</t>
  </si>
  <si>
    <t>金箔追加</t>
  </si>
  <si>
    <t>Other Decoration</t>
  </si>
  <si>
    <t>ケーキスタンド ※ホワイト</t>
  </si>
  <si>
    <t>アフターブーケ(押し花)</t>
  </si>
  <si>
    <t>オペラ</t>
  </si>
  <si>
    <t>SUBTOTAL</t>
  </si>
  <si>
    <t>ハワイ州税</t>
  </si>
  <si>
    <t>アレンジメント料</t>
  </si>
  <si>
    <t>なし</t>
  </si>
  <si>
    <t>サービス割引</t>
  </si>
  <si>
    <t>割引額為替レート</t>
  </si>
  <si>
    <t>TOTAL</t>
  </si>
  <si>
    <t>現地支払い額</t>
  </si>
  <si>
    <r>
      <t xml:space="preserve">ＲＷからH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I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への振り込み額</t>
    </r>
  </si>
  <si>
    <t>藤実様     挙式日：2019-07-22</t>
  </si>
  <si>
    <t>ヘアメイクアーティスト：Rie</t>
  </si>
  <si>
    <t>つきっきりヘアメイク(7時間）*クイックヘアチェンジ2回付き &amp; リハーサルメイク(120分)</t>
  </si>
  <si>
    <t>延長1時間</t>
  </si>
  <si>
    <t>フォトグラファー：VISIONARI/Takako,Megumi,Cliff,Ryan,Jason,Yumiko</t>
  </si>
  <si>
    <t>Plan（アルバムなし）：フォトグラファーTakako or Megumi or Cliff or Ryan or Jason or Yumiko/メイク、ホテル内、(リムジン)、セレモニー、フォトツアー2ヶ所又は フォトツアー1ヶ所+レセプション冒頭/350cut～/データ・インターネットスライドショー	
※Natsumiの場合：221,000円</t>
  </si>
  <si>
    <t>VISIONARI：オプション</t>
  </si>
  <si>
    <t>レセプション前半</t>
  </si>
  <si>
    <t>遠方出張料（ワイマナロのフォトツアー）</t>
  </si>
  <si>
    <t>NST PICTURES</t>
  </si>
  <si>
    <t>Feature Film・All day(メイク+挙式+レセプション前半)/HD・2カメ撮影/ショートフィルムドキュメンタリータッチ(約10分)/SNS用30秒動画/お二人へのインタビュー撮影及びゲストからのお祝いメッセージ撮影あり
※お二人へのインタビューは無し</t>
  </si>
  <si>
    <t>ホテル出発→教会→フォトツアー2カ所(ワイキキ周辺）→レセプション</t>
  </si>
  <si>
    <t>ゲスト様のご誘導→レセプション</t>
  </si>
  <si>
    <t>カップル用リムジン</t>
  </si>
  <si>
    <t>フォトツアー1ヶ所（ワイキキ周辺）</t>
  </si>
  <si>
    <t>フォトツアー1ヶ所(ワイマナロビーチ)</t>
  </si>
  <si>
    <t>24名様用バス</t>
  </si>
  <si>
    <t>14名様用ミニバン</t>
  </si>
  <si>
    <t>ホテル⇔会場間（ワイキキ周辺）/2時間</t>
  </si>
  <si>
    <t>ブーケ＆ブートニア　
☆お好きなデザインのブーケプレゼント☆</t>
  </si>
  <si>
    <t>レイ（ホワイト）</t>
  </si>
  <si>
    <t>フラワーシャワー(30名様分)</t>
  </si>
  <si>
    <t>直接ベンダー振込(海外)</t>
  </si>
  <si>
    <t>Keiki menu</t>
  </si>
  <si>
    <t>テーブルデコレーション（高砂のみ）</t>
  </si>
  <si>
    <t>ケーキフラワー</t>
  </si>
  <si>
    <t>森様     挙式日：2019-07-14</t>
  </si>
  <si>
    <t>ザ・カハラ ウエディング</t>
  </si>
  <si>
    <t>会場使用料（ダイヤモンドヘッドガゼボ：プルメリアグローブ／ココヘッドローンのいづれかよりお選びいただけます）／牧師先生／結婚証明書（法的効力はありません）／弾き語りシンガー／ホワイトチェア（20脚）／会場デコレーション(生花にて￥80,000相当分)</t>
  </si>
  <si>
    <t>ヘアメイクアーティスト：Real Weddingsオリジナル</t>
  </si>
  <si>
    <t>ヘアメイク＆着付け(120分)</t>
  </si>
  <si>
    <t>カハラ出張料</t>
  </si>
  <si>
    <t>ホテル出発→フォトツアー→挙式→レセプション</t>
  </si>
  <si>
    <t>カハラ出張料（3名分）</t>
  </si>
  <si>
    <t xml:space="preserve">Plan（アルバムなし）：フォトグラファーTakako or Megumi or Cliff or Ryan or Jason or Yumiko/メイク、ホテル内、(リムジン)、セレモニー、フォトツアー2ヶ所又は フォトツアー1ヶ所+カクテルパーティ30分/350cut～/データ・インターネットスライドショー	</t>
  </si>
  <si>
    <t>撮影延長（1時間）</t>
  </si>
  <si>
    <t>Feature Film・Light(会場到着～挙式終了まで)/HD・2カメ撮影/ショートフィルムドキュメンタリータッチ(約5分)/SNS用30秒動画</t>
  </si>
  <si>
    <t>オプション：レセプション撮影(1時間)/HD・1カメ撮影</t>
  </si>
  <si>
    <t>出張料：カハラ・アイナハイナ・ハワイカイ</t>
  </si>
  <si>
    <t>ブーケ＆ブートニア　</t>
  </si>
  <si>
    <t>フラワーシャワー(20名様分)</t>
  </si>
  <si>
    <t>レイ</t>
  </si>
  <si>
    <t>お子様用レイ</t>
  </si>
  <si>
    <t>カハラオケカイ</t>
  </si>
  <si>
    <t>【挙式とセットの場合】
カハラオケカイ（ディナー：土・日）個室料／レセプションコーディネーター(開始~終了まで）※最低保証料金は約￥435,500以上となります。</t>
  </si>
  <si>
    <t>カメラ撮影許可料</t>
  </si>
  <si>
    <t>カハラオケカイ（ディナー）</t>
  </si>
  <si>
    <t>A CULINARY BLENDING PLATED DINNER</t>
  </si>
  <si>
    <t>カハラオケカイ（ランチ・ディナー）</t>
  </si>
  <si>
    <t xml:space="preserve">Children Menu／KEIKI CHILD </t>
  </si>
  <si>
    <t>We Heart Cake Company</t>
  </si>
  <si>
    <t>オリジナルウェディングケーキ
3段のウェディングケーキ　※デリバリー料込</t>
  </si>
  <si>
    <t>テーブルデコレーション　
フラワーとキャンドル等のデコレーション
テーブルクロス込
312,000円→273,000円</t>
  </si>
  <si>
    <t>チェア</t>
  </si>
  <si>
    <t>チバリチェアー</t>
  </si>
  <si>
    <t>チャージャー</t>
  </si>
  <si>
    <t>グラスデザイン</t>
  </si>
  <si>
    <t>リネン</t>
  </si>
  <si>
    <t>配達料</t>
  </si>
  <si>
    <t>ウクレレ&amp;フラ</t>
  </si>
  <si>
    <t>パーティ/2時間
※お二人のご入場のタイミングから</t>
  </si>
  <si>
    <t>配達料＆セッティング料</t>
  </si>
  <si>
    <t>レセプションコーディネーター</t>
  </si>
  <si>
    <t>レセプション準備→レセプション前半</t>
  </si>
  <si>
    <t>ご紹介特典</t>
  </si>
  <si>
    <t>髙原様     挙式日：2019-07-06</t>
  </si>
  <si>
    <t>キャルバリー・バイ・ザ・シー教会</t>
  </si>
  <si>
    <t>【基本プラン】
教会使用料（1時間挙式）／牧師への謝礼／オルガン奏者／シンガー／教会のお世話係／結婚証明書（法的効力はありません）／リムジン送迎（ホテル⇔教会間）　※ゲストが30名様以上の場合、2時間挙式での対応となります。</t>
  </si>
  <si>
    <t>新郎ヘアセット(15分）</t>
  </si>
  <si>
    <t>フォトグラファー：VISIONARI/Takako,Megumi,Ryan,Jason,Yumiko</t>
  </si>
  <si>
    <t xml:space="preserve">Plan（アルバムなし）：フォトグラファーRyan/メイク、ホテル内、(リムジン)、セレモニー、フォトツアー1ヶ所+レセプション冒頭/350cut～/データ・インターネットスライドショー	</t>
  </si>
  <si>
    <t>フォトツアー1ヶ所追加（ワイキキ周辺）</t>
  </si>
  <si>
    <t>ホテル出発→挙式→フォトツアー3カ所(ワイキキ周辺）→レセプション前半</t>
  </si>
  <si>
    <t>ブーケ＆ブートニア　☆プレゼント☆ ※キングプロテアが入荷しない場合はピンクのトーチジンジャーを代替えとしてリクエスト</t>
  </si>
  <si>
    <t>ヘッドピース</t>
  </si>
  <si>
    <t>サーフラナイ</t>
  </si>
  <si>
    <t>La Hauoli（6inchウエディングケーキ付)</t>
  </si>
  <si>
    <t>Aloha Keiki Menu</t>
  </si>
  <si>
    <t>Fresh Fruit Bowl ※彩那ちゃん (キウイ＆バナナ抜き)</t>
  </si>
  <si>
    <t>Surf Lanai</t>
  </si>
  <si>
    <t>9inchウェディングケーキへアップグレード
※ブルーベリー＆白ブドウ</t>
  </si>
  <si>
    <t>ケーキのグリーン</t>
  </si>
  <si>
    <t>ご紹介特別割引</t>
  </si>
  <si>
    <t>篠原様     挙式日：2019-07-16</t>
  </si>
  <si>
    <t>フォトグラファー：リアルウエディングスオリジナル(マウイ島)</t>
  </si>
  <si>
    <t>撮影1時間/デジタルオンラインフォトギャラリー</t>
  </si>
  <si>
    <t>ヘアメイクアーティスト：マウイ島</t>
  </si>
  <si>
    <t>ヘアメイク＆着付け（120分）</t>
  </si>
  <si>
    <t>フォトツアーアテンド</t>
  </si>
  <si>
    <t>カップル用セダン(マウイ島)</t>
  </si>
  <si>
    <t>2時間</t>
  </si>
  <si>
    <t>Real Weddings オリジナル(マウイ島)</t>
  </si>
  <si>
    <t>ブーケ＆ブートニア　☆プレゼント☆</t>
  </si>
  <si>
    <t>ヘッドピース　※ブーケとお揃い</t>
  </si>
  <si>
    <t>振込(国内)</t>
  </si>
  <si>
    <t>ドレス&amp;タキシード</t>
  </si>
  <si>
    <t>★リアルウエディングスオリジナル特典★提携6社より選べるご衣裳レンタルプラン①bittersweet38万円分②Lavieen Rose30万円分③innocently35万円分④La Reine38万円分⑤WHITE DOOR35万円分⑥Verdeドレスのみレンタル金額上限なし　※詳細はドレスサロンによって異なります。また、ご予約をご希望の場合、プランナーにお申し付けください。※上記以外のドレスサロンをご希望の場合、こちらの特典を省くことも可能です。お好きなご衣裳をお持込いただいてもお持込料は掛かりません。</t>
  </si>
  <si>
    <t>無し</t>
  </si>
  <si>
    <t>鈴木様     挙式日：2019-07-03</t>
  </si>
  <si>
    <t>ヘアメイクアーティスト：Hatsuko Endo</t>
  </si>
  <si>
    <t>ボディーメイク(30分)</t>
  </si>
  <si>
    <t>クイックスタイルチェンジ1回</t>
  </si>
  <si>
    <t>同行1時間</t>
  </si>
  <si>
    <t>延長30分</t>
  </si>
  <si>
    <t>フォトグラファー：Akira Seo</t>
  </si>
  <si>
    <t>ホテル館内撮影→カハラビーチ(60分撮影）</t>
  </si>
  <si>
    <t>ホテル出発→ホテル撮影→カハラビーチ</t>
  </si>
  <si>
    <t>ブーケ＆ブートニア
☆お好きなブーケ・ブートニアをプレゼント☆</t>
  </si>
  <si>
    <t>島森様     挙式日：2019-07-08</t>
  </si>
  <si>
    <t>モアナルアコミュニティ教会</t>
  </si>
  <si>
    <t>ヘアメイクアーティスト：Hisami</t>
  </si>
  <si>
    <t>フォトグラファー：VISIONARI</t>
  </si>
  <si>
    <t>メイクもしくはホテル館内&amp;挙式(80カット)/撮影データ</t>
  </si>
  <si>
    <t>フォトグラファー指名料(Ryan）</t>
  </si>
  <si>
    <t>ホテル出発→挙式→ホテル</t>
  </si>
</sst>
</file>

<file path=xl/styles.xml><?xml version="1.0" encoding="utf-8"?>
<styleSheet xmlns="http://schemas.openxmlformats.org/spreadsheetml/2006/main" xml:space="preserve">
  <numFmts count="3">
    <numFmt numFmtId="164" formatCode="#,##0.00_ "/>
    <numFmt numFmtId="165" formatCode="#,##0_ "/>
    <numFmt numFmtId="166" formatCode="0.000%"/>
  </numFmts>
  <fonts count="1">
    <font>
      <b val="0"/>
      <i val="0"/>
      <strike val="0"/>
      <u val="none"/>
      <sz val="11"/>
      <color rgb="FF000000"/>
      <name val="ＭＳ Ｐ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000000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dashed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bottom style="dashed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bottom style="dashed">
        <color rgb="FF000000"/>
      </bottom>
    </border>
    <border>
      <left style="medium">
        <color rgb="FF000000"/>
      </lef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right style="medium">
        <color rgb="FF000000"/>
      </right>
      <top style="double">
        <color rgb="FF000000"/>
      </top>
      <bottom style="medium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double">
        <color rgb="FF000000"/>
      </top>
    </border>
  </borders>
  <cellStyleXfs count="1">
    <xf numFmtId="0" fontId="0" fillId="0" borderId="0"/>
  </cellStyleXfs>
  <cellXfs count="5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10" fillId="2" borderId="0" applyFont="0" applyNumberFormat="1" applyFill="0" applyBorder="0" applyAlignment="1">
      <alignment horizontal="right" vertical="center" textRotation="0" wrapText="false" shrinkToFit="false"/>
    </xf>
    <xf xfId="0" fontId="0" numFmtId="165" fillId="2" borderId="0" applyFont="0" applyNumberFormat="1" applyFill="0" applyBorder="0" applyAlignment="0">
      <alignment horizontal="general" vertical="center" textRotation="0" wrapText="false" shrinkToFit="false"/>
    </xf>
    <xf xfId="0" fontId="0" numFmtId="165" fillId="2" borderId="0" applyFont="0" applyNumberFormat="1" applyFill="0" applyBorder="0" applyAlignment="1">
      <alignment horizontal="right" vertical="center" textRotation="0" wrapText="false" shrinkToFit="false"/>
    </xf>
    <xf xfId="0" fontId="0" numFmtId="9" fillId="2" borderId="0" applyFont="0" applyNumberFormat="1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true" shrinkToFit="false"/>
    </xf>
    <xf xfId="0" fontId="0" numFmtId="166" fillId="2" borderId="0" applyFont="0" applyNumberFormat="1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false" shrinkToFit="false"/>
    </xf>
    <xf xfId="0" fontId="0" numFmtId="164" fillId="2" borderId="2" applyFont="0" applyNumberFormat="1" applyFill="0" applyBorder="1" applyAlignment="1">
      <alignment horizontal="center" vertical="center" textRotation="0" wrapText="false" shrinkToFit="false"/>
    </xf>
    <xf xfId="0" fontId="0" numFmtId="10" fillId="2" borderId="2" applyFont="0" applyNumberFormat="1" applyFill="0" applyBorder="1" applyAlignment="1">
      <alignment horizontal="center" vertical="center" textRotation="0" wrapText="false" shrinkToFit="false"/>
    </xf>
    <xf xfId="0" fontId="0" numFmtId="165" fillId="2" borderId="2" applyFont="0" applyNumberFormat="1" applyFill="0" applyBorder="1" applyAlignment="1">
      <alignment horizontal="center" vertical="center" textRotation="0" wrapText="false" shrinkToFit="false"/>
    </xf>
    <xf xfId="0" fontId="0" numFmtId="164" fillId="2" borderId="2" applyFont="0" applyNumberFormat="1" applyFill="0" applyBorder="1" applyAlignment="1">
      <alignment horizontal="center" vertical="center" textRotation="0" wrapText="false" shrinkToFit="false"/>
    </xf>
    <xf xfId="0" fontId="0" numFmtId="10" fillId="2" borderId="2" applyFont="0" applyNumberFormat="1" applyFill="0" applyBorder="1" applyAlignment="1">
      <alignment horizontal="center" vertical="center" textRotation="0" wrapText="false" shrinkToFit="false"/>
    </xf>
    <xf xfId="0" fontId="0" numFmtId="164" fillId="2" borderId="3" applyFont="0" applyNumberFormat="1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true" shrinkToFit="false"/>
    </xf>
    <xf xfId="0" fontId="0" numFmtId="14" fillId="2" borderId="4" applyFont="0" applyNumberFormat="1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0">
      <alignment horizontal="general" vertical="center" textRotation="0" wrapText="false" shrinkToFit="false"/>
    </xf>
    <xf xfId="0" fontId="0" numFmtId="164" fillId="2" borderId="4" applyFont="0" applyNumberFormat="1" applyFill="0" applyBorder="1" applyAlignment="0">
      <alignment horizontal="general" vertical="center" textRotation="0" wrapText="false" shrinkToFit="false"/>
    </xf>
    <xf xfId="0" fontId="0" numFmtId="14" fillId="2" borderId="5" applyFont="0" applyNumberFormat="1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1">
      <alignment horizontal="center" vertical="center" textRotation="0" wrapText="false" shrinkToFit="false"/>
    </xf>
    <xf xfId="0" fontId="0" numFmtId="164" fillId="2" borderId="5" applyFont="0" applyNumberFormat="1" applyFill="0" applyBorder="1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center" vertical="center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0" numFmtId="164" fillId="2" borderId="8" applyFont="0" applyNumberFormat="1" applyFill="0" applyBorder="1" applyAlignment="1">
      <alignment horizontal="center" vertical="center" textRotation="0" wrapText="false" shrinkToFit="false"/>
    </xf>
    <xf xfId="0" fontId="0" numFmtId="164" fillId="2" borderId="9" applyFont="0" applyNumberFormat="1" applyFill="0" applyBorder="1" applyAlignment="0">
      <alignment horizontal="general" vertical="center" textRotation="0" wrapText="false" shrinkToFit="false"/>
    </xf>
    <xf xfId="0" fontId="0" numFmtId="0" fillId="2" borderId="10" applyFont="0" applyNumberFormat="0" applyFill="0" applyBorder="1" applyAlignment="1">
      <alignment horizontal="center" vertical="center" textRotation="0" wrapText="false" shrinkToFit="false"/>
    </xf>
    <xf xfId="0" fontId="0" numFmtId="14" fillId="2" borderId="11" applyFont="0" applyNumberFormat="1" applyFill="0" applyBorder="1" applyAlignment="0">
      <alignment horizontal="general" vertical="center" textRotation="0" wrapText="false" shrinkToFit="false"/>
    </xf>
    <xf xfId="0" fontId="0" numFmtId="0" fillId="2" borderId="11" applyFont="0" applyNumberFormat="0" applyFill="0" applyBorder="1" applyAlignment="0">
      <alignment horizontal="general" vertical="center" textRotation="0" wrapText="false" shrinkToFit="false"/>
    </xf>
    <xf xfId="0" fontId="0" numFmtId="164" fillId="2" borderId="11" applyFont="0" applyNumberFormat="1" applyFill="0" applyBorder="1" applyAlignment="0">
      <alignment horizontal="general" vertical="center" textRotation="0" wrapText="false" shrinkToFit="false"/>
    </xf>
    <xf xfId="0" fontId="0" numFmtId="164" fillId="2" borderId="12" applyFont="0" applyNumberFormat="1" applyFill="0" applyBorder="1" applyAlignment="0">
      <alignment horizontal="general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general" vertical="center" textRotation="0" wrapText="true" shrinkToFit="false"/>
    </xf>
    <xf xfId="0" fontId="0" numFmtId="165" fillId="3" borderId="0" applyFont="0" applyNumberFormat="1" applyFill="1" applyBorder="0" applyAlignment="0">
      <alignment horizontal="general" vertical="center" textRotation="0" wrapText="false" shrinkToFit="false"/>
    </xf>
    <xf xfId="0" fontId="0" numFmtId="164" fillId="3" borderId="0" applyFont="0" applyNumberFormat="1" applyFill="1" applyBorder="0" applyAlignment="1">
      <alignment horizontal="right" vertical="center" textRotation="0" wrapText="false" shrinkToFit="false"/>
    </xf>
    <xf xfId="0" fontId="0" numFmtId="165" fillId="3" borderId="0" applyFont="0" applyNumberFormat="1" applyFill="1" applyBorder="0" applyAlignment="1">
      <alignment horizontal="right" vertical="center" textRotation="0" wrapText="false" shrinkToFit="false"/>
    </xf>
    <xf xfId="0" fontId="0" numFmtId="10" fillId="3" borderId="0" applyFont="0" applyNumberFormat="1" applyFill="1" applyBorder="0" applyAlignment="1">
      <alignment horizontal="right" vertical="center" textRotation="0" wrapText="false" shrinkToFit="false"/>
    </xf>
    <xf xfId="0" fontId="0" numFmtId="0" fillId="2" borderId="13" applyFont="0" applyNumberFormat="0" applyFill="0" applyBorder="1" applyAlignment="0">
      <alignment horizontal="general" vertical="center" textRotation="0" wrapText="false" shrinkToFit="false"/>
    </xf>
    <xf xfId="0" fontId="0" numFmtId="164" fillId="2" borderId="14" applyFont="0" applyNumberFormat="1" applyFill="0" applyBorder="1" applyAlignment="1">
      <alignment horizontal="right" vertical="center" textRotation="0" wrapText="false" shrinkToFit="false"/>
    </xf>
    <xf xfId="0" fontId="0" numFmtId="0" fillId="2" borderId="15" applyFont="0" applyNumberFormat="0" applyFill="0" applyBorder="1" applyAlignment="0">
      <alignment horizontal="general" vertical="center" textRotation="0" wrapText="false" shrinkToFit="false"/>
    </xf>
    <xf xfId="0" fontId="0" numFmtId="0" fillId="2" borderId="15" applyFont="0" applyNumberFormat="0" applyFill="0" applyBorder="1" applyAlignment="1">
      <alignment horizontal="general" vertical="center" textRotation="0" wrapText="true" shrinkToFit="false"/>
    </xf>
    <xf xfId="0" fontId="0" numFmtId="165" fillId="2" borderId="15" applyFont="0" applyNumberFormat="1" applyFill="0" applyBorder="1" applyAlignment="0">
      <alignment horizontal="general" vertical="center" textRotation="0" wrapText="false" shrinkToFit="false"/>
    </xf>
    <xf xfId="0" fontId="0" numFmtId="164" fillId="2" borderId="15" applyFont="0" applyNumberFormat="1" applyFill="0" applyBorder="1" applyAlignment="1">
      <alignment horizontal="right" vertical="center" textRotation="0" wrapText="false" shrinkToFit="false"/>
    </xf>
    <xf xfId="0" fontId="0" numFmtId="165" fillId="2" borderId="15" applyFont="0" applyNumberFormat="1" applyFill="0" applyBorder="1" applyAlignment="1">
      <alignment horizontal="right" vertical="center" textRotation="0" wrapText="false" shrinkToFit="false"/>
    </xf>
    <xf xfId="0" fontId="0" numFmtId="10" fillId="2" borderId="15" applyFont="0" applyNumberFormat="1" applyFill="0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0">
      <alignment horizontal="general" vertical="center" textRotation="0" wrapText="false" shrinkToFit="false"/>
    </xf>
    <xf xfId="0" fontId="0" numFmtId="164" fillId="3" borderId="14" applyFont="0" applyNumberFormat="1" applyFill="1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2"/>
  <sheetViews>
    <sheetView tabSelected="0" workbookViewId="0" zoomScale="75" showGridLines="true" showRowColHeaders="1">
      <selection activeCell="H12" sqref="H12"/>
    </sheetView>
  </sheetViews>
  <sheetFormatPr defaultRowHeight="14.4" defaultColWidth="25" outlineLevelRow="0" outlineLevelCol="0"/>
  <cols>
    <col min="1" max="1" width="2.875" customWidth="true" style="12"/>
    <col min="2" max="2" width="4.375" customWidth="true" style="10"/>
    <col min="3" max="3" width="15.875" customWidth="true" style="11"/>
    <col min="4" max="4" width="20.125" customWidth="true" style="12"/>
    <col min="5" max="5" width="25" style="13"/>
    <col min="6" max="6" width="25" style="13"/>
    <col min="7" max="7" width="25" style="13"/>
    <col min="8" max="8" width="25" style="13"/>
    <col min="9" max="9" width="25" style="12"/>
  </cols>
  <sheetData>
    <row r="2" spans="1:9">
      <c r="C2" s="11" t="s">
        <v>0</v>
      </c>
      <c r="H2" s="14" t="s">
        <v>1</v>
      </c>
    </row>
    <row r="4" spans="1:9" s="10" customFormat="1">
      <c r="B4" s="32" t="s">
        <v>2</v>
      </c>
      <c r="C4" s="29" t="s">
        <v>3</v>
      </c>
      <c r="D4" s="30" t="s">
        <v>4</v>
      </c>
      <c r="E4" s="31" t="s">
        <v>5</v>
      </c>
      <c r="F4" s="31" t="s">
        <v>6</v>
      </c>
      <c r="G4" s="31" t="s">
        <v>7</v>
      </c>
      <c r="H4" s="34" t="s">
        <v>8</v>
      </c>
    </row>
    <row r="5" spans="1:9">
      <c r="B5" s="33">
        <v>1</v>
      </c>
      <c r="C5" s="26" t="s">
        <v>9</v>
      </c>
      <c r="D5" s="27" t="s">
        <v>10</v>
      </c>
      <c r="E5" s="28">
        <v>2042.93</v>
      </c>
      <c r="F5" s="28">
        <v>150.39</v>
      </c>
      <c r="G5" s="28">
        <v>103.35</v>
      </c>
      <c r="H5" s="35">
        <v>2296.67</v>
      </c>
    </row>
    <row r="6" spans="1:9">
      <c r="B6" s="33">
        <v>2</v>
      </c>
      <c r="C6" s="26" t="s">
        <v>11</v>
      </c>
      <c r="D6" s="27" t="s">
        <v>12</v>
      </c>
      <c r="E6" s="28">
        <v>5443.68</v>
      </c>
      <c r="F6" s="28">
        <v>548.83</v>
      </c>
      <c r="G6" s="28">
        <v>282.37</v>
      </c>
      <c r="H6" s="35">
        <v>6274.88</v>
      </c>
    </row>
    <row r="7" spans="1:9">
      <c r="B7" s="33">
        <v>3</v>
      </c>
      <c r="C7" s="26" t="s">
        <v>13</v>
      </c>
      <c r="D7" s="27" t="s">
        <v>14</v>
      </c>
      <c r="E7" s="28">
        <v>2408.01</v>
      </c>
      <c r="F7" s="28">
        <v>167.34</v>
      </c>
      <c r="G7" s="28">
        <v>121.35</v>
      </c>
      <c r="H7" s="35">
        <v>2696.7</v>
      </c>
    </row>
    <row r="8" spans="1:9">
      <c r="B8" s="33">
        <v>4</v>
      </c>
      <c r="C8" s="26" t="s">
        <v>15</v>
      </c>
      <c r="D8" s="27" t="s">
        <v>16</v>
      </c>
      <c r="E8" s="28">
        <v>3269.11</v>
      </c>
      <c r="F8" s="28">
        <v>192.31</v>
      </c>
      <c r="G8" s="28">
        <v>163.1</v>
      </c>
      <c r="H8" s="35">
        <v>3624.52</v>
      </c>
    </row>
    <row r="9" spans="1:9">
      <c r="B9" s="33">
        <v>5</v>
      </c>
      <c r="C9" s="26" t="s">
        <v>17</v>
      </c>
      <c r="D9" s="27" t="s">
        <v>18</v>
      </c>
      <c r="E9" s="28">
        <v>12577.88</v>
      </c>
      <c r="F9" s="28">
        <v>1335.08</v>
      </c>
      <c r="G9" s="28">
        <v>655.58</v>
      </c>
      <c r="H9" s="35">
        <v>14568.54</v>
      </c>
    </row>
    <row r="10" spans="1:9">
      <c r="B10" s="33">
        <v>6</v>
      </c>
      <c r="C10" s="26" t="s">
        <v>19</v>
      </c>
      <c r="D10" s="27" t="s">
        <v>20</v>
      </c>
      <c r="E10" s="28">
        <v>1373.98</v>
      </c>
      <c r="F10" s="28">
        <v>0</v>
      </c>
      <c r="G10" s="28">
        <v>57.24</v>
      </c>
      <c r="H10" s="35">
        <v>1431.22</v>
      </c>
    </row>
    <row r="11" spans="1:9">
      <c r="B11" s="33">
        <v>7</v>
      </c>
      <c r="C11" s="26" t="s">
        <v>21</v>
      </c>
      <c r="D11" s="27" t="s">
        <v>22</v>
      </c>
      <c r="E11" s="28">
        <v>11788.16</v>
      </c>
      <c r="F11" s="28">
        <v>966.4400000000001</v>
      </c>
      <c r="G11" s="28">
        <v>601</v>
      </c>
      <c r="H11" s="35">
        <v>13355.6</v>
      </c>
    </row>
    <row r="12" spans="1:9">
      <c r="B12" s="36"/>
      <c r="C12" s="37"/>
      <c r="D12" s="38" t="s">
        <v>23</v>
      </c>
      <c r="E12" s="39" t="str">
        <f>SUM(E5:E11)</f>
        <v>0</v>
      </c>
      <c r="F12" s="39" t="str">
        <f>SUM(F5:F11)</f>
        <v>0</v>
      </c>
      <c r="G12" s="39" t="str">
        <f>SUM(G5:G11)</f>
        <v>0</v>
      </c>
      <c r="H12" s="40" t="str">
        <f>SUM(H5:H11)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8"/>
  <sheetViews>
    <sheetView tabSelected="0" workbookViewId="0" zoomScale="90" zoomScaleNormal="9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8.5" outlineLevelRow="0" outlineLevelCol="0"/>
  <cols>
    <col min="1" max="1" width="4.875" customWidth="true" style="0"/>
    <col min="2" max="2" width="19.625" customWidth="true" style="0"/>
    <col min="3" max="3" width="40.625" customWidth="true" style="0"/>
    <col min="4" max="4" width="40.625" customWidth="true" style="3"/>
    <col min="5" max="5" width="6.75" customWidth="true" style="5"/>
    <col min="6" max="6" width="9.625" customWidth="true" style="2"/>
    <col min="7" max="7" width="9.625" customWidth="true" style="6"/>
    <col min="8" max="8" width="9.625" customWidth="true" style="2"/>
    <col min="9" max="9" width="9.625" customWidth="true" style="6"/>
    <col min="10" max="10" width="9.625" customWidth="true" style="6"/>
    <col min="11" max="11" width="9.625" customWidth="true" style="4"/>
    <col min="12" max="12" width="9.625" customWidth="true" style="6"/>
    <col min="13" max="13" width="9.625" customWidth="true" style="2"/>
    <col min="14" max="14" width="9.625" customWidth="true" style="6"/>
    <col min="15" max="15" width="8.5" style="4"/>
    <col min="16" max="16" width="8.5" style="4"/>
    <col min="17" max="17" width="16.125" customWidth="true" style="2"/>
    <col min="18" max="18" width="13.25" customWidth="true" style="2"/>
  </cols>
  <sheetData>
    <row r="2" spans="1:18">
      <c r="B2" t="s">
        <v>24</v>
      </c>
      <c r="Q2" s="2" t="s">
        <v>25</v>
      </c>
      <c r="R2" s="2">
        <v>130</v>
      </c>
    </row>
    <row r="4" spans="1:18" s="1" customFormat="1">
      <c r="B4" s="15" t="s">
        <v>26</v>
      </c>
      <c r="C4" s="16" t="s">
        <v>27</v>
      </c>
      <c r="D4" s="17" t="s">
        <v>28</v>
      </c>
      <c r="E4" s="18" t="s">
        <v>29</v>
      </c>
      <c r="F4" s="19" t="s">
        <v>30</v>
      </c>
      <c r="G4" s="18" t="s">
        <v>31</v>
      </c>
      <c r="H4" s="19" t="s">
        <v>32</v>
      </c>
      <c r="I4" s="18" t="s">
        <v>33</v>
      </c>
      <c r="J4" s="18" t="s">
        <v>34</v>
      </c>
      <c r="K4" s="20" t="s">
        <v>35</v>
      </c>
      <c r="L4" s="21" t="s">
        <v>36</v>
      </c>
      <c r="M4" s="22" t="s">
        <v>37</v>
      </c>
      <c r="N4" s="21" t="s">
        <v>38</v>
      </c>
      <c r="O4" s="23" t="s">
        <v>39</v>
      </c>
      <c r="P4" s="23" t="s">
        <v>40</v>
      </c>
      <c r="Q4" s="19" t="s">
        <v>41</v>
      </c>
      <c r="R4" s="24" t="s">
        <v>42</v>
      </c>
    </row>
    <row r="5" spans="1:18">
      <c r="B5" s="47" t="s">
        <v>43</v>
      </c>
      <c r="C5" t="s">
        <v>44</v>
      </c>
      <c r="D5" s="3" t="s">
        <v>45</v>
      </c>
      <c r="E5" s="5">
        <v>1</v>
      </c>
      <c r="F5" s="2">
        <v>2000</v>
      </c>
      <c r="G5" s="6">
        <v>260000</v>
      </c>
      <c r="H5" s="2">
        <v>1976.56</v>
      </c>
      <c r="I5" s="6">
        <v>214832</v>
      </c>
      <c r="J5" s="6" t="str">
        <f>G5 - I5</f>
        <v>0</v>
      </c>
      <c r="K5" s="4" t="str">
        <f>IF(G5=0,0,J5 / G5)</f>
        <v>0</v>
      </c>
      <c r="L5" s="6" t="str">
        <f>J5 * O5</f>
        <v>0</v>
      </c>
      <c r="M5" s="2" t="str">
        <f>L5 / R2</f>
        <v>0</v>
      </c>
      <c r="N5" s="6" t="str">
        <f>J5 * P5</f>
        <v>0</v>
      </c>
      <c r="O5" s="4">
        <v>0.2</v>
      </c>
      <c r="P5" s="4">
        <v>0.8</v>
      </c>
      <c r="Q5" s="2">
        <v>130</v>
      </c>
      <c r="R5" s="48">
        <v>108.69</v>
      </c>
    </row>
    <row r="6" spans="1:18">
      <c r="B6" s="47" t="s">
        <v>43</v>
      </c>
      <c r="C6" t="s">
        <v>46</v>
      </c>
      <c r="D6" s="3" t="s">
        <v>47</v>
      </c>
      <c r="E6" s="5">
        <v>2</v>
      </c>
      <c r="F6" s="2">
        <v>160</v>
      </c>
      <c r="G6" s="6">
        <v>20800</v>
      </c>
      <c r="H6" s="2">
        <v>100</v>
      </c>
      <c r="I6" s="6">
        <v>10870</v>
      </c>
      <c r="J6" s="6" t="str">
        <f>G6 - I6</f>
        <v>0</v>
      </c>
      <c r="K6" s="4" t="str">
        <f>IF(G6=0,0,J6 / G6)</f>
        <v>0</v>
      </c>
      <c r="L6" s="6" t="str">
        <f>J6 * O6</f>
        <v>0</v>
      </c>
      <c r="M6" s="2" t="str">
        <f>L6 / R2</f>
        <v>0</v>
      </c>
      <c r="N6" s="6" t="str">
        <f>J6 * P6</f>
        <v>0</v>
      </c>
      <c r="O6" s="4">
        <v>0.2</v>
      </c>
      <c r="P6" s="4">
        <v>0.8</v>
      </c>
      <c r="Q6" s="2">
        <v>130</v>
      </c>
      <c r="R6" s="48">
        <v>108.69</v>
      </c>
    </row>
    <row r="7" spans="1:18">
      <c r="B7" s="47" t="s">
        <v>43</v>
      </c>
      <c r="C7" t="s">
        <v>48</v>
      </c>
      <c r="D7" s="3" t="s">
        <v>49</v>
      </c>
      <c r="E7" s="5">
        <v>1</v>
      </c>
      <c r="F7" s="2">
        <v>350</v>
      </c>
      <c r="G7" s="6">
        <v>45500</v>
      </c>
      <c r="H7" s="2">
        <v>300</v>
      </c>
      <c r="I7" s="6">
        <v>32607</v>
      </c>
      <c r="J7" s="6" t="str">
        <f>G7 - I7</f>
        <v>0</v>
      </c>
      <c r="K7" s="4" t="str">
        <f>IF(G7=0,0,J7 / G7)</f>
        <v>0</v>
      </c>
      <c r="L7" s="6" t="str">
        <f>J7 * O7</f>
        <v>0</v>
      </c>
      <c r="M7" s="2" t="str">
        <f>L7 / R2</f>
        <v>0</v>
      </c>
      <c r="N7" s="6" t="str">
        <f>J7 * P7</f>
        <v>0</v>
      </c>
      <c r="O7" s="4">
        <v>0.2</v>
      </c>
      <c r="P7" s="4">
        <v>0.8</v>
      </c>
      <c r="Q7" s="2">
        <v>130</v>
      </c>
      <c r="R7" s="48">
        <v>108.69</v>
      </c>
    </row>
    <row r="8" spans="1:18">
      <c r="B8" s="47" t="s">
        <v>43</v>
      </c>
      <c r="C8" t="s">
        <v>50</v>
      </c>
      <c r="D8" s="3" t="s">
        <v>51</v>
      </c>
      <c r="E8" s="5">
        <v>1</v>
      </c>
      <c r="F8" s="2">
        <v>270</v>
      </c>
      <c r="G8" s="6">
        <v>35100</v>
      </c>
      <c r="H8" s="2">
        <v>167.54</v>
      </c>
      <c r="I8" s="6">
        <v>18210</v>
      </c>
      <c r="J8" s="6" t="str">
        <f>G8 - I8</f>
        <v>0</v>
      </c>
      <c r="K8" s="4" t="str">
        <f>IF(G8=0,0,J8 / G8)</f>
        <v>0</v>
      </c>
      <c r="L8" s="6" t="str">
        <f>J8 * O8</f>
        <v>0</v>
      </c>
      <c r="M8" s="2" t="str">
        <f>L8 / R2</f>
        <v>0</v>
      </c>
      <c r="N8" s="6" t="str">
        <f>J8 * P8</f>
        <v>0</v>
      </c>
      <c r="O8" s="4">
        <v>0.2</v>
      </c>
      <c r="P8" s="4">
        <v>0.8</v>
      </c>
      <c r="Q8" s="2">
        <v>130</v>
      </c>
      <c r="R8" s="48">
        <v>108.69</v>
      </c>
    </row>
    <row r="9" spans="1:18">
      <c r="B9" s="47" t="s">
        <v>43</v>
      </c>
      <c r="C9" t="s">
        <v>52</v>
      </c>
      <c r="D9" s="3" t="s">
        <v>53</v>
      </c>
      <c r="E9" s="5">
        <v>1</v>
      </c>
      <c r="F9" s="2">
        <v>0</v>
      </c>
      <c r="G9" s="6">
        <v>0</v>
      </c>
      <c r="H9" s="2">
        <v>300</v>
      </c>
      <c r="I9" s="6">
        <v>32607</v>
      </c>
      <c r="J9" s="6" t="str">
        <f>G9 - I9</f>
        <v>0</v>
      </c>
      <c r="K9" s="4" t="str">
        <f>IF(G9=0,0,J9 / G9)</f>
        <v>0</v>
      </c>
      <c r="L9" s="6" t="str">
        <f>J9 * O9</f>
        <v>0</v>
      </c>
      <c r="M9" s="2" t="str">
        <f>L9 / R2</f>
        <v>0</v>
      </c>
      <c r="N9" s="6" t="str">
        <f>J9 * P9</f>
        <v>0</v>
      </c>
      <c r="O9" s="4">
        <v>0.2</v>
      </c>
      <c r="P9" s="4">
        <v>0.8</v>
      </c>
      <c r="Q9" s="2">
        <v>130</v>
      </c>
      <c r="R9" s="48">
        <v>108.69</v>
      </c>
    </row>
    <row r="10" spans="1:18">
      <c r="B10" s="47" t="s">
        <v>43</v>
      </c>
      <c r="C10" t="s">
        <v>54</v>
      </c>
      <c r="D10" s="3" t="s">
        <v>55</v>
      </c>
      <c r="E10" s="5">
        <v>1</v>
      </c>
      <c r="F10" s="2">
        <v>150</v>
      </c>
      <c r="G10" s="6">
        <v>19500</v>
      </c>
      <c r="H10" s="2">
        <v>89.01000000000001</v>
      </c>
      <c r="I10" s="6">
        <v>9674</v>
      </c>
      <c r="J10" s="6" t="str">
        <f>G10 - I10</f>
        <v>0</v>
      </c>
      <c r="K10" s="4" t="str">
        <f>IF(G10=0,0,J10 / G10)</f>
        <v>0</v>
      </c>
      <c r="L10" s="6" t="str">
        <f>J10 * O10</f>
        <v>0</v>
      </c>
      <c r="M10" s="2" t="str">
        <f>L10 / R2</f>
        <v>0</v>
      </c>
      <c r="N10" s="6" t="str">
        <f>J10 * P10</f>
        <v>0</v>
      </c>
      <c r="O10" s="4">
        <v>0.2</v>
      </c>
      <c r="P10" s="4">
        <v>0.8</v>
      </c>
      <c r="Q10" s="2">
        <v>130</v>
      </c>
      <c r="R10" s="48">
        <v>108.69</v>
      </c>
    </row>
    <row r="11" spans="1:18">
      <c r="B11" s="47" t="s">
        <v>56</v>
      </c>
      <c r="C11" t="s">
        <v>57</v>
      </c>
      <c r="D11" s="3" t="s">
        <v>58</v>
      </c>
      <c r="E11" s="5">
        <v>8</v>
      </c>
      <c r="F11" s="2">
        <v>1104</v>
      </c>
      <c r="G11" s="6">
        <v>143520</v>
      </c>
      <c r="H11" s="2">
        <v>0</v>
      </c>
      <c r="I11" s="6">
        <v>0</v>
      </c>
      <c r="J11" s="6" t="str">
        <f>G11 - 103472</f>
        <v>0</v>
      </c>
      <c r="K11" s="4" t="str">
        <f>IF(G11=0,0,J11 / G11)</f>
        <v>0</v>
      </c>
      <c r="L11" s="6" t="str">
        <f>J11 * O11</f>
        <v>0</v>
      </c>
      <c r="M11" s="2" t="str">
        <f>L11 / R2</f>
        <v>0</v>
      </c>
      <c r="N11" s="6" t="str">
        <f>J11 * P11</f>
        <v>0</v>
      </c>
      <c r="O11" s="4">
        <v>0.2</v>
      </c>
      <c r="P11" s="4">
        <v>0.8</v>
      </c>
      <c r="Q11" s="2">
        <v>130</v>
      </c>
      <c r="R11" s="48">
        <v>108.69</v>
      </c>
    </row>
    <row r="12" spans="1:18">
      <c r="B12" s="47" t="s">
        <v>56</v>
      </c>
      <c r="C12" t="s">
        <v>57</v>
      </c>
      <c r="D12" s="3" t="s">
        <v>59</v>
      </c>
      <c r="E12" s="5">
        <v>1</v>
      </c>
      <c r="F12" s="2">
        <v>50</v>
      </c>
      <c r="G12" s="6">
        <v>6500</v>
      </c>
      <c r="H12" s="2">
        <v>0</v>
      </c>
      <c r="I12" s="6">
        <v>0</v>
      </c>
      <c r="J12" s="6" t="str">
        <f>G12 - 4565</f>
        <v>0</v>
      </c>
      <c r="K12" s="4" t="str">
        <f>IF(G12=0,0,J12 / G12)</f>
        <v>0</v>
      </c>
      <c r="L12" s="6" t="str">
        <f>J12 * O12</f>
        <v>0</v>
      </c>
      <c r="M12" s="2" t="str">
        <f>L12 / R2</f>
        <v>0</v>
      </c>
      <c r="N12" s="6" t="str">
        <f>J12 * P12</f>
        <v>0</v>
      </c>
      <c r="O12" s="4">
        <v>0.2</v>
      </c>
      <c r="P12" s="4">
        <v>0.8</v>
      </c>
      <c r="Q12" s="2">
        <v>130</v>
      </c>
      <c r="R12" s="48">
        <v>108.69</v>
      </c>
    </row>
    <row r="13" spans="1:18">
      <c r="B13" s="47" t="s">
        <v>56</v>
      </c>
      <c r="C13" t="s">
        <v>57</v>
      </c>
      <c r="D13" s="3" t="s">
        <v>60</v>
      </c>
      <c r="E13" s="5">
        <v>1</v>
      </c>
      <c r="F13" s="2">
        <v>169</v>
      </c>
      <c r="G13" s="6">
        <v>21970</v>
      </c>
      <c r="H13" s="2">
        <v>0</v>
      </c>
      <c r="I13" s="6">
        <v>0</v>
      </c>
      <c r="J13" s="6" t="str">
        <f>G13 - 15651</f>
        <v>0</v>
      </c>
      <c r="K13" s="4" t="str">
        <f>IF(G13=0,0,J13 / G13)</f>
        <v>0</v>
      </c>
      <c r="L13" s="6" t="str">
        <f>J13 * O13</f>
        <v>0</v>
      </c>
      <c r="M13" s="2" t="str">
        <f>L13 / R2</f>
        <v>0</v>
      </c>
      <c r="N13" s="6" t="str">
        <f>J13 * P13</f>
        <v>0</v>
      </c>
      <c r="O13" s="4">
        <v>0.2</v>
      </c>
      <c r="P13" s="4">
        <v>0.8</v>
      </c>
      <c r="Q13" s="2">
        <v>130</v>
      </c>
      <c r="R13" s="48">
        <v>108.69</v>
      </c>
    </row>
    <row r="14" spans="1:18">
      <c r="B14" s="47" t="s">
        <v>43</v>
      </c>
      <c r="C14" t="s">
        <v>61</v>
      </c>
      <c r="D14" s="3" t="s">
        <v>62</v>
      </c>
      <c r="E14" s="5">
        <v>1</v>
      </c>
      <c r="F14" s="2">
        <v>24</v>
      </c>
      <c r="G14" s="6">
        <v>3120</v>
      </c>
      <c r="H14" s="2">
        <v>0</v>
      </c>
      <c r="I14" s="6">
        <v>0</v>
      </c>
      <c r="J14" s="6" t="str">
        <f>G14 - I14</f>
        <v>0</v>
      </c>
      <c r="K14" s="4" t="str">
        <f>IF(G14=0,0,J14 / G14)</f>
        <v>0</v>
      </c>
      <c r="L14" s="6" t="str">
        <f>J14 * O14</f>
        <v>0</v>
      </c>
      <c r="M14" s="2" t="str">
        <f>L14 / R2</f>
        <v>0</v>
      </c>
      <c r="N14" s="6" t="str">
        <f>J14 * P14</f>
        <v>0</v>
      </c>
      <c r="O14" s="4">
        <v>0.2</v>
      </c>
      <c r="P14" s="4">
        <v>0.8</v>
      </c>
      <c r="Q14" s="2">
        <v>130</v>
      </c>
      <c r="R14" s="48">
        <v>108.69</v>
      </c>
    </row>
    <row r="15" spans="1:18">
      <c r="B15" s="47" t="s">
        <v>43</v>
      </c>
      <c r="C15" t="s">
        <v>63</v>
      </c>
      <c r="D15" s="3" t="s">
        <v>64</v>
      </c>
      <c r="E15" s="5">
        <v>1</v>
      </c>
      <c r="F15" s="2">
        <v>369.23</v>
      </c>
      <c r="G15" s="6">
        <v>48000</v>
      </c>
      <c r="H15" s="2">
        <v>336</v>
      </c>
      <c r="I15" s="6">
        <v>36520</v>
      </c>
      <c r="J15" s="6" t="str">
        <f>G15 - I15</f>
        <v>0</v>
      </c>
      <c r="K15" s="4" t="str">
        <f>IF(G15=0,0,J15 / G15)</f>
        <v>0</v>
      </c>
      <c r="L15" s="6" t="str">
        <f>J15 * O15</f>
        <v>0</v>
      </c>
      <c r="M15" s="2" t="str">
        <f>L15 / R2</f>
        <v>0</v>
      </c>
      <c r="N15" s="6" t="str">
        <f>J15 * P15</f>
        <v>0</v>
      </c>
      <c r="O15" s="4">
        <v>0.2</v>
      </c>
      <c r="P15" s="4">
        <v>0.8</v>
      </c>
      <c r="Q15" s="2">
        <v>130</v>
      </c>
      <c r="R15" s="48">
        <v>108.69</v>
      </c>
    </row>
    <row r="16" spans="1:18">
      <c r="B16" s="49"/>
      <c r="C16" s="49"/>
      <c r="D16" s="50"/>
      <c r="E16" s="51"/>
      <c r="F16" s="52"/>
      <c r="G16" s="53"/>
      <c r="H16" s="52"/>
      <c r="I16" s="53"/>
      <c r="J16" s="53"/>
      <c r="K16" s="54"/>
      <c r="L16" s="53"/>
      <c r="M16" s="52"/>
      <c r="N16" s="53"/>
      <c r="O16" s="54"/>
      <c r="P16" s="54"/>
      <c r="Q16" s="52"/>
      <c r="R16" s="52"/>
    </row>
    <row r="17" spans="1:18">
      <c r="D17" s="8" t="s">
        <v>65</v>
      </c>
      <c r="F17" s="2" t="str">
        <f>SUM(F5:F16)</f>
        <v>0</v>
      </c>
      <c r="G17" s="6" t="str">
        <f>SUM(G5:G16)</f>
        <v>0</v>
      </c>
      <c r="H17" s="2" t="str">
        <f>SUM(H5:H16)</f>
        <v>0</v>
      </c>
      <c r="I17" s="6" t="str">
        <f>SUM(I5:I16)</f>
        <v>0</v>
      </c>
      <c r="J17" s="6" t="str">
        <f>SUM(J5:J16)</f>
        <v>0</v>
      </c>
      <c r="K17" s="4" t="str">
        <f>IF(G17=0,0,J17 / G17)</f>
        <v>0</v>
      </c>
      <c r="L17" s="6" t="str">
        <f>SUM(L5:L16)</f>
        <v>0</v>
      </c>
      <c r="M17" s="2" t="str">
        <f>SUM(M5:M16)</f>
        <v>0</v>
      </c>
      <c r="N17" s="6" t="str">
        <f>SUM(N5:N16)</f>
        <v>0</v>
      </c>
    </row>
    <row r="18" spans="1:18">
      <c r="D18" s="8" t="s">
        <v>66</v>
      </c>
      <c r="E18" s="9">
        <v>0.04712</v>
      </c>
      <c r="F18" s="2" t="str">
        <f>E18 * (F17 - 0)</f>
        <v>0</v>
      </c>
      <c r="G18" s="6" t="str">
        <f>E18 * (G17 - 0)</f>
        <v>0</v>
      </c>
    </row>
    <row r="19" spans="1:18">
      <c r="D19" s="8" t="s">
        <v>67</v>
      </c>
      <c r="E19" s="7">
        <v>0.1</v>
      </c>
      <c r="F19" s="2" t="str">
        <f>F17*E19</f>
        <v>0</v>
      </c>
      <c r="G19" s="6" t="str">
        <f>G17*E19</f>
        <v>0</v>
      </c>
      <c r="N19" s="6" t="str">
        <f>G19</f>
        <v>0</v>
      </c>
    </row>
    <row r="20" spans="1:18">
      <c r="D20" s="8" t="s">
        <v>65</v>
      </c>
      <c r="F20" s="2" t="str">
        <f>F17 + F18 + F19</f>
        <v>0</v>
      </c>
      <c r="G20" s="6" t="str">
        <f>G17 + G18 + G19</f>
        <v>0</v>
      </c>
      <c r="H20" s="2" t="str">
        <f>H17</f>
        <v>0</v>
      </c>
      <c r="I20" s="6" t="str">
        <f>I17</f>
        <v>0</v>
      </c>
      <c r="J20" s="6" t="str">
        <f>G20 - I20</f>
        <v>0</v>
      </c>
      <c r="K20" s="4" t="str">
        <f>IF(G20=0,0,J20 / G20)</f>
        <v>0</v>
      </c>
      <c r="L20" s="6" t="str">
        <f>L17</f>
        <v>0</v>
      </c>
      <c r="M20" s="2" t="str">
        <f>M17</f>
        <v>0</v>
      </c>
      <c r="N20" s="6" t="str">
        <f>N17 + N19</f>
        <v>0</v>
      </c>
    </row>
    <row r="21" spans="1:18">
      <c r="D21" s="8" t="s">
        <v>68</v>
      </c>
      <c r="E21" s="7">
        <v>0</v>
      </c>
      <c r="F21" s="2" t="str">
        <f>F20*E21</f>
        <v>0</v>
      </c>
      <c r="G21" s="6" t="str">
        <f>G20*E21</f>
        <v>0</v>
      </c>
      <c r="L21" s="6" t="str">
        <f>G21*O21</f>
        <v>0</v>
      </c>
      <c r="M21" s="2" t="str">
        <f>F21*O21</f>
        <v>0</v>
      </c>
      <c r="N21" s="6" t="str">
        <f>G21*P21</f>
        <v>0</v>
      </c>
      <c r="O21" s="4">
        <v>0.2</v>
      </c>
      <c r="P21" s="4">
        <v>0.8</v>
      </c>
    </row>
    <row r="22" spans="1:18">
      <c r="D22" s="8" t="s">
        <v>69</v>
      </c>
      <c r="E22" s="5">
        <v>0</v>
      </c>
      <c r="F22" s="2" t="str">
        <f>IF(R22=0,0,G22/R22)</f>
        <v>0</v>
      </c>
      <c r="G22" s="6" t="str">
        <f>E22</f>
        <v>0</v>
      </c>
      <c r="L22" s="6" t="str">
        <f>G22*O22</f>
        <v>0</v>
      </c>
      <c r="M22" s="2" t="str">
        <f>F22*O22</f>
        <v>0</v>
      </c>
      <c r="N22" s="6" t="str">
        <f>G22*P22</f>
        <v>0</v>
      </c>
      <c r="O22" s="4">
        <v>0.2</v>
      </c>
      <c r="P22" s="4">
        <v>0.8</v>
      </c>
      <c r="Q22" s="2" t="s">
        <v>70</v>
      </c>
      <c r="R22" s="2">
        <v>100</v>
      </c>
    </row>
    <row r="23" spans="1:18">
      <c r="D23" s="8" t="s">
        <v>71</v>
      </c>
      <c r="F23" s="2" t="str">
        <f>F20 - F21 - F22</f>
        <v>0</v>
      </c>
      <c r="G23" s="6" t="str">
        <f>G20 - G21 - G22</f>
        <v>0</v>
      </c>
      <c r="H23" s="2" t="str">
        <f>H20</f>
        <v>0</v>
      </c>
      <c r="I23" s="6" t="str">
        <f>I20</f>
        <v>0</v>
      </c>
      <c r="J23" s="6" t="str">
        <f>G23 - I23</f>
        <v>0</v>
      </c>
      <c r="K23" s="4" t="str">
        <f>IF(G23=0,0,J23 / G23)</f>
        <v>0</v>
      </c>
      <c r="L23" s="6" t="str">
        <f>L20 - L21 - L22</f>
        <v>0</v>
      </c>
      <c r="M23" s="2" t="str">
        <f>M20 - M21 - M22</f>
        <v>0</v>
      </c>
      <c r="N23" s="6" t="str">
        <f>N20 - N21 - N22</f>
        <v>0</v>
      </c>
    </row>
    <row r="24" spans="1:18">
      <c r="D24" s="8"/>
    </row>
    <row r="25" spans="1:18">
      <c r="D25" s="25" t="inlineStr">
        <is>
          <r>
            <t xml:space="preserve">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手配料</t>
          </r>
        </is>
      </c>
      <c r="F25" s="2" t="str">
        <f>M23</f>
        <v>0</v>
      </c>
    </row>
    <row r="26" spans="1:18">
      <c r="D26" s="8" t="s">
        <v>7</v>
      </c>
      <c r="F26" s="2" t="str">
        <f>(F25 + F27) * E18</f>
        <v>0</v>
      </c>
    </row>
    <row r="27" spans="1:18">
      <c r="D27" s="8" t="s">
        <v>72</v>
      </c>
      <c r="F27" s="2" t="str">
        <f>H23</f>
        <v>0</v>
      </c>
    </row>
    <row r="28" spans="1:18">
      <c r="D28" s="25" t="inlineStr">
        <is>
          <r>
            <t xml:space="preserve">ＲＷからH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への振り込み額</t>
          </r>
        </is>
      </c>
      <c r="F28" s="2" t="str">
        <f>SUM(F25:F27)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7"/>
  <sheetViews>
    <sheetView tabSelected="0" workbookViewId="0" zoomScale="90" zoomScaleNormal="9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8.5" outlineLevelRow="0" outlineLevelCol="0"/>
  <cols>
    <col min="1" max="1" width="4.875" customWidth="true" style="0"/>
    <col min="2" max="2" width="19.625" customWidth="true" style="0"/>
    <col min="3" max="3" width="40.625" customWidth="true" style="0"/>
    <col min="4" max="4" width="40.625" customWidth="true" style="3"/>
    <col min="5" max="5" width="6.75" customWidth="true" style="5"/>
    <col min="6" max="6" width="9.625" customWidth="true" style="2"/>
    <col min="7" max="7" width="9.625" customWidth="true" style="6"/>
    <col min="8" max="8" width="9.625" customWidth="true" style="2"/>
    <col min="9" max="9" width="9.625" customWidth="true" style="6"/>
    <col min="10" max="10" width="9.625" customWidth="true" style="6"/>
    <col min="11" max="11" width="9.625" customWidth="true" style="4"/>
    <col min="12" max="12" width="9.625" customWidth="true" style="6"/>
    <col min="13" max="13" width="9.625" customWidth="true" style="2"/>
    <col min="14" max="14" width="9.625" customWidth="true" style="6"/>
    <col min="15" max="15" width="8.5" style="4"/>
    <col min="16" max="16" width="8.5" style="4"/>
    <col min="17" max="17" width="16.125" customWidth="true" style="2"/>
    <col min="18" max="18" width="13.25" customWidth="true" style="2"/>
  </cols>
  <sheetData>
    <row r="2" spans="1:18">
      <c r="B2" t="s">
        <v>74</v>
      </c>
      <c r="Q2" s="2" t="s">
        <v>25</v>
      </c>
      <c r="R2" s="2">
        <v>130</v>
      </c>
    </row>
    <row r="4" spans="1:18" s="1" customFormat="1">
      <c r="B4" s="15" t="s">
        <v>26</v>
      </c>
      <c r="C4" s="16" t="s">
        <v>27</v>
      </c>
      <c r="D4" s="17" t="s">
        <v>28</v>
      </c>
      <c r="E4" s="18" t="s">
        <v>29</v>
      </c>
      <c r="F4" s="19" t="s">
        <v>30</v>
      </c>
      <c r="G4" s="18" t="s">
        <v>31</v>
      </c>
      <c r="H4" s="19" t="s">
        <v>32</v>
      </c>
      <c r="I4" s="18" t="s">
        <v>33</v>
      </c>
      <c r="J4" s="18" t="s">
        <v>34</v>
      </c>
      <c r="K4" s="20" t="s">
        <v>35</v>
      </c>
      <c r="L4" s="21" t="s">
        <v>36</v>
      </c>
      <c r="M4" s="22" t="s">
        <v>37</v>
      </c>
      <c r="N4" s="21" t="s">
        <v>38</v>
      </c>
      <c r="O4" s="23" t="s">
        <v>39</v>
      </c>
      <c r="P4" s="23" t="s">
        <v>40</v>
      </c>
      <c r="Q4" s="19" t="s">
        <v>41</v>
      </c>
      <c r="R4" s="24" t="s">
        <v>42</v>
      </c>
    </row>
    <row r="5" spans="1:18">
      <c r="B5" s="47" t="s">
        <v>43</v>
      </c>
      <c r="C5" t="s">
        <v>44</v>
      </c>
      <c r="D5" s="3" t="s">
        <v>45</v>
      </c>
      <c r="E5" s="5">
        <v>1</v>
      </c>
      <c r="F5" s="2">
        <v>2000</v>
      </c>
      <c r="G5" s="6">
        <v>260000</v>
      </c>
      <c r="H5" s="2">
        <v>1976.56</v>
      </c>
      <c r="I5" s="6">
        <v>214832</v>
      </c>
      <c r="J5" s="6" t="str">
        <f>G5 - I5</f>
        <v>0</v>
      </c>
      <c r="K5" s="4" t="str">
        <f>IF(G5=0,0,J5 / G5)</f>
        <v>0</v>
      </c>
      <c r="L5" s="6" t="str">
        <f>J5 * O5</f>
        <v>0</v>
      </c>
      <c r="M5" s="2" t="str">
        <f>L5 / R2</f>
        <v>0</v>
      </c>
      <c r="N5" s="6" t="str">
        <f>J5 * P5</f>
        <v>0</v>
      </c>
      <c r="O5" s="4">
        <v>0.2</v>
      </c>
      <c r="P5" s="4">
        <v>0.8</v>
      </c>
      <c r="Q5" s="2">
        <v>130</v>
      </c>
      <c r="R5" s="48">
        <v>108.69</v>
      </c>
    </row>
    <row r="6" spans="1:18">
      <c r="B6" s="47" t="s">
        <v>43</v>
      </c>
      <c r="C6" t="s">
        <v>75</v>
      </c>
      <c r="D6" s="3" t="s">
        <v>76</v>
      </c>
      <c r="E6" s="5">
        <v>1</v>
      </c>
      <c r="F6" s="2">
        <v>1200</v>
      </c>
      <c r="G6" s="6">
        <v>156000</v>
      </c>
      <c r="H6" s="2">
        <v>837.7</v>
      </c>
      <c r="I6" s="6">
        <v>91050</v>
      </c>
      <c r="J6" s="6" t="str">
        <f>G6 - I6</f>
        <v>0</v>
      </c>
      <c r="K6" s="4" t="str">
        <f>IF(G6=0,0,J6 / G6)</f>
        <v>0</v>
      </c>
      <c r="L6" s="6" t="str">
        <f>J6 * O6</f>
        <v>0</v>
      </c>
      <c r="M6" s="2" t="str">
        <f>L6 / R2</f>
        <v>0</v>
      </c>
      <c r="N6" s="6" t="str">
        <f>J6 * P6</f>
        <v>0</v>
      </c>
      <c r="O6" s="4">
        <v>0.2</v>
      </c>
      <c r="P6" s="4">
        <v>0.8</v>
      </c>
      <c r="Q6" s="2">
        <v>130</v>
      </c>
      <c r="R6" s="48">
        <v>108.69</v>
      </c>
    </row>
    <row r="7" spans="1:18">
      <c r="B7" s="47" t="s">
        <v>43</v>
      </c>
      <c r="C7" t="s">
        <v>75</v>
      </c>
      <c r="D7" s="3" t="s">
        <v>77</v>
      </c>
      <c r="E7" s="5">
        <v>2</v>
      </c>
      <c r="F7" s="2">
        <v>300</v>
      </c>
      <c r="G7" s="6">
        <v>39000</v>
      </c>
      <c r="H7" s="2">
        <v>167.54</v>
      </c>
      <c r="I7" s="6">
        <v>18210</v>
      </c>
      <c r="J7" s="6" t="str">
        <f>G7 - I7</f>
        <v>0</v>
      </c>
      <c r="K7" s="4" t="str">
        <f>IF(G7=0,0,J7 / G7)</f>
        <v>0</v>
      </c>
      <c r="L7" s="6" t="str">
        <f>J7 * O7</f>
        <v>0</v>
      </c>
      <c r="M7" s="2" t="str">
        <f>L7 / R2</f>
        <v>0</v>
      </c>
      <c r="N7" s="6" t="str">
        <f>J7 * P7</f>
        <v>0</v>
      </c>
      <c r="O7" s="4">
        <v>0.2</v>
      </c>
      <c r="P7" s="4">
        <v>0.8</v>
      </c>
      <c r="Q7" s="2">
        <v>130</v>
      </c>
      <c r="R7" s="48">
        <v>108.69</v>
      </c>
    </row>
    <row r="8" spans="1:18">
      <c r="B8" s="47" t="s">
        <v>43</v>
      </c>
      <c r="C8" t="s">
        <v>78</v>
      </c>
      <c r="D8" s="3" t="s">
        <v>79</v>
      </c>
      <c r="E8" s="5">
        <v>1</v>
      </c>
      <c r="F8" s="2">
        <v>1500</v>
      </c>
      <c r="G8" s="6">
        <v>195000</v>
      </c>
      <c r="H8" s="2">
        <v>1099.48</v>
      </c>
      <c r="I8" s="6">
        <v>119502</v>
      </c>
      <c r="J8" s="6" t="str">
        <f>G8 - I8</f>
        <v>0</v>
      </c>
      <c r="K8" s="4" t="str">
        <f>IF(G8=0,0,J8 / G8)</f>
        <v>0</v>
      </c>
      <c r="L8" s="6" t="str">
        <f>J8 * O8</f>
        <v>0</v>
      </c>
      <c r="M8" s="2" t="str">
        <f>L8 / R2</f>
        <v>0</v>
      </c>
      <c r="N8" s="6" t="str">
        <f>J8 * P8</f>
        <v>0</v>
      </c>
      <c r="O8" s="4">
        <v>0.2</v>
      </c>
      <c r="P8" s="4">
        <v>0.8</v>
      </c>
      <c r="Q8" s="2">
        <v>130</v>
      </c>
      <c r="R8" s="48">
        <v>108.69</v>
      </c>
    </row>
    <row r="9" spans="1:18">
      <c r="B9" s="47" t="s">
        <v>43</v>
      </c>
      <c r="C9" t="s">
        <v>80</v>
      </c>
      <c r="D9" s="3" t="s">
        <v>81</v>
      </c>
      <c r="E9" s="5">
        <v>1</v>
      </c>
      <c r="F9" s="2">
        <v>350</v>
      </c>
      <c r="G9" s="6">
        <v>45500</v>
      </c>
      <c r="H9" s="2">
        <v>262</v>
      </c>
      <c r="I9" s="6">
        <v>28477</v>
      </c>
      <c r="J9" s="6" t="str">
        <f>G9 - I9</f>
        <v>0</v>
      </c>
      <c r="K9" s="4" t="str">
        <f>IF(G9=0,0,J9 / G9)</f>
        <v>0</v>
      </c>
      <c r="L9" s="6" t="str">
        <f>J9 * O9</f>
        <v>0</v>
      </c>
      <c r="M9" s="2" t="str">
        <f>L9 / R2</f>
        <v>0</v>
      </c>
      <c r="N9" s="6" t="str">
        <f>J9 * P9</f>
        <v>0</v>
      </c>
      <c r="O9" s="4">
        <v>0.2</v>
      </c>
      <c r="P9" s="4">
        <v>0.8</v>
      </c>
      <c r="Q9" s="2">
        <v>130</v>
      </c>
      <c r="R9" s="48">
        <v>108.69</v>
      </c>
    </row>
    <row r="10" spans="1:18">
      <c r="B10" s="47" t="s">
        <v>43</v>
      </c>
      <c r="C10" t="s">
        <v>80</v>
      </c>
      <c r="D10" s="3" t="s">
        <v>82</v>
      </c>
      <c r="E10" s="5">
        <v>1</v>
      </c>
      <c r="F10" s="2">
        <v>150</v>
      </c>
      <c r="G10" s="6">
        <v>19500</v>
      </c>
      <c r="H10" s="2">
        <v>105</v>
      </c>
      <c r="I10" s="6">
        <v>11412</v>
      </c>
      <c r="J10" s="6" t="str">
        <f>G10 - I10</f>
        <v>0</v>
      </c>
      <c r="K10" s="4" t="str">
        <f>IF(G10=0,0,J10 / G10)</f>
        <v>0</v>
      </c>
      <c r="L10" s="6" t="str">
        <f>J10 * O10</f>
        <v>0</v>
      </c>
      <c r="M10" s="2" t="str">
        <f>L10 / R2</f>
        <v>0</v>
      </c>
      <c r="N10" s="6" t="str">
        <f>J10 * P10</f>
        <v>0</v>
      </c>
      <c r="O10" s="4">
        <v>0.2</v>
      </c>
      <c r="P10" s="4">
        <v>0.8</v>
      </c>
      <c r="Q10" s="2">
        <v>130</v>
      </c>
      <c r="R10" s="48">
        <v>108.69</v>
      </c>
    </row>
    <row r="11" spans="1:18">
      <c r="B11" s="47" t="s">
        <v>43</v>
      </c>
      <c r="C11" t="s">
        <v>83</v>
      </c>
      <c r="D11" s="3" t="s">
        <v>84</v>
      </c>
      <c r="E11" s="5">
        <v>1</v>
      </c>
      <c r="F11" s="2">
        <v>2100</v>
      </c>
      <c r="G11" s="6">
        <v>273000</v>
      </c>
      <c r="H11" s="2">
        <v>1664.92</v>
      </c>
      <c r="I11" s="6">
        <v>180960</v>
      </c>
      <c r="J11" s="6" t="str">
        <f>G11 - I11</f>
        <v>0</v>
      </c>
      <c r="K11" s="4" t="str">
        <f>IF(G11=0,0,J11 / G11)</f>
        <v>0</v>
      </c>
      <c r="L11" s="6" t="str">
        <f>J11 * O11</f>
        <v>0</v>
      </c>
      <c r="M11" s="2" t="str">
        <f>L11 / R2</f>
        <v>0</v>
      </c>
      <c r="N11" s="6" t="str">
        <f>J11 * P11</f>
        <v>0</v>
      </c>
      <c r="O11" s="4">
        <v>0.2</v>
      </c>
      <c r="P11" s="4">
        <v>0.8</v>
      </c>
      <c r="Q11" s="2">
        <v>130</v>
      </c>
      <c r="R11" s="48">
        <v>108.69</v>
      </c>
    </row>
    <row r="12" spans="1:18">
      <c r="B12" s="47" t="s">
        <v>43</v>
      </c>
      <c r="C12" t="s">
        <v>48</v>
      </c>
      <c r="D12" s="3" t="s">
        <v>85</v>
      </c>
      <c r="E12" s="5">
        <v>1</v>
      </c>
      <c r="F12" s="2">
        <v>650</v>
      </c>
      <c r="G12" s="6">
        <v>84500</v>
      </c>
      <c r="H12" s="2">
        <v>460</v>
      </c>
      <c r="I12" s="6">
        <v>49997</v>
      </c>
      <c r="J12" s="6" t="str">
        <f>G12 - I12</f>
        <v>0</v>
      </c>
      <c r="K12" s="4" t="str">
        <f>IF(G12=0,0,J12 / G12)</f>
        <v>0</v>
      </c>
      <c r="L12" s="6" t="str">
        <f>J12 * O12</f>
        <v>0</v>
      </c>
      <c r="M12" s="2" t="str">
        <f>L12 / R2</f>
        <v>0</v>
      </c>
      <c r="N12" s="6" t="str">
        <f>J12 * P12</f>
        <v>0</v>
      </c>
      <c r="O12" s="4">
        <v>0.2</v>
      </c>
      <c r="P12" s="4">
        <v>0.8</v>
      </c>
      <c r="Q12" s="2">
        <v>130</v>
      </c>
      <c r="R12" s="48">
        <v>108.69</v>
      </c>
    </row>
    <row r="13" spans="1:18">
      <c r="B13" s="47" t="s">
        <v>43</v>
      </c>
      <c r="C13" t="s">
        <v>48</v>
      </c>
      <c r="D13" s="3" t="s">
        <v>86</v>
      </c>
      <c r="E13" s="5">
        <v>1</v>
      </c>
      <c r="F13" s="2">
        <v>400</v>
      </c>
      <c r="G13" s="6">
        <v>52000</v>
      </c>
      <c r="H13" s="2">
        <v>260</v>
      </c>
      <c r="I13" s="6">
        <v>28259</v>
      </c>
      <c r="J13" s="6" t="str">
        <f>G13 - I13</f>
        <v>0</v>
      </c>
      <c r="K13" s="4" t="str">
        <f>IF(G13=0,0,J13 / G13)</f>
        <v>0</v>
      </c>
      <c r="L13" s="6" t="str">
        <f>J13 * O13</f>
        <v>0</v>
      </c>
      <c r="M13" s="2" t="str">
        <f>L13 / R2</f>
        <v>0</v>
      </c>
      <c r="N13" s="6" t="str">
        <f>J13 * P13</f>
        <v>0</v>
      </c>
      <c r="O13" s="4">
        <v>0.2</v>
      </c>
      <c r="P13" s="4">
        <v>0.8</v>
      </c>
      <c r="Q13" s="2">
        <v>130</v>
      </c>
      <c r="R13" s="48">
        <v>108.69</v>
      </c>
    </row>
    <row r="14" spans="1:18">
      <c r="B14" s="47" t="s">
        <v>43</v>
      </c>
      <c r="C14" t="s">
        <v>87</v>
      </c>
      <c r="D14" s="3" t="s">
        <v>88</v>
      </c>
      <c r="E14" s="5">
        <v>1</v>
      </c>
      <c r="F14" s="2">
        <v>150</v>
      </c>
      <c r="G14" s="6">
        <v>19500</v>
      </c>
      <c r="H14" s="2">
        <v>83.77</v>
      </c>
      <c r="I14" s="6">
        <v>9105</v>
      </c>
      <c r="J14" s="6" t="str">
        <f>G14 - I14</f>
        <v>0</v>
      </c>
      <c r="K14" s="4" t="str">
        <f>IF(G14=0,0,J14 / G14)</f>
        <v>0</v>
      </c>
      <c r="L14" s="6" t="str">
        <f>J14 * O14</f>
        <v>0</v>
      </c>
      <c r="M14" s="2" t="str">
        <f>L14 / R2</f>
        <v>0</v>
      </c>
      <c r="N14" s="6" t="str">
        <f>J14 * P14</f>
        <v>0</v>
      </c>
      <c r="O14" s="4">
        <v>0.2</v>
      </c>
      <c r="P14" s="4">
        <v>0.8</v>
      </c>
      <c r="Q14" s="2">
        <v>130</v>
      </c>
      <c r="R14" s="48">
        <v>108.69</v>
      </c>
    </row>
    <row r="15" spans="1:18">
      <c r="B15" s="47" t="s">
        <v>43</v>
      </c>
      <c r="C15" t="s">
        <v>87</v>
      </c>
      <c r="D15" s="3" t="s">
        <v>89</v>
      </c>
      <c r="E15" s="5">
        <v>1</v>
      </c>
      <c r="F15" s="2">
        <v>250</v>
      </c>
      <c r="G15" s="6">
        <v>32500</v>
      </c>
      <c r="H15" s="2">
        <v>167.54</v>
      </c>
      <c r="I15" s="6">
        <v>18210</v>
      </c>
      <c r="J15" s="6" t="str">
        <f>G15 - I15</f>
        <v>0</v>
      </c>
      <c r="K15" s="4" t="str">
        <f>IF(G15=0,0,J15 / G15)</f>
        <v>0</v>
      </c>
      <c r="L15" s="6" t="str">
        <f>J15 * O15</f>
        <v>0</v>
      </c>
      <c r="M15" s="2" t="str">
        <f>L15 / R2</f>
        <v>0</v>
      </c>
      <c r="N15" s="6" t="str">
        <f>J15 * P15</f>
        <v>0</v>
      </c>
      <c r="O15" s="4">
        <v>0.2</v>
      </c>
      <c r="P15" s="4">
        <v>0.8</v>
      </c>
      <c r="Q15" s="2">
        <v>130</v>
      </c>
      <c r="R15" s="48">
        <v>108.69</v>
      </c>
    </row>
    <row r="16" spans="1:18">
      <c r="B16" s="47" t="s">
        <v>43</v>
      </c>
      <c r="C16" t="s">
        <v>90</v>
      </c>
      <c r="D16" s="3" t="s">
        <v>51</v>
      </c>
      <c r="E16" s="5">
        <v>1</v>
      </c>
      <c r="F16" s="2">
        <v>500</v>
      </c>
      <c r="G16" s="6">
        <v>65000</v>
      </c>
      <c r="H16" s="2">
        <v>314.14</v>
      </c>
      <c r="I16" s="6">
        <v>34144</v>
      </c>
      <c r="J16" s="6" t="str">
        <f>G16 - I16</f>
        <v>0</v>
      </c>
      <c r="K16" s="4" t="str">
        <f>IF(G16=0,0,J16 / G16)</f>
        <v>0</v>
      </c>
      <c r="L16" s="6" t="str">
        <f>J16 * O16</f>
        <v>0</v>
      </c>
      <c r="M16" s="2" t="str">
        <f>L16 / R2</f>
        <v>0</v>
      </c>
      <c r="N16" s="6" t="str">
        <f>J16 * P16</f>
        <v>0</v>
      </c>
      <c r="O16" s="4">
        <v>0.2</v>
      </c>
      <c r="P16" s="4">
        <v>0.8</v>
      </c>
      <c r="Q16" s="2">
        <v>130</v>
      </c>
      <c r="R16" s="48">
        <v>108.69</v>
      </c>
    </row>
    <row r="17" spans="1:18">
      <c r="B17" s="47" t="s">
        <v>43</v>
      </c>
      <c r="C17" t="s">
        <v>91</v>
      </c>
      <c r="D17" s="3" t="s">
        <v>92</v>
      </c>
      <c r="E17" s="5">
        <v>1</v>
      </c>
      <c r="F17" s="2">
        <v>350</v>
      </c>
      <c r="G17" s="6">
        <v>45500</v>
      </c>
      <c r="H17" s="2">
        <v>222.51</v>
      </c>
      <c r="I17" s="6">
        <v>24185</v>
      </c>
      <c r="J17" s="6" t="str">
        <f>G17 - I17</f>
        <v>0</v>
      </c>
      <c r="K17" s="4" t="str">
        <f>IF(G17=0,0,J17 / G17)</f>
        <v>0</v>
      </c>
      <c r="L17" s="6" t="str">
        <f>J17 * O17</f>
        <v>0</v>
      </c>
      <c r="M17" s="2" t="str">
        <f>L17 / R2</f>
        <v>0</v>
      </c>
      <c r="N17" s="6" t="str">
        <f>J17 * P17</f>
        <v>0</v>
      </c>
      <c r="O17" s="4">
        <v>0.2</v>
      </c>
      <c r="P17" s="4">
        <v>0.8</v>
      </c>
      <c r="Q17" s="2">
        <v>130</v>
      </c>
      <c r="R17" s="48">
        <v>108.69</v>
      </c>
    </row>
    <row r="18" spans="1:18">
      <c r="B18" s="47" t="s">
        <v>43</v>
      </c>
      <c r="C18" t="s">
        <v>52</v>
      </c>
      <c r="D18" s="3" t="s">
        <v>93</v>
      </c>
      <c r="E18" s="5">
        <v>1</v>
      </c>
      <c r="F18" s="2">
        <v>0</v>
      </c>
      <c r="G18" s="6">
        <v>0</v>
      </c>
      <c r="H18" s="2">
        <v>300</v>
      </c>
      <c r="I18" s="6">
        <v>32607</v>
      </c>
      <c r="J18" s="6" t="str">
        <f>G18 - I18</f>
        <v>0</v>
      </c>
      <c r="K18" s="4" t="str">
        <f>IF(G18=0,0,J18 / G18)</f>
        <v>0</v>
      </c>
      <c r="L18" s="6" t="str">
        <f>J18 * O18</f>
        <v>0</v>
      </c>
      <c r="M18" s="2" t="str">
        <f>L18 / R2</f>
        <v>0</v>
      </c>
      <c r="N18" s="6" t="str">
        <f>J18 * P18</f>
        <v>0</v>
      </c>
      <c r="O18" s="4">
        <v>0.2</v>
      </c>
      <c r="P18" s="4">
        <v>0.8</v>
      </c>
      <c r="Q18" s="2">
        <v>130</v>
      </c>
      <c r="R18" s="48">
        <v>108.69</v>
      </c>
    </row>
    <row r="19" spans="1:18">
      <c r="B19" s="47" t="s">
        <v>43</v>
      </c>
      <c r="C19" t="s">
        <v>52</v>
      </c>
      <c r="D19" s="3" t="s">
        <v>94</v>
      </c>
      <c r="E19" s="5">
        <v>4</v>
      </c>
      <c r="F19" s="2">
        <v>108</v>
      </c>
      <c r="G19" s="6">
        <v>14040</v>
      </c>
      <c r="H19" s="2">
        <v>80</v>
      </c>
      <c r="I19" s="6">
        <v>8696</v>
      </c>
      <c r="J19" s="6" t="str">
        <f>G19 - I19</f>
        <v>0</v>
      </c>
      <c r="K19" s="4" t="str">
        <f>IF(G19=0,0,J19 / G19)</f>
        <v>0</v>
      </c>
      <c r="L19" s="6" t="str">
        <f>J19 * O19</f>
        <v>0</v>
      </c>
      <c r="M19" s="2" t="str">
        <f>L19 / R2</f>
        <v>0</v>
      </c>
      <c r="N19" s="6" t="str">
        <f>J19 * P19</f>
        <v>0</v>
      </c>
      <c r="O19" s="4">
        <v>0.2</v>
      </c>
      <c r="P19" s="4">
        <v>0.8</v>
      </c>
      <c r="Q19" s="2">
        <v>130</v>
      </c>
      <c r="R19" s="48">
        <v>108.69</v>
      </c>
    </row>
    <row r="20" spans="1:18">
      <c r="B20" s="47" t="s">
        <v>43</v>
      </c>
      <c r="C20" t="s">
        <v>52</v>
      </c>
      <c r="D20" s="3" t="s">
        <v>95</v>
      </c>
      <c r="E20" s="5">
        <v>1</v>
      </c>
      <c r="F20" s="2">
        <v>350</v>
      </c>
      <c r="G20" s="6">
        <v>45500</v>
      </c>
      <c r="H20" s="2">
        <v>180</v>
      </c>
      <c r="I20" s="6">
        <v>19564</v>
      </c>
      <c r="J20" s="6" t="str">
        <f>G20 - I20</f>
        <v>0</v>
      </c>
      <c r="K20" s="4" t="str">
        <f>IF(G20=0,0,J20 / G20)</f>
        <v>0</v>
      </c>
      <c r="L20" s="6" t="str">
        <f>J20 * O20</f>
        <v>0</v>
      </c>
      <c r="M20" s="2" t="str">
        <f>L20 / R2</f>
        <v>0</v>
      </c>
      <c r="N20" s="6" t="str">
        <f>J20 * P20</f>
        <v>0</v>
      </c>
      <c r="O20" s="4">
        <v>0.2</v>
      </c>
      <c r="P20" s="4">
        <v>0.8</v>
      </c>
      <c r="Q20" s="2">
        <v>130</v>
      </c>
      <c r="R20" s="48">
        <v>108.69</v>
      </c>
    </row>
    <row r="21" spans="1:18">
      <c r="B21" s="47" t="s">
        <v>96</v>
      </c>
      <c r="C21" t="s">
        <v>57</v>
      </c>
      <c r="D21" s="3" t="s">
        <v>58</v>
      </c>
      <c r="E21" s="5">
        <v>25</v>
      </c>
      <c r="F21" s="2">
        <v>3450</v>
      </c>
      <c r="G21" s="6">
        <v>448500</v>
      </c>
      <c r="H21" s="2">
        <v>2975</v>
      </c>
      <c r="I21" s="6">
        <v>323350</v>
      </c>
      <c r="J21" s="6" t="str">
        <f>G21 - I21</f>
        <v>0</v>
      </c>
      <c r="K21" s="4" t="str">
        <f>IF(G21=0,0,J21 / G21)</f>
        <v>0</v>
      </c>
      <c r="L21" s="6" t="str">
        <f>J21 * O21</f>
        <v>0</v>
      </c>
      <c r="M21" s="2" t="str">
        <f>L21 / R2</f>
        <v>0</v>
      </c>
      <c r="N21" s="6" t="str">
        <f>J21 * P21</f>
        <v>0</v>
      </c>
      <c r="O21" s="4">
        <v>0.2</v>
      </c>
      <c r="P21" s="4">
        <v>0.8</v>
      </c>
      <c r="Q21" s="2">
        <v>130</v>
      </c>
      <c r="R21" s="48">
        <v>108.69</v>
      </c>
    </row>
    <row r="22" spans="1:18">
      <c r="B22" s="47" t="s">
        <v>96</v>
      </c>
      <c r="C22" t="s">
        <v>57</v>
      </c>
      <c r="D22" s="3" t="s">
        <v>97</v>
      </c>
      <c r="E22" s="5">
        <v>4</v>
      </c>
      <c r="F22" s="2">
        <v>220</v>
      </c>
      <c r="G22" s="6">
        <v>28600</v>
      </c>
      <c r="H22" s="2">
        <v>162</v>
      </c>
      <c r="I22" s="6">
        <v>17608</v>
      </c>
      <c r="J22" s="6" t="str">
        <f>G22 - I22</f>
        <v>0</v>
      </c>
      <c r="K22" s="4" t="str">
        <f>IF(G22=0,0,J22 / G22)</f>
        <v>0</v>
      </c>
      <c r="L22" s="6" t="str">
        <f>J22 * O22</f>
        <v>0</v>
      </c>
      <c r="M22" s="2" t="str">
        <f>L22 / R2</f>
        <v>0</v>
      </c>
      <c r="N22" s="6" t="str">
        <f>J22 * P22</f>
        <v>0</v>
      </c>
      <c r="O22" s="4">
        <v>0.2</v>
      </c>
      <c r="P22" s="4">
        <v>0.8</v>
      </c>
      <c r="Q22" s="2">
        <v>130</v>
      </c>
      <c r="R22" s="48">
        <v>108.69</v>
      </c>
    </row>
    <row r="23" spans="1:18">
      <c r="B23" s="47" t="s">
        <v>43</v>
      </c>
      <c r="C23" t="s">
        <v>52</v>
      </c>
      <c r="D23" s="3" t="s">
        <v>98</v>
      </c>
      <c r="E23" s="5">
        <v>1</v>
      </c>
      <c r="F23" s="2">
        <v>530</v>
      </c>
      <c r="G23" s="6">
        <v>68900</v>
      </c>
      <c r="H23" s="2">
        <v>370</v>
      </c>
      <c r="I23" s="6">
        <v>40215</v>
      </c>
      <c r="J23" s="6" t="str">
        <f>G23 - I23</f>
        <v>0</v>
      </c>
      <c r="K23" s="4" t="str">
        <f>IF(G23=0,0,J23 / G23)</f>
        <v>0</v>
      </c>
      <c r="L23" s="6" t="str">
        <f>J23 * O23</f>
        <v>0</v>
      </c>
      <c r="M23" s="2" t="str">
        <f>L23 / R2</f>
        <v>0</v>
      </c>
      <c r="N23" s="6" t="str">
        <f>J23 * P23</f>
        <v>0</v>
      </c>
      <c r="O23" s="4">
        <v>0.2</v>
      </c>
      <c r="P23" s="4">
        <v>0.8</v>
      </c>
      <c r="Q23" s="2">
        <v>130</v>
      </c>
      <c r="R23" s="48">
        <v>108.69</v>
      </c>
    </row>
    <row r="24" spans="1:18">
      <c r="B24" s="47" t="s">
        <v>43</v>
      </c>
      <c r="C24" t="s">
        <v>52</v>
      </c>
      <c r="D24" s="3" t="s">
        <v>99</v>
      </c>
      <c r="E24" s="5">
        <v>1</v>
      </c>
      <c r="F24" s="2">
        <v>130</v>
      </c>
      <c r="G24" s="6">
        <v>16900</v>
      </c>
      <c r="H24" s="2">
        <v>100</v>
      </c>
      <c r="I24" s="6">
        <v>10869</v>
      </c>
      <c r="J24" s="6" t="str">
        <f>G24 - I24</f>
        <v>0</v>
      </c>
      <c r="K24" s="4" t="str">
        <f>IF(G24=0,0,J24 / G24)</f>
        <v>0</v>
      </c>
      <c r="L24" s="6" t="str">
        <f>J24 * O24</f>
        <v>0</v>
      </c>
      <c r="M24" s="2" t="str">
        <f>L24 / R2</f>
        <v>0</v>
      </c>
      <c r="N24" s="6" t="str">
        <f>J24 * P24</f>
        <v>0</v>
      </c>
      <c r="O24" s="4">
        <v>0.2</v>
      </c>
      <c r="P24" s="4">
        <v>0.8</v>
      </c>
      <c r="Q24" s="2">
        <v>130</v>
      </c>
      <c r="R24" s="48">
        <v>108.69</v>
      </c>
    </row>
    <row r="25" spans="1:18">
      <c r="B25" s="49"/>
      <c r="C25" s="49"/>
      <c r="D25" s="50"/>
      <c r="E25" s="51"/>
      <c r="F25" s="52"/>
      <c r="G25" s="53"/>
      <c r="H25" s="52"/>
      <c r="I25" s="53"/>
      <c r="J25" s="53"/>
      <c r="K25" s="54"/>
      <c r="L25" s="53"/>
      <c r="M25" s="52"/>
      <c r="N25" s="53"/>
      <c r="O25" s="54"/>
      <c r="P25" s="54"/>
      <c r="Q25" s="52"/>
      <c r="R25" s="52"/>
    </row>
    <row r="26" spans="1:18">
      <c r="D26" s="8" t="s">
        <v>65</v>
      </c>
      <c r="F26" s="2" t="str">
        <f>SUM(F5:F25)</f>
        <v>0</v>
      </c>
      <c r="G26" s="6" t="str">
        <f>SUM(G5:G25)</f>
        <v>0</v>
      </c>
      <c r="H26" s="2" t="str">
        <f>SUM(H5:H25)</f>
        <v>0</v>
      </c>
      <c r="I26" s="6" t="str">
        <f>SUM(I5:I25)</f>
        <v>0</v>
      </c>
      <c r="J26" s="6" t="str">
        <f>SUM(J5:J25)</f>
        <v>0</v>
      </c>
      <c r="K26" s="4" t="str">
        <f>IF(G26=0,0,J26 / G26)</f>
        <v>0</v>
      </c>
      <c r="L26" s="6" t="str">
        <f>SUM(L5:L25)</f>
        <v>0</v>
      </c>
      <c r="M26" s="2" t="str">
        <f>SUM(M5:M25)</f>
        <v>0</v>
      </c>
      <c r="N26" s="6" t="str">
        <f>SUM(N5:N25)</f>
        <v>0</v>
      </c>
    </row>
    <row r="27" spans="1:18">
      <c r="D27" s="8" t="s">
        <v>66</v>
      </c>
      <c r="E27" s="9">
        <v>0.04712</v>
      </c>
      <c r="F27" s="2" t="str">
        <f>E27 * (F26 - 0)</f>
        <v>0</v>
      </c>
      <c r="G27" s="6" t="str">
        <f>E27 * (G26 - 0)</f>
        <v>0</v>
      </c>
    </row>
    <row r="28" spans="1:18">
      <c r="D28" s="8" t="s">
        <v>67</v>
      </c>
      <c r="E28" s="7">
        <v>0.1</v>
      </c>
      <c r="F28" s="2" t="str">
        <f>F26*E28</f>
        <v>0</v>
      </c>
      <c r="G28" s="6" t="str">
        <f>G26*E28</f>
        <v>0</v>
      </c>
      <c r="N28" s="6" t="str">
        <f>G28</f>
        <v>0</v>
      </c>
    </row>
    <row r="29" spans="1:18">
      <c r="D29" s="8" t="s">
        <v>65</v>
      </c>
      <c r="F29" s="2" t="str">
        <f>F26 + F27 + F28</f>
        <v>0</v>
      </c>
      <c r="G29" s="6" t="str">
        <f>G26 + G27 + G28</f>
        <v>0</v>
      </c>
      <c r="H29" s="2" t="str">
        <f>H26</f>
        <v>0</v>
      </c>
      <c r="I29" s="6" t="str">
        <f>I26</f>
        <v>0</v>
      </c>
      <c r="J29" s="6" t="str">
        <f>G29 - I29</f>
        <v>0</v>
      </c>
      <c r="K29" s="4" t="str">
        <f>IF(G29=0,0,J29 / G29)</f>
        <v>0</v>
      </c>
      <c r="L29" s="6" t="str">
        <f>L26</f>
        <v>0</v>
      </c>
      <c r="M29" s="2" t="str">
        <f>M26</f>
        <v>0</v>
      </c>
      <c r="N29" s="6" t="str">
        <f>N26 + N28</f>
        <v>0</v>
      </c>
    </row>
    <row r="30" spans="1:18">
      <c r="D30" s="8" t="s">
        <v>68</v>
      </c>
      <c r="E30" s="7">
        <v>0</v>
      </c>
      <c r="F30" s="2" t="str">
        <f>F29*E30</f>
        <v>0</v>
      </c>
      <c r="G30" s="6" t="str">
        <f>G29*E30</f>
        <v>0</v>
      </c>
      <c r="L30" s="6" t="str">
        <f>G30*O30</f>
        <v>0</v>
      </c>
      <c r="M30" s="2" t="str">
        <f>F30*O30</f>
        <v>0</v>
      </c>
      <c r="N30" s="6" t="str">
        <f>G30*P30</f>
        <v>0</v>
      </c>
      <c r="O30" s="4">
        <v>0.2</v>
      </c>
      <c r="P30" s="4">
        <v>0.8</v>
      </c>
    </row>
    <row r="31" spans="1:18">
      <c r="D31" s="8" t="s">
        <v>69</v>
      </c>
      <c r="E31" s="5">
        <v>0</v>
      </c>
      <c r="F31" s="2" t="str">
        <f>IF(R31=0,0,G31/R31)</f>
        <v>0</v>
      </c>
      <c r="G31" s="6" t="str">
        <f>E31</f>
        <v>0</v>
      </c>
      <c r="L31" s="6" t="str">
        <f>G31*O31</f>
        <v>0</v>
      </c>
      <c r="M31" s="2" t="str">
        <f>F31*O31</f>
        <v>0</v>
      </c>
      <c r="N31" s="6" t="str">
        <f>G31*P31</f>
        <v>0</v>
      </c>
      <c r="O31" s="4">
        <v>0.2</v>
      </c>
      <c r="P31" s="4">
        <v>0.8</v>
      </c>
      <c r="Q31" s="2" t="s">
        <v>70</v>
      </c>
      <c r="R31" s="2">
        <v>100</v>
      </c>
    </row>
    <row r="32" spans="1:18">
      <c r="D32" s="8" t="s">
        <v>71</v>
      </c>
      <c r="F32" s="2" t="str">
        <f>F29 - F30 - F31</f>
        <v>0</v>
      </c>
      <c r="G32" s="6" t="str">
        <f>G29 - G30 - G31</f>
        <v>0</v>
      </c>
      <c r="H32" s="2" t="str">
        <f>H29</f>
        <v>0</v>
      </c>
      <c r="I32" s="6" t="str">
        <f>I29</f>
        <v>0</v>
      </c>
      <c r="J32" s="6" t="str">
        <f>G32 - I32</f>
        <v>0</v>
      </c>
      <c r="K32" s="4" t="str">
        <f>IF(G32=0,0,J32 / G32)</f>
        <v>0</v>
      </c>
      <c r="L32" s="6" t="str">
        <f>L29 - L30 - L31</f>
        <v>0</v>
      </c>
      <c r="M32" s="2" t="str">
        <f>M29 - M30 - M31</f>
        <v>0</v>
      </c>
      <c r="N32" s="6" t="str">
        <f>N29 - N30 - N31</f>
        <v>0</v>
      </c>
    </row>
    <row r="33" spans="1:18">
      <c r="D33" s="8"/>
    </row>
    <row r="34" spans="1:18">
      <c r="D34" s="25" t="inlineStr">
        <is>
          <r>
            <t xml:space="preserve">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手配料</t>
          </r>
        </is>
      </c>
      <c r="F34" s="2" t="str">
        <f>M32</f>
        <v>0</v>
      </c>
    </row>
    <row r="35" spans="1:18">
      <c r="D35" s="8" t="s">
        <v>7</v>
      </c>
      <c r="F35" s="2" t="str">
        <f>(F34 + F36) * E27</f>
        <v>0</v>
      </c>
    </row>
    <row r="36" spans="1:18">
      <c r="D36" s="8" t="s">
        <v>72</v>
      </c>
      <c r="F36" s="2" t="str">
        <f>H32</f>
        <v>0</v>
      </c>
    </row>
    <row r="37" spans="1:18">
      <c r="D37" s="25" t="inlineStr">
        <is>
          <r>
            <t xml:space="preserve">ＲＷからH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への振り込み額</t>
          </r>
        </is>
      </c>
      <c r="F37" s="2" t="str">
        <f>SUM(F34:F36)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5"/>
  <sheetViews>
    <sheetView tabSelected="0" workbookViewId="0" zoomScale="90" zoomScaleNormal="9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8.5" outlineLevelRow="0" outlineLevelCol="0"/>
  <cols>
    <col min="1" max="1" width="4.875" customWidth="true" style="0"/>
    <col min="2" max="2" width="19.625" customWidth="true" style="0"/>
    <col min="3" max="3" width="40.625" customWidth="true" style="0"/>
    <col min="4" max="4" width="40.625" customWidth="true" style="3"/>
    <col min="5" max="5" width="6.75" customWidth="true" style="5"/>
    <col min="6" max="6" width="9.625" customWidth="true" style="2"/>
    <col min="7" max="7" width="9.625" customWidth="true" style="6"/>
    <col min="8" max="8" width="9.625" customWidth="true" style="2"/>
    <col min="9" max="9" width="9.625" customWidth="true" style="6"/>
    <col min="10" max="10" width="9.625" customWidth="true" style="6"/>
    <col min="11" max="11" width="9.625" customWidth="true" style="4"/>
    <col min="12" max="12" width="9.625" customWidth="true" style="6"/>
    <col min="13" max="13" width="9.625" customWidth="true" style="2"/>
    <col min="14" max="14" width="9.625" customWidth="true" style="6"/>
    <col min="15" max="15" width="8.5" style="4"/>
    <col min="16" max="16" width="8.5" style="4"/>
    <col min="17" max="17" width="16.125" customWidth="true" style="2"/>
    <col min="18" max="18" width="13.25" customWidth="true" style="2"/>
  </cols>
  <sheetData>
    <row r="2" spans="1:18">
      <c r="B2" t="s">
        <v>100</v>
      </c>
      <c r="Q2" s="2" t="s">
        <v>25</v>
      </c>
      <c r="R2" s="2">
        <v>130</v>
      </c>
    </row>
    <row r="4" spans="1:18" s="1" customFormat="1">
      <c r="B4" s="15" t="s">
        <v>26</v>
      </c>
      <c r="C4" s="16" t="s">
        <v>27</v>
      </c>
      <c r="D4" s="17" t="s">
        <v>28</v>
      </c>
      <c r="E4" s="18" t="s">
        <v>29</v>
      </c>
      <c r="F4" s="19" t="s">
        <v>30</v>
      </c>
      <c r="G4" s="18" t="s">
        <v>31</v>
      </c>
      <c r="H4" s="19" t="s">
        <v>32</v>
      </c>
      <c r="I4" s="18" t="s">
        <v>33</v>
      </c>
      <c r="J4" s="18" t="s">
        <v>34</v>
      </c>
      <c r="K4" s="20" t="s">
        <v>35</v>
      </c>
      <c r="L4" s="21" t="s">
        <v>36</v>
      </c>
      <c r="M4" s="22" t="s">
        <v>37</v>
      </c>
      <c r="N4" s="21" t="s">
        <v>38</v>
      </c>
      <c r="O4" s="23" t="s">
        <v>39</v>
      </c>
      <c r="P4" s="23" t="s">
        <v>40</v>
      </c>
      <c r="Q4" s="19" t="s">
        <v>41</v>
      </c>
      <c r="R4" s="24" t="s">
        <v>42</v>
      </c>
    </row>
    <row r="5" spans="1:18">
      <c r="B5" s="47" t="s">
        <v>43</v>
      </c>
      <c r="C5" t="s">
        <v>101</v>
      </c>
      <c r="D5" s="3" t="s">
        <v>102</v>
      </c>
      <c r="E5" s="5">
        <v>1</v>
      </c>
      <c r="F5" s="2">
        <v>4900</v>
      </c>
      <c r="G5" s="6">
        <v>637000</v>
      </c>
      <c r="H5" s="2">
        <v>4211.2</v>
      </c>
      <c r="I5" s="6">
        <v>457715</v>
      </c>
      <c r="J5" s="6" t="str">
        <f>G5 - I5</f>
        <v>0</v>
      </c>
      <c r="K5" s="4" t="str">
        <f>IF(G5=0,0,J5 / G5)</f>
        <v>0</v>
      </c>
      <c r="L5" s="6" t="str">
        <f>J5 * O5</f>
        <v>0</v>
      </c>
      <c r="M5" s="2" t="str">
        <f>L5 / R2</f>
        <v>0</v>
      </c>
      <c r="N5" s="6" t="str">
        <f>J5 * P5</f>
        <v>0</v>
      </c>
      <c r="O5" s="4">
        <v>0.2</v>
      </c>
      <c r="P5" s="4">
        <v>0.8</v>
      </c>
      <c r="Q5" s="2">
        <v>130</v>
      </c>
      <c r="R5" s="48">
        <v>108.69</v>
      </c>
    </row>
    <row r="6" spans="1:18">
      <c r="B6" s="47" t="s">
        <v>43</v>
      </c>
      <c r="C6" t="s">
        <v>103</v>
      </c>
      <c r="D6" s="3" t="s">
        <v>104</v>
      </c>
      <c r="E6" s="5">
        <v>1</v>
      </c>
      <c r="F6" s="2">
        <v>400</v>
      </c>
      <c r="G6" s="6">
        <v>52000</v>
      </c>
      <c r="H6" s="2">
        <v>300</v>
      </c>
      <c r="I6" s="6">
        <v>32607</v>
      </c>
      <c r="J6" s="6" t="str">
        <f>G6 - I6</f>
        <v>0</v>
      </c>
      <c r="K6" s="4" t="str">
        <f>IF(G6=0,0,J6 / G6)</f>
        <v>0</v>
      </c>
      <c r="L6" s="6" t="str">
        <f>J6 * O6</f>
        <v>0</v>
      </c>
      <c r="M6" s="2" t="str">
        <f>L6 / R2</f>
        <v>0</v>
      </c>
      <c r="N6" s="6" t="str">
        <f>J6 * P6</f>
        <v>0</v>
      </c>
      <c r="O6" s="4">
        <v>0.2</v>
      </c>
      <c r="P6" s="4">
        <v>0.8</v>
      </c>
      <c r="Q6" s="2">
        <v>130</v>
      </c>
      <c r="R6" s="48">
        <v>108.69</v>
      </c>
    </row>
    <row r="7" spans="1:18">
      <c r="B7" s="47" t="s">
        <v>43</v>
      </c>
      <c r="C7" t="s">
        <v>103</v>
      </c>
      <c r="D7" s="3" t="s">
        <v>105</v>
      </c>
      <c r="E7" s="5">
        <v>1</v>
      </c>
      <c r="F7" s="2">
        <v>40</v>
      </c>
      <c r="G7" s="6">
        <v>5200</v>
      </c>
      <c r="H7" s="2">
        <v>40</v>
      </c>
      <c r="I7" s="6">
        <v>4348</v>
      </c>
      <c r="J7" s="6" t="str">
        <f>G7 - I7</f>
        <v>0</v>
      </c>
      <c r="K7" s="4" t="str">
        <f>IF(G7=0,0,J7 / G7)</f>
        <v>0</v>
      </c>
      <c r="L7" s="6" t="str">
        <f>J7 * O7</f>
        <v>0</v>
      </c>
      <c r="M7" s="2" t="str">
        <f>L7 / R2</f>
        <v>0</v>
      </c>
      <c r="N7" s="6" t="str">
        <f>J7 * P7</f>
        <v>0</v>
      </c>
      <c r="O7" s="4">
        <v>0.2</v>
      </c>
      <c r="P7" s="4">
        <v>0.8</v>
      </c>
      <c r="Q7" s="2">
        <v>130</v>
      </c>
      <c r="R7" s="48">
        <v>108.69</v>
      </c>
    </row>
    <row r="8" spans="1:18">
      <c r="B8" s="47" t="s">
        <v>43</v>
      </c>
      <c r="C8" t="s">
        <v>48</v>
      </c>
      <c r="D8" s="3" t="s">
        <v>106</v>
      </c>
      <c r="E8" s="5">
        <v>1</v>
      </c>
      <c r="F8" s="2">
        <v>670</v>
      </c>
      <c r="G8" s="6">
        <v>87100</v>
      </c>
      <c r="H8" s="2">
        <v>440</v>
      </c>
      <c r="I8" s="6">
        <v>47824</v>
      </c>
      <c r="J8" s="6" t="str">
        <f>G8 - I8</f>
        <v>0</v>
      </c>
      <c r="K8" s="4" t="str">
        <f>IF(G8=0,0,J8 / G8)</f>
        <v>0</v>
      </c>
      <c r="L8" s="6" t="str">
        <f>J8 * O8</f>
        <v>0</v>
      </c>
      <c r="M8" s="2" t="str">
        <f>L8 / R2</f>
        <v>0</v>
      </c>
      <c r="N8" s="6" t="str">
        <f>J8 * P8</f>
        <v>0</v>
      </c>
      <c r="O8" s="4">
        <v>0.2</v>
      </c>
      <c r="P8" s="4">
        <v>0.8</v>
      </c>
      <c r="Q8" s="2">
        <v>130</v>
      </c>
      <c r="R8" s="48">
        <v>108.69</v>
      </c>
    </row>
    <row r="9" spans="1:18">
      <c r="B9" s="47" t="s">
        <v>43</v>
      </c>
      <c r="C9" t="s">
        <v>48</v>
      </c>
      <c r="D9" s="3" t="s">
        <v>86</v>
      </c>
      <c r="E9" s="5">
        <v>1</v>
      </c>
      <c r="F9" s="2">
        <v>400</v>
      </c>
      <c r="G9" s="6">
        <v>52000</v>
      </c>
      <c r="H9" s="2">
        <v>280</v>
      </c>
      <c r="I9" s="6">
        <v>30433</v>
      </c>
      <c r="J9" s="6" t="str">
        <f>G9 - I9</f>
        <v>0</v>
      </c>
      <c r="K9" s="4" t="str">
        <f>IF(G9=0,0,J9 / G9)</f>
        <v>0</v>
      </c>
      <c r="L9" s="6" t="str">
        <f>J9 * O9</f>
        <v>0</v>
      </c>
      <c r="M9" s="2" t="str">
        <f>L9 / R2</f>
        <v>0</v>
      </c>
      <c r="N9" s="6" t="str">
        <f>J9 * P9</f>
        <v>0</v>
      </c>
      <c r="O9" s="4">
        <v>0.2</v>
      </c>
      <c r="P9" s="4">
        <v>0.8</v>
      </c>
      <c r="Q9" s="2">
        <v>130</v>
      </c>
      <c r="R9" s="48">
        <v>108.69</v>
      </c>
    </row>
    <row r="10" spans="1:18">
      <c r="B10" s="47" t="s">
        <v>43</v>
      </c>
      <c r="C10" t="s">
        <v>48</v>
      </c>
      <c r="D10" s="3" t="s">
        <v>107</v>
      </c>
      <c r="E10" s="5">
        <v>1</v>
      </c>
      <c r="F10" s="2">
        <v>125</v>
      </c>
      <c r="G10" s="6">
        <v>16250</v>
      </c>
      <c r="H10" s="2">
        <v>125</v>
      </c>
      <c r="I10" s="6">
        <v>13586</v>
      </c>
      <c r="J10" s="6" t="str">
        <f>G10 - I10</f>
        <v>0</v>
      </c>
      <c r="K10" s="4" t="str">
        <f>IF(G10=0,0,J10 / G10)</f>
        <v>0</v>
      </c>
      <c r="L10" s="6" t="str">
        <f>J10 * O10</f>
        <v>0</v>
      </c>
      <c r="M10" s="2" t="str">
        <f>L10 / R2</f>
        <v>0</v>
      </c>
      <c r="N10" s="6" t="str">
        <f>J10 * P10</f>
        <v>0</v>
      </c>
      <c r="O10" s="4">
        <v>0.2</v>
      </c>
      <c r="P10" s="4">
        <v>0.8</v>
      </c>
      <c r="Q10" s="2">
        <v>130</v>
      </c>
      <c r="R10" s="48">
        <v>108.69</v>
      </c>
    </row>
    <row r="11" spans="1:18">
      <c r="B11" s="47" t="s">
        <v>43</v>
      </c>
      <c r="C11" t="s">
        <v>78</v>
      </c>
      <c r="D11" s="3" t="s">
        <v>108</v>
      </c>
      <c r="E11" s="5">
        <v>1</v>
      </c>
      <c r="F11" s="2">
        <v>1500</v>
      </c>
      <c r="G11" s="6">
        <v>195000</v>
      </c>
      <c r="H11" s="2">
        <v>1099.48</v>
      </c>
      <c r="I11" s="6">
        <v>119502</v>
      </c>
      <c r="J11" s="6" t="str">
        <f>G11 - I11</f>
        <v>0</v>
      </c>
      <c r="K11" s="4" t="str">
        <f>IF(G11=0,0,J11 / G11)</f>
        <v>0</v>
      </c>
      <c r="L11" s="6" t="str">
        <f>J11 * O11</f>
        <v>0</v>
      </c>
      <c r="M11" s="2" t="str">
        <f>L11 / R2</f>
        <v>0</v>
      </c>
      <c r="N11" s="6" t="str">
        <f>J11 * P11</f>
        <v>0</v>
      </c>
      <c r="O11" s="4">
        <v>0.2</v>
      </c>
      <c r="P11" s="4">
        <v>0.8</v>
      </c>
      <c r="Q11" s="2">
        <v>130</v>
      </c>
      <c r="R11" s="48">
        <v>108.69</v>
      </c>
    </row>
    <row r="12" spans="1:18">
      <c r="B12" s="47" t="s">
        <v>43</v>
      </c>
      <c r="C12" t="s">
        <v>80</v>
      </c>
      <c r="D12" s="3" t="s">
        <v>109</v>
      </c>
      <c r="E12" s="5">
        <v>1</v>
      </c>
      <c r="F12" s="2">
        <v>350</v>
      </c>
      <c r="G12" s="6">
        <v>45500</v>
      </c>
      <c r="H12" s="2">
        <v>262</v>
      </c>
      <c r="I12" s="6">
        <v>28477</v>
      </c>
      <c r="J12" s="6" t="str">
        <f>G12 - I12</f>
        <v>0</v>
      </c>
      <c r="K12" s="4" t="str">
        <f>IF(G12=0,0,J12 / G12)</f>
        <v>0</v>
      </c>
      <c r="L12" s="6" t="str">
        <f>J12 * O12</f>
        <v>0</v>
      </c>
      <c r="M12" s="2" t="str">
        <f>L12 / R2</f>
        <v>0</v>
      </c>
      <c r="N12" s="6" t="str">
        <f>J12 * P12</f>
        <v>0</v>
      </c>
      <c r="O12" s="4">
        <v>0.2</v>
      </c>
      <c r="P12" s="4">
        <v>0.8</v>
      </c>
      <c r="Q12" s="2">
        <v>130</v>
      </c>
      <c r="R12" s="48">
        <v>108.69</v>
      </c>
    </row>
    <row r="13" spans="1:18">
      <c r="B13" s="47" t="s">
        <v>43</v>
      </c>
      <c r="C13" t="s">
        <v>80</v>
      </c>
      <c r="D13" s="3" t="s">
        <v>105</v>
      </c>
      <c r="E13" s="5">
        <v>1</v>
      </c>
      <c r="F13" s="2">
        <v>150</v>
      </c>
      <c r="G13" s="6">
        <v>19500</v>
      </c>
      <c r="H13" s="2">
        <v>150</v>
      </c>
      <c r="I13" s="6">
        <v>16304</v>
      </c>
      <c r="J13" s="6" t="str">
        <f>G13 - I13</f>
        <v>0</v>
      </c>
      <c r="K13" s="4" t="str">
        <f>IF(G13=0,0,J13 / G13)</f>
        <v>0</v>
      </c>
      <c r="L13" s="6" t="str">
        <f>J13 * O13</f>
        <v>0</v>
      </c>
      <c r="M13" s="2" t="str">
        <f>L13 / R2</f>
        <v>0</v>
      </c>
      <c r="N13" s="6" t="str">
        <f>J13 * P13</f>
        <v>0</v>
      </c>
      <c r="O13" s="4">
        <v>0.2</v>
      </c>
      <c r="P13" s="4">
        <v>0.8</v>
      </c>
      <c r="Q13" s="2">
        <v>130</v>
      </c>
      <c r="R13" s="48">
        <v>108.69</v>
      </c>
    </row>
    <row r="14" spans="1:18">
      <c r="B14" s="47" t="s">
        <v>43</v>
      </c>
      <c r="C14" t="s">
        <v>83</v>
      </c>
      <c r="D14" s="3" t="s">
        <v>110</v>
      </c>
      <c r="E14" s="5">
        <v>1</v>
      </c>
      <c r="F14" s="2">
        <v>1400</v>
      </c>
      <c r="G14" s="6">
        <v>182000</v>
      </c>
      <c r="H14" s="2">
        <v>1047.12</v>
      </c>
      <c r="I14" s="6">
        <v>113811</v>
      </c>
      <c r="J14" s="6" t="str">
        <f>G14 - I14</f>
        <v>0</v>
      </c>
      <c r="K14" s="4" t="str">
        <f>IF(G14=0,0,J14 / G14)</f>
        <v>0</v>
      </c>
      <c r="L14" s="6" t="str">
        <f>J14 * O14</f>
        <v>0</v>
      </c>
      <c r="M14" s="2" t="str">
        <f>L14 / R2</f>
        <v>0</v>
      </c>
      <c r="N14" s="6" t="str">
        <f>J14 * P14</f>
        <v>0</v>
      </c>
      <c r="O14" s="4">
        <v>0.2</v>
      </c>
      <c r="P14" s="4">
        <v>0.8</v>
      </c>
      <c r="Q14" s="2">
        <v>130</v>
      </c>
      <c r="R14" s="48">
        <v>108.69</v>
      </c>
    </row>
    <row r="15" spans="1:18">
      <c r="B15" s="47" t="s">
        <v>43</v>
      </c>
      <c r="C15" t="s">
        <v>83</v>
      </c>
      <c r="D15" s="3" t="s">
        <v>111</v>
      </c>
      <c r="E15" s="5">
        <v>1</v>
      </c>
      <c r="F15" s="2">
        <v>250</v>
      </c>
      <c r="G15" s="6">
        <v>32500</v>
      </c>
      <c r="H15" s="2">
        <v>157.07</v>
      </c>
      <c r="I15" s="6">
        <v>17072</v>
      </c>
      <c r="J15" s="6" t="str">
        <f>G15 - I15</f>
        <v>0</v>
      </c>
      <c r="K15" s="4" t="str">
        <f>IF(G15=0,0,J15 / G15)</f>
        <v>0</v>
      </c>
      <c r="L15" s="6" t="str">
        <f>J15 * O15</f>
        <v>0</v>
      </c>
      <c r="M15" s="2" t="str">
        <f>L15 / R2</f>
        <v>0</v>
      </c>
      <c r="N15" s="6" t="str">
        <f>J15 * P15</f>
        <v>0</v>
      </c>
      <c r="O15" s="4">
        <v>0.2</v>
      </c>
      <c r="P15" s="4">
        <v>0.8</v>
      </c>
      <c r="Q15" s="2">
        <v>130</v>
      </c>
      <c r="R15" s="48">
        <v>108.69</v>
      </c>
    </row>
    <row r="16" spans="1:18">
      <c r="B16" s="47" t="s">
        <v>43</v>
      </c>
      <c r="C16" t="s">
        <v>83</v>
      </c>
      <c r="D16" s="3" t="s">
        <v>112</v>
      </c>
      <c r="E16" s="5">
        <v>1</v>
      </c>
      <c r="F16" s="2">
        <v>260</v>
      </c>
      <c r="G16" s="6">
        <v>33800</v>
      </c>
      <c r="H16" s="2">
        <v>260</v>
      </c>
      <c r="I16" s="6">
        <v>28259</v>
      </c>
      <c r="J16" s="6" t="str">
        <f>G16 - I16</f>
        <v>0</v>
      </c>
      <c r="K16" s="4" t="str">
        <f>IF(G16=0,0,J16 / G16)</f>
        <v>0</v>
      </c>
      <c r="L16" s="6" t="str">
        <f>J16 * O16</f>
        <v>0</v>
      </c>
      <c r="M16" s="2" t="str">
        <f>L16 / R2</f>
        <v>0</v>
      </c>
      <c r="N16" s="6" t="str">
        <f>J16 * P16</f>
        <v>0</v>
      </c>
      <c r="O16" s="4">
        <v>0.2</v>
      </c>
      <c r="P16" s="4">
        <v>0.8</v>
      </c>
      <c r="Q16" s="2">
        <v>130</v>
      </c>
      <c r="R16" s="48">
        <v>108.69</v>
      </c>
    </row>
    <row r="17" spans="1:18">
      <c r="B17" s="47" t="s">
        <v>43</v>
      </c>
      <c r="C17" t="s">
        <v>52</v>
      </c>
      <c r="D17" s="3" t="s">
        <v>113</v>
      </c>
      <c r="E17" s="5">
        <v>1</v>
      </c>
      <c r="F17" s="2">
        <v>380</v>
      </c>
      <c r="G17" s="6">
        <v>49400</v>
      </c>
      <c r="H17" s="2">
        <v>280</v>
      </c>
      <c r="I17" s="6">
        <v>30433</v>
      </c>
      <c r="J17" s="6" t="str">
        <f>G17 - I17</f>
        <v>0</v>
      </c>
      <c r="K17" s="4" t="str">
        <f>IF(G17=0,0,J17 / G17)</f>
        <v>0</v>
      </c>
      <c r="L17" s="6" t="str">
        <f>J17 * O17</f>
        <v>0</v>
      </c>
      <c r="M17" s="2" t="str">
        <f>L17 / R2</f>
        <v>0</v>
      </c>
      <c r="N17" s="6" t="str">
        <f>J17 * P17</f>
        <v>0</v>
      </c>
      <c r="O17" s="4">
        <v>0.2</v>
      </c>
      <c r="P17" s="4">
        <v>0.8</v>
      </c>
      <c r="Q17" s="2">
        <v>130</v>
      </c>
      <c r="R17" s="48">
        <v>108.69</v>
      </c>
    </row>
    <row r="18" spans="1:18">
      <c r="B18" s="47" t="s">
        <v>43</v>
      </c>
      <c r="C18" t="s">
        <v>52</v>
      </c>
      <c r="D18" s="3" t="s">
        <v>114</v>
      </c>
      <c r="E18" s="5">
        <v>1</v>
      </c>
      <c r="F18" s="2">
        <v>250</v>
      </c>
      <c r="G18" s="6">
        <v>32500</v>
      </c>
      <c r="H18" s="2">
        <v>120</v>
      </c>
      <c r="I18" s="6">
        <v>13043</v>
      </c>
      <c r="J18" s="6" t="str">
        <f>G18 - I18</f>
        <v>0</v>
      </c>
      <c r="K18" s="4" t="str">
        <f>IF(G18=0,0,J18 / G18)</f>
        <v>0</v>
      </c>
      <c r="L18" s="6" t="str">
        <f>J18 * O18</f>
        <v>0</v>
      </c>
      <c r="M18" s="2" t="str">
        <f>L18 / R2</f>
        <v>0</v>
      </c>
      <c r="N18" s="6" t="str">
        <f>J18 * P18</f>
        <v>0</v>
      </c>
      <c r="O18" s="4">
        <v>0.2</v>
      </c>
      <c r="P18" s="4">
        <v>0.8</v>
      </c>
      <c r="Q18" s="2">
        <v>130</v>
      </c>
      <c r="R18" s="48">
        <v>108.69</v>
      </c>
    </row>
    <row r="19" spans="1:18">
      <c r="B19" s="47" t="s">
        <v>43</v>
      </c>
      <c r="C19" t="s">
        <v>52</v>
      </c>
      <c r="D19" s="3" t="s">
        <v>115</v>
      </c>
      <c r="E19" s="5">
        <v>5</v>
      </c>
      <c r="F19" s="2">
        <v>135</v>
      </c>
      <c r="G19" s="6">
        <v>17550</v>
      </c>
      <c r="H19" s="2">
        <v>78.55000000000001</v>
      </c>
      <c r="I19" s="6">
        <v>8540</v>
      </c>
      <c r="J19" s="6" t="str">
        <f>G19 - I19</f>
        <v>0</v>
      </c>
      <c r="K19" s="4" t="str">
        <f>IF(G19=0,0,J19 / G19)</f>
        <v>0</v>
      </c>
      <c r="L19" s="6" t="str">
        <f>J19 * O19</f>
        <v>0</v>
      </c>
      <c r="M19" s="2" t="str">
        <f>L19 / R2</f>
        <v>0</v>
      </c>
      <c r="N19" s="6" t="str">
        <f>J19 * P19</f>
        <v>0</v>
      </c>
      <c r="O19" s="4">
        <v>0.2</v>
      </c>
      <c r="P19" s="4">
        <v>0.8</v>
      </c>
      <c r="Q19" s="2">
        <v>130</v>
      </c>
      <c r="R19" s="48">
        <v>108.69</v>
      </c>
    </row>
    <row r="20" spans="1:18">
      <c r="B20" s="47" t="s">
        <v>43</v>
      </c>
      <c r="C20" t="s">
        <v>52</v>
      </c>
      <c r="D20" s="3" t="s">
        <v>116</v>
      </c>
      <c r="E20" s="5">
        <v>1</v>
      </c>
      <c r="F20" s="2">
        <v>27</v>
      </c>
      <c r="G20" s="6">
        <v>3510</v>
      </c>
      <c r="H20" s="2">
        <v>15.71</v>
      </c>
      <c r="I20" s="6">
        <v>1708</v>
      </c>
      <c r="J20" s="6" t="str">
        <f>G20 - I20</f>
        <v>0</v>
      </c>
      <c r="K20" s="4" t="str">
        <f>IF(G20=0,0,J20 / G20)</f>
        <v>0</v>
      </c>
      <c r="L20" s="6" t="str">
        <f>J20 * O20</f>
        <v>0</v>
      </c>
      <c r="M20" s="2" t="str">
        <f>L20 / R2</f>
        <v>0</v>
      </c>
      <c r="N20" s="6" t="str">
        <f>J20 * P20</f>
        <v>0</v>
      </c>
      <c r="O20" s="4">
        <v>0.2</v>
      </c>
      <c r="P20" s="4">
        <v>0.8</v>
      </c>
      <c r="Q20" s="2">
        <v>130</v>
      </c>
      <c r="R20" s="48">
        <v>108.69</v>
      </c>
    </row>
    <row r="21" spans="1:18">
      <c r="B21" s="47" t="s">
        <v>56</v>
      </c>
      <c r="C21" t="s">
        <v>117</v>
      </c>
      <c r="D21" s="3" t="s">
        <v>118</v>
      </c>
      <c r="E21" s="5">
        <v>1</v>
      </c>
      <c r="F21" s="2">
        <v>1500</v>
      </c>
      <c r="G21" s="6">
        <v>195000</v>
      </c>
      <c r="H21" s="2">
        <v>0</v>
      </c>
      <c r="I21" s="6">
        <v>0</v>
      </c>
      <c r="J21" s="6" t="str">
        <f>G21 - 141081</f>
        <v>0</v>
      </c>
      <c r="K21" s="4" t="str">
        <f>IF(G21=0,0,J21 / G21)</f>
        <v>0</v>
      </c>
      <c r="L21" s="6" t="str">
        <f>J21 * O21</f>
        <v>0</v>
      </c>
      <c r="M21" s="2" t="str">
        <f>L21 / R2</f>
        <v>0</v>
      </c>
      <c r="N21" s="6" t="str">
        <f>J21 * P21</f>
        <v>0</v>
      </c>
      <c r="O21" s="4">
        <v>0.2</v>
      </c>
      <c r="P21" s="4">
        <v>0.8</v>
      </c>
      <c r="Q21" s="2">
        <v>130</v>
      </c>
      <c r="R21" s="48">
        <v>108.69</v>
      </c>
    </row>
    <row r="22" spans="1:18">
      <c r="B22" s="47" t="s">
        <v>56</v>
      </c>
      <c r="C22" t="s">
        <v>117</v>
      </c>
      <c r="D22" s="3" t="s">
        <v>119</v>
      </c>
      <c r="E22" s="5">
        <v>1</v>
      </c>
      <c r="F22" s="2">
        <v>250</v>
      </c>
      <c r="G22" s="6">
        <v>32500</v>
      </c>
      <c r="H22" s="2">
        <v>0</v>
      </c>
      <c r="I22" s="6">
        <v>0</v>
      </c>
      <c r="J22" s="6" t="str">
        <f>G22 - 27173</f>
        <v>0</v>
      </c>
      <c r="K22" s="4" t="str">
        <f>IF(G22=0,0,J22 / G22)</f>
        <v>0</v>
      </c>
      <c r="L22" s="6" t="str">
        <f>J22 * O22</f>
        <v>0</v>
      </c>
      <c r="M22" s="2" t="str">
        <f>L22 / R2</f>
        <v>0</v>
      </c>
      <c r="N22" s="6" t="str">
        <f>J22 * P22</f>
        <v>0</v>
      </c>
      <c r="O22" s="4">
        <v>0.2</v>
      </c>
      <c r="P22" s="4">
        <v>0.8</v>
      </c>
      <c r="Q22" s="2">
        <v>130</v>
      </c>
      <c r="R22" s="48">
        <v>108.69</v>
      </c>
    </row>
    <row r="23" spans="1:18">
      <c r="B23" s="47" t="s">
        <v>56</v>
      </c>
      <c r="C23" t="s">
        <v>120</v>
      </c>
      <c r="D23" s="3" t="s">
        <v>121</v>
      </c>
      <c r="E23" s="5">
        <v>29</v>
      </c>
      <c r="F23" s="2">
        <v>4930</v>
      </c>
      <c r="G23" s="6">
        <v>640900</v>
      </c>
      <c r="H23" s="2">
        <v>0</v>
      </c>
      <c r="I23" s="6">
        <v>0</v>
      </c>
      <c r="J23" s="6" t="str">
        <f>G23 - 438451</f>
        <v>0</v>
      </c>
      <c r="K23" s="4" t="str">
        <f>IF(G23=0,0,J23 / G23)</f>
        <v>0</v>
      </c>
      <c r="L23" s="6" t="str">
        <f>J23 * O23</f>
        <v>0</v>
      </c>
      <c r="M23" s="2" t="str">
        <f>L23 / R2</f>
        <v>0</v>
      </c>
      <c r="N23" s="6" t="str">
        <f>J23 * P23</f>
        <v>0</v>
      </c>
      <c r="O23" s="4">
        <v>0.2</v>
      </c>
      <c r="P23" s="4">
        <v>0.8</v>
      </c>
      <c r="Q23" s="2">
        <v>130</v>
      </c>
      <c r="R23" s="48">
        <v>108.69</v>
      </c>
    </row>
    <row r="24" spans="1:18">
      <c r="B24" s="47" t="s">
        <v>56</v>
      </c>
      <c r="C24" t="s">
        <v>122</v>
      </c>
      <c r="D24" s="3" t="s">
        <v>123</v>
      </c>
      <c r="E24" s="5">
        <v>2</v>
      </c>
      <c r="F24" s="2">
        <v>76</v>
      </c>
      <c r="G24" s="6">
        <v>9880</v>
      </c>
      <c r="H24" s="2">
        <v>0</v>
      </c>
      <c r="I24" s="6">
        <v>0</v>
      </c>
      <c r="J24" s="6" t="str">
        <f>G24 - 7174</f>
        <v>0</v>
      </c>
      <c r="K24" s="4" t="str">
        <f>IF(G24=0,0,J24 / G24)</f>
        <v>0</v>
      </c>
      <c r="L24" s="6" t="str">
        <f>J24 * O24</f>
        <v>0</v>
      </c>
      <c r="M24" s="2" t="str">
        <f>L24 / R2</f>
        <v>0</v>
      </c>
      <c r="N24" s="6" t="str">
        <f>J24 * P24</f>
        <v>0</v>
      </c>
      <c r="O24" s="4">
        <v>0.2</v>
      </c>
      <c r="P24" s="4">
        <v>0.8</v>
      </c>
      <c r="Q24" s="2">
        <v>130</v>
      </c>
      <c r="R24" s="48">
        <v>108.69</v>
      </c>
    </row>
    <row r="25" spans="1:18">
      <c r="B25" s="47" t="s">
        <v>43</v>
      </c>
      <c r="C25" t="s">
        <v>124</v>
      </c>
      <c r="D25" s="3" t="s">
        <v>125</v>
      </c>
      <c r="E25" s="5">
        <v>1</v>
      </c>
      <c r="F25" s="2">
        <v>850</v>
      </c>
      <c r="G25" s="6">
        <v>110500</v>
      </c>
      <c r="H25" s="2">
        <v>560.75</v>
      </c>
      <c r="I25" s="6">
        <v>60948</v>
      </c>
      <c r="J25" s="6" t="str">
        <f>G25 - I25</f>
        <v>0</v>
      </c>
      <c r="K25" s="4" t="str">
        <f>IF(G25=0,0,J25 / G25)</f>
        <v>0</v>
      </c>
      <c r="L25" s="6" t="str">
        <f>J25 * O25</f>
        <v>0</v>
      </c>
      <c r="M25" s="2" t="str">
        <f>L25 / R2</f>
        <v>0</v>
      </c>
      <c r="N25" s="6" t="str">
        <f>J25 * P25</f>
        <v>0</v>
      </c>
      <c r="O25" s="4">
        <v>0.2</v>
      </c>
      <c r="P25" s="4">
        <v>0.8</v>
      </c>
      <c r="Q25" s="2">
        <v>130</v>
      </c>
      <c r="R25" s="48">
        <v>108.69</v>
      </c>
    </row>
    <row r="26" spans="1:18">
      <c r="B26" s="47" t="s">
        <v>43</v>
      </c>
      <c r="C26" t="s">
        <v>52</v>
      </c>
      <c r="D26" s="3" t="s">
        <v>126</v>
      </c>
      <c r="E26" s="5">
        <v>1</v>
      </c>
      <c r="F26" s="2">
        <v>2100</v>
      </c>
      <c r="G26" s="6">
        <v>273000</v>
      </c>
      <c r="H26" s="2">
        <v>1300</v>
      </c>
      <c r="I26" s="6">
        <v>141297</v>
      </c>
      <c r="J26" s="6" t="str">
        <f>G26 - I26</f>
        <v>0</v>
      </c>
      <c r="K26" s="4" t="str">
        <f>IF(G26=0,0,J26 / G26)</f>
        <v>0</v>
      </c>
      <c r="L26" s="6" t="str">
        <f>J26 * O26</f>
        <v>0</v>
      </c>
      <c r="M26" s="2" t="str">
        <f>L26 / R2</f>
        <v>0</v>
      </c>
      <c r="N26" s="6" t="str">
        <f>J26 * P26</f>
        <v>0</v>
      </c>
      <c r="O26" s="4">
        <v>0.2</v>
      </c>
      <c r="P26" s="4">
        <v>0.8</v>
      </c>
      <c r="Q26" s="2">
        <v>130</v>
      </c>
      <c r="R26" s="48">
        <v>108.69</v>
      </c>
    </row>
    <row r="27" spans="1:18">
      <c r="B27" s="47" t="s">
        <v>43</v>
      </c>
      <c r="C27" t="s">
        <v>127</v>
      </c>
      <c r="D27" s="3" t="s">
        <v>128</v>
      </c>
      <c r="E27" s="5">
        <v>29</v>
      </c>
      <c r="F27" s="2">
        <v>783</v>
      </c>
      <c r="G27" s="6">
        <v>101790</v>
      </c>
      <c r="H27" s="2">
        <v>638</v>
      </c>
      <c r="I27" s="6">
        <v>69339</v>
      </c>
      <c r="J27" s="6" t="str">
        <f>G27 - I27</f>
        <v>0</v>
      </c>
      <c r="K27" s="4" t="str">
        <f>IF(G27=0,0,J27 / G27)</f>
        <v>0</v>
      </c>
      <c r="L27" s="6" t="str">
        <f>J27 * O27</f>
        <v>0</v>
      </c>
      <c r="M27" s="2" t="str">
        <f>L27 / R2</f>
        <v>0</v>
      </c>
      <c r="N27" s="6" t="str">
        <f>J27 * P27</f>
        <v>0</v>
      </c>
      <c r="O27" s="4">
        <v>0.2</v>
      </c>
      <c r="P27" s="4">
        <v>0.8</v>
      </c>
      <c r="Q27" s="2">
        <v>130</v>
      </c>
      <c r="R27" s="48">
        <v>108.69</v>
      </c>
    </row>
    <row r="28" spans="1:18">
      <c r="B28" s="47" t="s">
        <v>43</v>
      </c>
      <c r="C28" t="s">
        <v>129</v>
      </c>
      <c r="D28" s="3" t="s">
        <v>130</v>
      </c>
      <c r="E28" s="5">
        <v>29</v>
      </c>
      <c r="F28" s="2">
        <v>261</v>
      </c>
      <c r="G28" s="6">
        <v>33930</v>
      </c>
      <c r="H28" s="2">
        <v>203</v>
      </c>
      <c r="I28" s="6">
        <v>22069</v>
      </c>
      <c r="J28" s="6" t="str">
        <f>G28 - I28</f>
        <v>0</v>
      </c>
      <c r="K28" s="4" t="str">
        <f>IF(G28=0,0,J28 / G28)</f>
        <v>0</v>
      </c>
      <c r="L28" s="6" t="str">
        <f>J28 * O28</f>
        <v>0</v>
      </c>
      <c r="M28" s="2" t="str">
        <f>L28 / R2</f>
        <v>0</v>
      </c>
      <c r="N28" s="6" t="str">
        <f>J28 * P28</f>
        <v>0</v>
      </c>
      <c r="O28" s="4">
        <v>0.2</v>
      </c>
      <c r="P28" s="4">
        <v>0.8</v>
      </c>
      <c r="Q28" s="2">
        <v>130</v>
      </c>
      <c r="R28" s="48">
        <v>108.69</v>
      </c>
    </row>
    <row r="29" spans="1:18">
      <c r="B29" s="47" t="s">
        <v>43</v>
      </c>
      <c r="C29" t="s">
        <v>131</v>
      </c>
      <c r="D29" s="3" t="s">
        <v>132</v>
      </c>
      <c r="E29" s="5">
        <v>1</v>
      </c>
      <c r="F29" s="2">
        <v>157</v>
      </c>
      <c r="G29" s="6">
        <v>20410</v>
      </c>
      <c r="H29" s="2">
        <v>127</v>
      </c>
      <c r="I29" s="6">
        <v>13804</v>
      </c>
      <c r="J29" s="6" t="str">
        <f>G29 - I29</f>
        <v>0</v>
      </c>
      <c r="K29" s="4" t="str">
        <f>IF(G29=0,0,J29 / G29)</f>
        <v>0</v>
      </c>
      <c r="L29" s="6" t="str">
        <f>J29 * O29</f>
        <v>0</v>
      </c>
      <c r="M29" s="2" t="str">
        <f>L29 / R2</f>
        <v>0</v>
      </c>
      <c r="N29" s="6" t="str">
        <f>J29 * P29</f>
        <v>0</v>
      </c>
      <c r="O29" s="4">
        <v>0.2</v>
      </c>
      <c r="P29" s="4">
        <v>0.8</v>
      </c>
      <c r="Q29" s="2">
        <v>130</v>
      </c>
      <c r="R29" s="48">
        <v>108.69</v>
      </c>
    </row>
    <row r="30" spans="1:18">
      <c r="B30" s="47" t="s">
        <v>43</v>
      </c>
      <c r="C30" t="s">
        <v>133</v>
      </c>
      <c r="D30" s="3" t="s">
        <v>134</v>
      </c>
      <c r="E30" s="5">
        <v>1</v>
      </c>
      <c r="F30" s="2">
        <v>440</v>
      </c>
      <c r="G30" s="6">
        <v>57200</v>
      </c>
      <c r="H30" s="2">
        <v>340</v>
      </c>
      <c r="I30" s="6">
        <v>36955</v>
      </c>
      <c r="J30" s="6" t="str">
        <f>G30 - I30</f>
        <v>0</v>
      </c>
      <c r="K30" s="4" t="str">
        <f>IF(G30=0,0,J30 / G30)</f>
        <v>0</v>
      </c>
      <c r="L30" s="6" t="str">
        <f>J30 * O30</f>
        <v>0</v>
      </c>
      <c r="M30" s="2" t="str">
        <f>L30 / R2</f>
        <v>0</v>
      </c>
      <c r="N30" s="6" t="str">
        <f>J30 * P30</f>
        <v>0</v>
      </c>
      <c r="O30" s="4">
        <v>0.2</v>
      </c>
      <c r="P30" s="4">
        <v>0.8</v>
      </c>
      <c r="Q30" s="2">
        <v>130</v>
      </c>
      <c r="R30" s="48">
        <v>108.69</v>
      </c>
    </row>
    <row r="31" spans="1:18">
      <c r="B31" s="47" t="s">
        <v>43</v>
      </c>
      <c r="C31" t="s">
        <v>52</v>
      </c>
      <c r="D31" s="3" t="s">
        <v>135</v>
      </c>
      <c r="E31" s="5">
        <v>1</v>
      </c>
      <c r="F31" s="2">
        <v>383</v>
      </c>
      <c r="G31" s="6">
        <v>49790</v>
      </c>
      <c r="H31" s="2">
        <v>383</v>
      </c>
      <c r="I31" s="6">
        <v>41628</v>
      </c>
      <c r="J31" s="6" t="str">
        <f>G31 - I31</f>
        <v>0</v>
      </c>
      <c r="K31" s="4" t="str">
        <f>IF(G31=0,0,J31 / G31)</f>
        <v>0</v>
      </c>
      <c r="L31" s="6" t="str">
        <f>J31 * O31</f>
        <v>0</v>
      </c>
      <c r="M31" s="2" t="str">
        <f>L31 / R2</f>
        <v>0</v>
      </c>
      <c r="N31" s="6" t="str">
        <f>J31 * P31</f>
        <v>0</v>
      </c>
      <c r="O31" s="4">
        <v>0.2</v>
      </c>
      <c r="P31" s="4">
        <v>0.8</v>
      </c>
      <c r="Q31" s="2">
        <v>130</v>
      </c>
      <c r="R31" s="48">
        <v>108.69</v>
      </c>
    </row>
    <row r="32" spans="1:18">
      <c r="B32" s="47" t="s">
        <v>43</v>
      </c>
      <c r="C32" t="s">
        <v>136</v>
      </c>
      <c r="D32" s="3" t="s">
        <v>137</v>
      </c>
      <c r="E32" s="5">
        <v>1</v>
      </c>
      <c r="F32" s="2">
        <v>280</v>
      </c>
      <c r="G32" s="6">
        <v>36400</v>
      </c>
      <c r="H32" s="2">
        <v>160</v>
      </c>
      <c r="I32" s="6">
        <v>17390</v>
      </c>
      <c r="J32" s="6" t="str">
        <f>G32 - I32</f>
        <v>0</v>
      </c>
      <c r="K32" s="4" t="str">
        <f>IF(G32=0,0,J32 / G32)</f>
        <v>0</v>
      </c>
      <c r="L32" s="6" t="str">
        <f>J32 * O32</f>
        <v>0</v>
      </c>
      <c r="M32" s="2" t="str">
        <f>L32 / R2</f>
        <v>0</v>
      </c>
      <c r="N32" s="6" t="str">
        <f>J32 * P32</f>
        <v>0</v>
      </c>
      <c r="O32" s="4">
        <v>0.2</v>
      </c>
      <c r="P32" s="4">
        <v>0.8</v>
      </c>
      <c r="Q32" s="2">
        <v>130</v>
      </c>
      <c r="R32" s="48">
        <v>108.69</v>
      </c>
    </row>
    <row r="33" spans="1:18">
      <c r="B33" s="49"/>
      <c r="C33" s="49"/>
      <c r="D33" s="50"/>
      <c r="E33" s="51"/>
      <c r="F33" s="52"/>
      <c r="G33" s="53"/>
      <c r="H33" s="52"/>
      <c r="I33" s="53"/>
      <c r="J33" s="53"/>
      <c r="K33" s="54"/>
      <c r="L33" s="53"/>
      <c r="M33" s="52"/>
      <c r="N33" s="53"/>
      <c r="O33" s="54"/>
      <c r="P33" s="54"/>
      <c r="Q33" s="52"/>
      <c r="R33" s="52"/>
    </row>
    <row r="34" spans="1:18">
      <c r="D34" s="8" t="s">
        <v>65</v>
      </c>
      <c r="F34" s="2" t="str">
        <f>SUM(F5:F33)</f>
        <v>0</v>
      </c>
      <c r="G34" s="6" t="str">
        <f>SUM(G5:G33)</f>
        <v>0</v>
      </c>
      <c r="H34" s="2" t="str">
        <f>SUM(H5:H33)</f>
        <v>0</v>
      </c>
      <c r="I34" s="6" t="str">
        <f>SUM(I5:I33)</f>
        <v>0</v>
      </c>
      <c r="J34" s="6" t="str">
        <f>SUM(J5:J33)</f>
        <v>0</v>
      </c>
      <c r="K34" s="4" t="str">
        <f>IF(G34=0,0,J34 / G34)</f>
        <v>0</v>
      </c>
      <c r="L34" s="6" t="str">
        <f>SUM(L5:L33)</f>
        <v>0</v>
      </c>
      <c r="M34" s="2" t="str">
        <f>SUM(M5:M33)</f>
        <v>0</v>
      </c>
      <c r="N34" s="6" t="str">
        <f>SUM(N5:N33)</f>
        <v>0</v>
      </c>
    </row>
    <row r="35" spans="1:18">
      <c r="D35" s="8" t="s">
        <v>66</v>
      </c>
      <c r="E35" s="9">
        <v>0.04712</v>
      </c>
      <c r="F35" s="2" t="str">
        <f>E35 * (F34 - 0)</f>
        <v>0</v>
      </c>
      <c r="G35" s="6" t="str">
        <f>E35 * (G34 - 0)</f>
        <v>0</v>
      </c>
    </row>
    <row r="36" spans="1:18">
      <c r="D36" s="8" t="s">
        <v>67</v>
      </c>
      <c r="E36" s="7">
        <v>0.1</v>
      </c>
      <c r="F36" s="2" t="str">
        <f>F34*E36</f>
        <v>0</v>
      </c>
      <c r="G36" s="6" t="str">
        <f>G34*E36</f>
        <v>0</v>
      </c>
      <c r="N36" s="6" t="str">
        <f>G36</f>
        <v>0</v>
      </c>
    </row>
    <row r="37" spans="1:18">
      <c r="D37" s="8" t="s">
        <v>65</v>
      </c>
      <c r="F37" s="2" t="str">
        <f>F34 + F35 + F36</f>
        <v>0</v>
      </c>
      <c r="G37" s="6" t="str">
        <f>G34 + G35 + G36</f>
        <v>0</v>
      </c>
      <c r="H37" s="2" t="str">
        <f>H34</f>
        <v>0</v>
      </c>
      <c r="I37" s="6" t="str">
        <f>I34</f>
        <v>0</v>
      </c>
      <c r="J37" s="6" t="str">
        <f>G37 - I37</f>
        <v>0</v>
      </c>
      <c r="K37" s="4" t="str">
        <f>IF(G37=0,0,J37 / G37)</f>
        <v>0</v>
      </c>
      <c r="L37" s="6" t="str">
        <f>L34</f>
        <v>0</v>
      </c>
      <c r="M37" s="2" t="str">
        <f>M34</f>
        <v>0</v>
      </c>
      <c r="N37" s="6" t="str">
        <f>N34 + N36</f>
        <v>0</v>
      </c>
    </row>
    <row r="38" spans="1:18">
      <c r="D38" s="8" t="s">
        <v>138</v>
      </c>
      <c r="E38" s="7">
        <v>0.05</v>
      </c>
      <c r="F38" s="2" t="str">
        <f>F37*E38</f>
        <v>0</v>
      </c>
      <c r="G38" s="6" t="str">
        <f>G37*E38</f>
        <v>0</v>
      </c>
      <c r="L38" s="6" t="str">
        <f>G38*O38</f>
        <v>0</v>
      </c>
      <c r="M38" s="2" t="str">
        <f>F38*O38</f>
        <v>0</v>
      </c>
      <c r="N38" s="6" t="str">
        <f>G38*P38</f>
        <v>0</v>
      </c>
      <c r="O38" s="4">
        <v>0.2</v>
      </c>
      <c r="P38" s="4">
        <v>0.8</v>
      </c>
    </row>
    <row r="39" spans="1:18">
      <c r="D39" s="8" t="s">
        <v>69</v>
      </c>
      <c r="E39" s="5">
        <v>0</v>
      </c>
      <c r="F39" s="2" t="str">
        <f>IF(R39=0,0,G39/R39)</f>
        <v>0</v>
      </c>
      <c r="G39" s="6" t="str">
        <f>E39</f>
        <v>0</v>
      </c>
      <c r="L39" s="6" t="str">
        <f>G39*O39</f>
        <v>0</v>
      </c>
      <c r="M39" s="2" t="str">
        <f>F39*O39</f>
        <v>0</v>
      </c>
      <c r="N39" s="6" t="str">
        <f>G39*P39</f>
        <v>0</v>
      </c>
      <c r="O39" s="4">
        <v>0.2</v>
      </c>
      <c r="P39" s="4">
        <v>0.8</v>
      </c>
      <c r="Q39" s="2" t="s">
        <v>70</v>
      </c>
      <c r="R39" s="2">
        <v>100</v>
      </c>
    </row>
    <row r="40" spans="1:18">
      <c r="D40" s="8" t="s">
        <v>71</v>
      </c>
      <c r="F40" s="2" t="str">
        <f>F37 - F38 - F39</f>
        <v>0</v>
      </c>
      <c r="G40" s="6" t="str">
        <f>G37 - G38 - G39</f>
        <v>0</v>
      </c>
      <c r="H40" s="2" t="str">
        <f>H37</f>
        <v>0</v>
      </c>
      <c r="I40" s="6" t="str">
        <f>I37</f>
        <v>0</v>
      </c>
      <c r="J40" s="6" t="str">
        <f>G40 - I40</f>
        <v>0</v>
      </c>
      <c r="K40" s="4" t="str">
        <f>IF(G40=0,0,J40 / G40)</f>
        <v>0</v>
      </c>
      <c r="L40" s="6" t="str">
        <f>L37 - L38 - L39</f>
        <v>0</v>
      </c>
      <c r="M40" s="2" t="str">
        <f>M37 - M38 - M39</f>
        <v>0</v>
      </c>
      <c r="N40" s="6" t="str">
        <f>N37 - N38 - N39</f>
        <v>0</v>
      </c>
    </row>
    <row r="41" spans="1:18">
      <c r="D41" s="8"/>
    </row>
    <row r="42" spans="1:18">
      <c r="D42" s="25" t="inlineStr">
        <is>
          <r>
            <t xml:space="preserve">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手配料</t>
          </r>
        </is>
      </c>
      <c r="F42" s="2" t="str">
        <f>M40</f>
        <v>0</v>
      </c>
    </row>
    <row r="43" spans="1:18">
      <c r="D43" s="8" t="s">
        <v>7</v>
      </c>
      <c r="F43" s="2" t="str">
        <f>(F42 + F44) * E35</f>
        <v>0</v>
      </c>
    </row>
    <row r="44" spans="1:18">
      <c r="D44" s="8" t="s">
        <v>72</v>
      </c>
      <c r="F44" s="2" t="str">
        <f>H40</f>
        <v>0</v>
      </c>
    </row>
    <row r="45" spans="1:18">
      <c r="D45" s="25" t="inlineStr">
        <is>
          <r>
            <t xml:space="preserve">ＲＷからH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への振り込み額</t>
          </r>
        </is>
      </c>
      <c r="F45" s="2" t="str">
        <f>SUM(F42:F44)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3"/>
  <sheetViews>
    <sheetView tabSelected="0" workbookViewId="0" zoomScale="90" zoomScaleNormal="9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8.5" outlineLevelRow="0" outlineLevelCol="0"/>
  <cols>
    <col min="1" max="1" width="4.875" customWidth="true" style="0"/>
    <col min="2" max="2" width="19.625" customWidth="true" style="0"/>
    <col min="3" max="3" width="40.625" customWidth="true" style="0"/>
    <col min="4" max="4" width="40.625" customWidth="true" style="3"/>
    <col min="5" max="5" width="6.75" customWidth="true" style="5"/>
    <col min="6" max="6" width="9.625" customWidth="true" style="2"/>
    <col min="7" max="7" width="9.625" customWidth="true" style="6"/>
    <col min="8" max="8" width="9.625" customWidth="true" style="2"/>
    <col min="9" max="9" width="9.625" customWidth="true" style="6"/>
    <col min="10" max="10" width="9.625" customWidth="true" style="6"/>
    <col min="11" max="11" width="9.625" customWidth="true" style="4"/>
    <col min="12" max="12" width="9.625" customWidth="true" style="6"/>
    <col min="13" max="13" width="9.625" customWidth="true" style="2"/>
    <col min="14" max="14" width="9.625" customWidth="true" style="6"/>
    <col min="15" max="15" width="8.5" style="4"/>
    <col min="16" max="16" width="8.5" style="4"/>
    <col min="17" max="17" width="16.125" customWidth="true" style="2"/>
    <col min="18" max="18" width="13.25" customWidth="true" style="2"/>
  </cols>
  <sheetData>
    <row r="2" spans="1:18">
      <c r="B2" t="s">
        <v>139</v>
      </c>
      <c r="Q2" s="2" t="s">
        <v>25</v>
      </c>
      <c r="R2" s="2">
        <v>130</v>
      </c>
    </row>
    <row r="4" spans="1:18" s="1" customFormat="1">
      <c r="B4" s="15" t="s">
        <v>26</v>
      </c>
      <c r="C4" s="16" t="s">
        <v>27</v>
      </c>
      <c r="D4" s="17" t="s">
        <v>28</v>
      </c>
      <c r="E4" s="18" t="s">
        <v>29</v>
      </c>
      <c r="F4" s="19" t="s">
        <v>30</v>
      </c>
      <c r="G4" s="18" t="s">
        <v>31</v>
      </c>
      <c r="H4" s="19" t="s">
        <v>32</v>
      </c>
      <c r="I4" s="18" t="s">
        <v>33</v>
      </c>
      <c r="J4" s="18" t="s">
        <v>34</v>
      </c>
      <c r="K4" s="20" t="s">
        <v>35</v>
      </c>
      <c r="L4" s="21" t="s">
        <v>36</v>
      </c>
      <c r="M4" s="22" t="s">
        <v>37</v>
      </c>
      <c r="N4" s="21" t="s">
        <v>38</v>
      </c>
      <c r="O4" s="23" t="s">
        <v>39</v>
      </c>
      <c r="P4" s="23" t="s">
        <v>40</v>
      </c>
      <c r="Q4" s="19" t="s">
        <v>41</v>
      </c>
      <c r="R4" s="24" t="s">
        <v>42</v>
      </c>
    </row>
    <row r="5" spans="1:18">
      <c r="B5" s="47" t="s">
        <v>43</v>
      </c>
      <c r="C5" t="s">
        <v>140</v>
      </c>
      <c r="D5" s="3" t="s">
        <v>141</v>
      </c>
      <c r="E5" s="5">
        <v>1</v>
      </c>
      <c r="F5" s="2">
        <v>1750</v>
      </c>
      <c r="G5" s="6">
        <v>227500</v>
      </c>
      <c r="H5" s="2">
        <v>1559.1</v>
      </c>
      <c r="I5" s="6">
        <v>169459</v>
      </c>
      <c r="J5" s="6" t="str">
        <f>G5 - I5</f>
        <v>0</v>
      </c>
      <c r="K5" s="4" t="str">
        <f>IF(G5=0,0,J5 / G5)</f>
        <v>0</v>
      </c>
      <c r="L5" s="6" t="str">
        <f>J5 * O5</f>
        <v>0</v>
      </c>
      <c r="M5" s="2" t="str">
        <f>L5 / R2</f>
        <v>0</v>
      </c>
      <c r="N5" s="6" t="str">
        <f>J5 * P5</f>
        <v>0</v>
      </c>
      <c r="O5" s="4">
        <v>0.2</v>
      </c>
      <c r="P5" s="4">
        <v>0.8</v>
      </c>
      <c r="Q5" s="2">
        <v>130</v>
      </c>
      <c r="R5" s="48">
        <v>108.69</v>
      </c>
    </row>
    <row r="6" spans="1:18">
      <c r="B6" s="47" t="s">
        <v>43</v>
      </c>
      <c r="C6" t="s">
        <v>75</v>
      </c>
      <c r="D6" s="3" t="s">
        <v>76</v>
      </c>
      <c r="E6" s="5">
        <v>1</v>
      </c>
      <c r="F6" s="2">
        <v>1200</v>
      </c>
      <c r="G6" s="6">
        <v>156000</v>
      </c>
      <c r="H6" s="2">
        <v>837.7</v>
      </c>
      <c r="I6" s="6">
        <v>91050</v>
      </c>
      <c r="J6" s="6" t="str">
        <f>G6 - I6</f>
        <v>0</v>
      </c>
      <c r="K6" s="4" t="str">
        <f>IF(G6=0,0,J6 / G6)</f>
        <v>0</v>
      </c>
      <c r="L6" s="6" t="str">
        <f>J6 * O6</f>
        <v>0</v>
      </c>
      <c r="M6" s="2" t="str">
        <f>L6 / R2</f>
        <v>0</v>
      </c>
      <c r="N6" s="6" t="str">
        <f>J6 * P6</f>
        <v>0</v>
      </c>
      <c r="O6" s="4">
        <v>0.2</v>
      </c>
      <c r="P6" s="4">
        <v>0.8</v>
      </c>
      <c r="Q6" s="2">
        <v>130</v>
      </c>
      <c r="R6" s="48">
        <v>108.69</v>
      </c>
    </row>
    <row r="7" spans="1:18">
      <c r="B7" s="47" t="s">
        <v>43</v>
      </c>
      <c r="C7" t="s">
        <v>75</v>
      </c>
      <c r="D7" s="3" t="s">
        <v>142</v>
      </c>
      <c r="E7" s="5">
        <v>1</v>
      </c>
      <c r="F7" s="2">
        <v>80</v>
      </c>
      <c r="G7" s="6">
        <v>10400</v>
      </c>
      <c r="H7" s="2">
        <v>41.88</v>
      </c>
      <c r="I7" s="6">
        <v>4552</v>
      </c>
      <c r="J7" s="6" t="str">
        <f>G7 - I7</f>
        <v>0</v>
      </c>
      <c r="K7" s="4" t="str">
        <f>IF(G7=0,0,J7 / G7)</f>
        <v>0</v>
      </c>
      <c r="L7" s="6" t="str">
        <f>J7 * O7</f>
        <v>0</v>
      </c>
      <c r="M7" s="2" t="str">
        <f>L7 / R2</f>
        <v>0</v>
      </c>
      <c r="N7" s="6" t="str">
        <f>J7 * P7</f>
        <v>0</v>
      </c>
      <c r="O7" s="4">
        <v>0.2</v>
      </c>
      <c r="P7" s="4">
        <v>0.8</v>
      </c>
      <c r="Q7" s="2">
        <v>130</v>
      </c>
      <c r="R7" s="48">
        <v>108.69</v>
      </c>
    </row>
    <row r="8" spans="1:18">
      <c r="B8" s="47" t="s">
        <v>43</v>
      </c>
      <c r="C8" t="s">
        <v>143</v>
      </c>
      <c r="D8" s="3" t="s">
        <v>144</v>
      </c>
      <c r="E8" s="5">
        <v>1</v>
      </c>
      <c r="F8" s="2">
        <v>1500</v>
      </c>
      <c r="G8" s="6">
        <v>195000</v>
      </c>
      <c r="H8" s="2">
        <v>1099.48</v>
      </c>
      <c r="I8" s="6">
        <v>119502</v>
      </c>
      <c r="J8" s="6" t="str">
        <f>G8 - I8</f>
        <v>0</v>
      </c>
      <c r="K8" s="4" t="str">
        <f>IF(G8=0,0,J8 / G8)</f>
        <v>0</v>
      </c>
      <c r="L8" s="6" t="str">
        <f>J8 * O8</f>
        <v>0</v>
      </c>
      <c r="M8" s="2" t="str">
        <f>L8 / R2</f>
        <v>0</v>
      </c>
      <c r="N8" s="6" t="str">
        <f>J8 * P8</f>
        <v>0</v>
      </c>
      <c r="O8" s="4">
        <v>0.2</v>
      </c>
      <c r="P8" s="4">
        <v>0.8</v>
      </c>
      <c r="Q8" s="2">
        <v>130</v>
      </c>
      <c r="R8" s="48">
        <v>108.69</v>
      </c>
    </row>
    <row r="9" spans="1:18">
      <c r="B9" s="47" t="s">
        <v>43</v>
      </c>
      <c r="C9" t="s">
        <v>80</v>
      </c>
      <c r="D9" s="3" t="s">
        <v>145</v>
      </c>
      <c r="E9" s="5">
        <v>2</v>
      </c>
      <c r="F9" s="2">
        <v>700</v>
      </c>
      <c r="G9" s="6">
        <v>91000</v>
      </c>
      <c r="H9" s="2">
        <v>418.84</v>
      </c>
      <c r="I9" s="6">
        <v>45524</v>
      </c>
      <c r="J9" s="6" t="str">
        <f>G9 - I9</f>
        <v>0</v>
      </c>
      <c r="K9" s="4" t="str">
        <f>IF(G9=0,0,J9 / G9)</f>
        <v>0</v>
      </c>
      <c r="L9" s="6" t="str">
        <f>J9 * O9</f>
        <v>0</v>
      </c>
      <c r="M9" s="2" t="str">
        <f>L9 / R2</f>
        <v>0</v>
      </c>
      <c r="N9" s="6" t="str">
        <f>J9 * P9</f>
        <v>0</v>
      </c>
      <c r="O9" s="4">
        <v>0.2</v>
      </c>
      <c r="P9" s="4">
        <v>0.8</v>
      </c>
      <c r="Q9" s="2">
        <v>130</v>
      </c>
      <c r="R9" s="48">
        <v>108.69</v>
      </c>
    </row>
    <row r="10" spans="1:18">
      <c r="B10" s="47" t="s">
        <v>43</v>
      </c>
      <c r="C10" t="s">
        <v>48</v>
      </c>
      <c r="D10" s="3" t="s">
        <v>146</v>
      </c>
      <c r="E10" s="5">
        <v>1</v>
      </c>
      <c r="F10" s="2">
        <v>650</v>
      </c>
      <c r="G10" s="6">
        <v>84500</v>
      </c>
      <c r="H10" s="2">
        <v>460</v>
      </c>
      <c r="I10" s="6">
        <v>49997</v>
      </c>
      <c r="J10" s="6" t="str">
        <f>G10 - I10</f>
        <v>0</v>
      </c>
      <c r="K10" s="4" t="str">
        <f>IF(G10=0,0,J10 / G10)</f>
        <v>0</v>
      </c>
      <c r="L10" s="6" t="str">
        <f>J10 * O10</f>
        <v>0</v>
      </c>
      <c r="M10" s="2" t="str">
        <f>L10 / R2</f>
        <v>0</v>
      </c>
      <c r="N10" s="6" t="str">
        <f>J10 * P10</f>
        <v>0</v>
      </c>
      <c r="O10" s="4">
        <v>0.2</v>
      </c>
      <c r="P10" s="4">
        <v>0.8</v>
      </c>
      <c r="Q10" s="2">
        <v>130</v>
      </c>
      <c r="R10" s="48">
        <v>108.69</v>
      </c>
    </row>
    <row r="11" spans="1:18">
      <c r="B11" s="47" t="s">
        <v>43</v>
      </c>
      <c r="C11" t="s">
        <v>87</v>
      </c>
      <c r="D11" s="3" t="s">
        <v>88</v>
      </c>
      <c r="E11" s="5">
        <v>2</v>
      </c>
      <c r="F11" s="2">
        <v>300</v>
      </c>
      <c r="G11" s="6">
        <v>39000</v>
      </c>
      <c r="H11" s="2">
        <v>167.54</v>
      </c>
      <c r="I11" s="6">
        <v>18210</v>
      </c>
      <c r="J11" s="6" t="str">
        <f>G11 - I11</f>
        <v>0</v>
      </c>
      <c r="K11" s="4" t="str">
        <f>IF(G11=0,0,J11 / G11)</f>
        <v>0</v>
      </c>
      <c r="L11" s="6" t="str">
        <f>J11 * O11</f>
        <v>0</v>
      </c>
      <c r="M11" s="2" t="str">
        <f>L11 / R2</f>
        <v>0</v>
      </c>
      <c r="N11" s="6" t="str">
        <f>J11 * P11</f>
        <v>0</v>
      </c>
      <c r="O11" s="4">
        <v>0.2</v>
      </c>
      <c r="P11" s="4">
        <v>0.8</v>
      </c>
      <c r="Q11" s="2">
        <v>130</v>
      </c>
      <c r="R11" s="48">
        <v>108.69</v>
      </c>
    </row>
    <row r="12" spans="1:18">
      <c r="B12" s="47" t="s">
        <v>43</v>
      </c>
      <c r="C12" t="s">
        <v>90</v>
      </c>
      <c r="D12" s="3" t="s">
        <v>51</v>
      </c>
      <c r="E12" s="5">
        <v>1</v>
      </c>
      <c r="F12" s="2">
        <v>500</v>
      </c>
      <c r="G12" s="6">
        <v>65000</v>
      </c>
      <c r="H12" s="2">
        <v>314.14</v>
      </c>
      <c r="I12" s="6">
        <v>34144</v>
      </c>
      <c r="J12" s="6" t="str">
        <f>G12 - I12</f>
        <v>0</v>
      </c>
      <c r="K12" s="4" t="str">
        <f>IF(G12=0,0,J12 / G12)</f>
        <v>0</v>
      </c>
      <c r="L12" s="6" t="str">
        <f>J12 * O12</f>
        <v>0</v>
      </c>
      <c r="M12" s="2" t="str">
        <f>L12 / R2</f>
        <v>0</v>
      </c>
      <c r="N12" s="6" t="str">
        <f>J12 * P12</f>
        <v>0</v>
      </c>
      <c r="O12" s="4">
        <v>0.2</v>
      </c>
      <c r="P12" s="4">
        <v>0.8</v>
      </c>
      <c r="Q12" s="2">
        <v>130</v>
      </c>
      <c r="R12" s="48">
        <v>108.69</v>
      </c>
    </row>
    <row r="13" spans="1:18">
      <c r="B13" s="47" t="s">
        <v>43</v>
      </c>
      <c r="C13" t="s">
        <v>52</v>
      </c>
      <c r="D13" s="3" t="s">
        <v>147</v>
      </c>
      <c r="E13" s="5">
        <v>1</v>
      </c>
      <c r="F13" s="2">
        <v>0</v>
      </c>
      <c r="G13" s="6">
        <v>0</v>
      </c>
      <c r="H13" s="2">
        <v>325</v>
      </c>
      <c r="I13" s="6">
        <v>35324</v>
      </c>
      <c r="J13" s="6" t="str">
        <f>G13 - I13</f>
        <v>0</v>
      </c>
      <c r="K13" s="4" t="str">
        <f>IF(G13=0,0,J13 / G13)</f>
        <v>0</v>
      </c>
      <c r="L13" s="6" t="str">
        <f>J13 * O13</f>
        <v>0</v>
      </c>
      <c r="M13" s="2" t="str">
        <f>L13 / R2</f>
        <v>0</v>
      </c>
      <c r="N13" s="6" t="str">
        <f>J13 * P13</f>
        <v>0</v>
      </c>
      <c r="O13" s="4">
        <v>0.2</v>
      </c>
      <c r="P13" s="4">
        <v>0.8</v>
      </c>
      <c r="Q13" s="2">
        <v>130</v>
      </c>
      <c r="R13" s="48">
        <v>108.69</v>
      </c>
    </row>
    <row r="14" spans="1:18">
      <c r="B14" s="47" t="s">
        <v>43</v>
      </c>
      <c r="C14" t="s">
        <v>52</v>
      </c>
      <c r="D14" s="3" t="s">
        <v>148</v>
      </c>
      <c r="E14" s="5">
        <v>1</v>
      </c>
      <c r="F14" s="2">
        <v>114</v>
      </c>
      <c r="G14" s="6">
        <v>14820</v>
      </c>
      <c r="H14" s="2">
        <v>80</v>
      </c>
      <c r="I14" s="6">
        <v>8695</v>
      </c>
      <c r="J14" s="6" t="str">
        <f>G14 - I14</f>
        <v>0</v>
      </c>
      <c r="K14" s="4" t="str">
        <f>IF(G14=0,0,J14 / G14)</f>
        <v>0</v>
      </c>
      <c r="L14" s="6" t="str">
        <f>J14 * O14</f>
        <v>0</v>
      </c>
      <c r="M14" s="2" t="str">
        <f>L14 / R2</f>
        <v>0</v>
      </c>
      <c r="N14" s="6" t="str">
        <f>J14 * P14</f>
        <v>0</v>
      </c>
      <c r="O14" s="4">
        <v>0.2</v>
      </c>
      <c r="P14" s="4">
        <v>0.8</v>
      </c>
      <c r="Q14" s="2">
        <v>130</v>
      </c>
      <c r="R14" s="48">
        <v>108.69</v>
      </c>
    </row>
    <row r="15" spans="1:18">
      <c r="B15" s="47" t="s">
        <v>43</v>
      </c>
      <c r="C15" t="s">
        <v>52</v>
      </c>
      <c r="D15" s="3" t="s">
        <v>114</v>
      </c>
      <c r="E15" s="5">
        <v>1</v>
      </c>
      <c r="F15" s="2">
        <v>250</v>
      </c>
      <c r="G15" s="6">
        <v>32500</v>
      </c>
      <c r="H15" s="2">
        <v>120</v>
      </c>
      <c r="I15" s="6">
        <v>13043</v>
      </c>
      <c r="J15" s="6" t="str">
        <f>G15 - I15</f>
        <v>0</v>
      </c>
      <c r="K15" s="4" t="str">
        <f>IF(G15=0,0,J15 / G15)</f>
        <v>0</v>
      </c>
      <c r="L15" s="6" t="str">
        <f>J15 * O15</f>
        <v>0</v>
      </c>
      <c r="M15" s="2" t="str">
        <f>L15 / R2</f>
        <v>0</v>
      </c>
      <c r="N15" s="6" t="str">
        <f>J15 * P15</f>
        <v>0</v>
      </c>
      <c r="O15" s="4">
        <v>0.2</v>
      </c>
      <c r="P15" s="4">
        <v>0.8</v>
      </c>
      <c r="Q15" s="2">
        <v>130</v>
      </c>
      <c r="R15" s="48">
        <v>108.69</v>
      </c>
    </row>
    <row r="16" spans="1:18">
      <c r="B16" s="47" t="s">
        <v>56</v>
      </c>
      <c r="C16" t="s">
        <v>149</v>
      </c>
      <c r="D16" s="3" t="s">
        <v>150</v>
      </c>
      <c r="E16" s="5">
        <v>15</v>
      </c>
      <c r="F16" s="2">
        <v>1950</v>
      </c>
      <c r="G16" s="6">
        <v>253500</v>
      </c>
      <c r="H16" s="2">
        <v>0</v>
      </c>
      <c r="I16" s="6">
        <v>0</v>
      </c>
      <c r="J16" s="6" t="str">
        <f>G16 - 174705</f>
        <v>0</v>
      </c>
      <c r="K16" s="4" t="str">
        <f>IF(G16=0,0,J16 / G16)</f>
        <v>0</v>
      </c>
      <c r="L16" s="6" t="str">
        <f>J16 * O16</f>
        <v>0</v>
      </c>
      <c r="M16" s="2" t="str">
        <f>L16 / R2</f>
        <v>0</v>
      </c>
      <c r="N16" s="6" t="str">
        <f>J16 * P16</f>
        <v>0</v>
      </c>
      <c r="O16" s="4">
        <v>0.2</v>
      </c>
      <c r="P16" s="4">
        <v>0.8</v>
      </c>
      <c r="Q16" s="2">
        <v>130</v>
      </c>
      <c r="R16" s="48">
        <v>108.69</v>
      </c>
    </row>
    <row r="17" spans="1:18">
      <c r="B17" s="47" t="s">
        <v>56</v>
      </c>
      <c r="C17" t="s">
        <v>149</v>
      </c>
      <c r="D17" s="3" t="s">
        <v>151</v>
      </c>
      <c r="E17" s="5">
        <v>8</v>
      </c>
      <c r="F17" s="2">
        <v>400</v>
      </c>
      <c r="G17" s="6">
        <v>52000</v>
      </c>
      <c r="H17" s="2">
        <v>0</v>
      </c>
      <c r="I17" s="6">
        <v>0</v>
      </c>
      <c r="J17" s="6" t="str">
        <f>G17 - 35216</f>
        <v>0</v>
      </c>
      <c r="K17" s="4" t="str">
        <f>IF(G17=0,0,J17 / G17)</f>
        <v>0</v>
      </c>
      <c r="L17" s="6" t="str">
        <f>J17 * O17</f>
        <v>0</v>
      </c>
      <c r="M17" s="2" t="str">
        <f>L17 / R2</f>
        <v>0</v>
      </c>
      <c r="N17" s="6" t="str">
        <f>J17 * P17</f>
        <v>0</v>
      </c>
      <c r="O17" s="4">
        <v>0.2</v>
      </c>
      <c r="P17" s="4">
        <v>0.8</v>
      </c>
      <c r="Q17" s="2">
        <v>130</v>
      </c>
      <c r="R17" s="48">
        <v>108.69</v>
      </c>
    </row>
    <row r="18" spans="1:18">
      <c r="B18" s="47" t="s">
        <v>56</v>
      </c>
      <c r="C18" t="s">
        <v>149</v>
      </c>
      <c r="D18" s="3" t="s">
        <v>152</v>
      </c>
      <c r="E18" s="5">
        <v>1</v>
      </c>
      <c r="F18" s="2">
        <v>6</v>
      </c>
      <c r="G18" s="6">
        <v>780</v>
      </c>
      <c r="H18" s="2">
        <v>0</v>
      </c>
      <c r="I18" s="6">
        <v>0</v>
      </c>
      <c r="J18" s="6" t="str">
        <f>G18 - 543</f>
        <v>0</v>
      </c>
      <c r="K18" s="4" t="str">
        <f>IF(G18=0,0,J18 / G18)</f>
        <v>0</v>
      </c>
      <c r="L18" s="6" t="str">
        <f>J18 * O18</f>
        <v>0</v>
      </c>
      <c r="M18" s="2" t="str">
        <f>L18 / R2</f>
        <v>0</v>
      </c>
      <c r="N18" s="6" t="str">
        <f>J18 * P18</f>
        <v>0</v>
      </c>
      <c r="O18" s="4">
        <v>0.2</v>
      </c>
      <c r="P18" s="4">
        <v>0.8</v>
      </c>
      <c r="Q18" s="2">
        <v>130</v>
      </c>
      <c r="R18" s="48">
        <v>108.69</v>
      </c>
    </row>
    <row r="19" spans="1:18">
      <c r="B19" s="47" t="s">
        <v>56</v>
      </c>
      <c r="C19" t="s">
        <v>153</v>
      </c>
      <c r="D19" s="3" t="s">
        <v>154</v>
      </c>
      <c r="E19" s="5">
        <v>1</v>
      </c>
      <c r="F19" s="2">
        <v>113</v>
      </c>
      <c r="G19" s="6">
        <v>14690</v>
      </c>
      <c r="H19" s="2">
        <v>0</v>
      </c>
      <c r="I19" s="6">
        <v>0</v>
      </c>
      <c r="J19" s="6" t="str">
        <f>G19 - 10434</f>
        <v>0</v>
      </c>
      <c r="K19" s="4" t="str">
        <f>IF(G19=0,0,J19 / G19)</f>
        <v>0</v>
      </c>
      <c r="L19" s="6" t="str">
        <f>J19 * O19</f>
        <v>0</v>
      </c>
      <c r="M19" s="2" t="str">
        <f>L19 / R2</f>
        <v>0</v>
      </c>
      <c r="N19" s="6" t="str">
        <f>J19 * P19</f>
        <v>0</v>
      </c>
      <c r="O19" s="4">
        <v>0.2</v>
      </c>
      <c r="P19" s="4">
        <v>0.8</v>
      </c>
      <c r="Q19" s="2">
        <v>130</v>
      </c>
      <c r="R19" s="48">
        <v>108.69</v>
      </c>
    </row>
    <row r="20" spans="1:18">
      <c r="B20" s="47" t="s">
        <v>43</v>
      </c>
      <c r="C20" t="s">
        <v>52</v>
      </c>
      <c r="D20" s="3" t="s">
        <v>155</v>
      </c>
      <c r="E20" s="5">
        <v>1</v>
      </c>
      <c r="F20" s="2">
        <v>29</v>
      </c>
      <c r="G20" s="6">
        <v>3770</v>
      </c>
      <c r="H20" s="2">
        <v>20</v>
      </c>
      <c r="I20" s="6">
        <v>2174</v>
      </c>
      <c r="J20" s="6" t="str">
        <f>G20 - I20</f>
        <v>0</v>
      </c>
      <c r="K20" s="4" t="str">
        <f>IF(G20=0,0,J20 / G20)</f>
        <v>0</v>
      </c>
      <c r="L20" s="6" t="str">
        <f>J20 * O20</f>
        <v>0</v>
      </c>
      <c r="M20" s="2" t="str">
        <f>L20 / R2</f>
        <v>0</v>
      </c>
      <c r="N20" s="6" t="str">
        <f>J20 * P20</f>
        <v>0</v>
      </c>
      <c r="O20" s="4">
        <v>0.2</v>
      </c>
      <c r="P20" s="4">
        <v>0.8</v>
      </c>
      <c r="Q20" s="2">
        <v>130</v>
      </c>
      <c r="R20" s="48">
        <v>108.69</v>
      </c>
    </row>
    <row r="21" spans="1:18">
      <c r="B21" s="49"/>
      <c r="C21" s="49"/>
      <c r="D21" s="50"/>
      <c r="E21" s="51"/>
      <c r="F21" s="52"/>
      <c r="G21" s="53"/>
      <c r="H21" s="52"/>
      <c r="I21" s="53"/>
      <c r="J21" s="53"/>
      <c r="K21" s="54"/>
      <c r="L21" s="53"/>
      <c r="M21" s="52"/>
      <c r="N21" s="53"/>
      <c r="O21" s="54"/>
      <c r="P21" s="54"/>
      <c r="Q21" s="52"/>
      <c r="R21" s="52"/>
    </row>
    <row r="22" spans="1:18">
      <c r="D22" s="8" t="s">
        <v>65</v>
      </c>
      <c r="F22" s="2" t="str">
        <f>SUM(F5:F21)</f>
        <v>0</v>
      </c>
      <c r="G22" s="6" t="str">
        <f>SUM(G5:G21)</f>
        <v>0</v>
      </c>
      <c r="H22" s="2" t="str">
        <f>SUM(H5:H21)</f>
        <v>0</v>
      </c>
      <c r="I22" s="6" t="str">
        <f>SUM(I5:I21)</f>
        <v>0</v>
      </c>
      <c r="J22" s="6" t="str">
        <f>SUM(J5:J21)</f>
        <v>0</v>
      </c>
      <c r="K22" s="4" t="str">
        <f>IF(G22=0,0,J22 / G22)</f>
        <v>0</v>
      </c>
      <c r="L22" s="6" t="str">
        <f>SUM(L5:L21)</f>
        <v>0</v>
      </c>
      <c r="M22" s="2" t="str">
        <f>SUM(M5:M21)</f>
        <v>0</v>
      </c>
      <c r="N22" s="6" t="str">
        <f>SUM(N5:N21)</f>
        <v>0</v>
      </c>
    </row>
    <row r="23" spans="1:18">
      <c r="D23" s="8" t="s">
        <v>66</v>
      </c>
      <c r="E23" s="9">
        <v>0.04712</v>
      </c>
      <c r="F23" s="2" t="str">
        <f>E23 * (F22 - 0)</f>
        <v>0</v>
      </c>
      <c r="G23" s="6" t="str">
        <f>E23 * (G22 - 0)</f>
        <v>0</v>
      </c>
    </row>
    <row r="24" spans="1:18">
      <c r="D24" s="8" t="s">
        <v>67</v>
      </c>
      <c r="E24" s="7">
        <v>0.1</v>
      </c>
      <c r="F24" s="2" t="str">
        <f>F22*E24</f>
        <v>0</v>
      </c>
      <c r="G24" s="6" t="str">
        <f>G22*E24</f>
        <v>0</v>
      </c>
      <c r="N24" s="6" t="str">
        <f>G24</f>
        <v>0</v>
      </c>
    </row>
    <row r="25" spans="1:18">
      <c r="D25" s="8" t="s">
        <v>65</v>
      </c>
      <c r="F25" s="2" t="str">
        <f>F22 + F23 + F24</f>
        <v>0</v>
      </c>
      <c r="G25" s="6" t="str">
        <f>G22 + G23 + G24</f>
        <v>0</v>
      </c>
      <c r="H25" s="2" t="str">
        <f>H22</f>
        <v>0</v>
      </c>
      <c r="I25" s="6" t="str">
        <f>I22</f>
        <v>0</v>
      </c>
      <c r="J25" s="6" t="str">
        <f>G25 - I25</f>
        <v>0</v>
      </c>
      <c r="K25" s="4" t="str">
        <f>IF(G25=0,0,J25 / G25)</f>
        <v>0</v>
      </c>
      <c r="L25" s="6" t="str">
        <f>L22</f>
        <v>0</v>
      </c>
      <c r="M25" s="2" t="str">
        <f>M22</f>
        <v>0</v>
      </c>
      <c r="N25" s="6" t="str">
        <f>N22 + N24</f>
        <v>0</v>
      </c>
    </row>
    <row r="26" spans="1:18">
      <c r="D26" s="8" t="s">
        <v>156</v>
      </c>
      <c r="E26" s="7">
        <v>0.05</v>
      </c>
      <c r="F26" s="2" t="str">
        <f>F25*E26</f>
        <v>0</v>
      </c>
      <c r="G26" s="6" t="str">
        <f>G25*E26</f>
        <v>0</v>
      </c>
      <c r="L26" s="6" t="str">
        <f>G26*O26</f>
        <v>0</v>
      </c>
      <c r="M26" s="2" t="str">
        <f>F26*O26</f>
        <v>0</v>
      </c>
      <c r="N26" s="6" t="str">
        <f>G26*P26</f>
        <v>0</v>
      </c>
      <c r="O26" s="4">
        <v>0.2</v>
      </c>
      <c r="P26" s="4">
        <v>0.8</v>
      </c>
    </row>
    <row r="27" spans="1:18">
      <c r="D27" s="8" t="s">
        <v>69</v>
      </c>
      <c r="E27" s="5">
        <v>0</v>
      </c>
      <c r="F27" s="2" t="str">
        <f>IF(R27=0,0,G27/R27)</f>
        <v>0</v>
      </c>
      <c r="G27" s="6" t="str">
        <f>E27</f>
        <v>0</v>
      </c>
      <c r="L27" s="6" t="str">
        <f>G27*O27</f>
        <v>0</v>
      </c>
      <c r="M27" s="2" t="str">
        <f>F27*O27</f>
        <v>0</v>
      </c>
      <c r="N27" s="6" t="str">
        <f>G27*P27</f>
        <v>0</v>
      </c>
      <c r="O27" s="4">
        <v>0.2</v>
      </c>
      <c r="P27" s="4">
        <v>0.8</v>
      </c>
      <c r="Q27" s="2" t="s">
        <v>70</v>
      </c>
      <c r="R27" s="2">
        <v>100</v>
      </c>
    </row>
    <row r="28" spans="1:18">
      <c r="D28" s="8" t="s">
        <v>71</v>
      </c>
      <c r="F28" s="2" t="str">
        <f>F25 - F26 - F27</f>
        <v>0</v>
      </c>
      <c r="G28" s="6" t="str">
        <f>G25 - G26 - G27</f>
        <v>0</v>
      </c>
      <c r="H28" s="2" t="str">
        <f>H25</f>
        <v>0</v>
      </c>
      <c r="I28" s="6" t="str">
        <f>I25</f>
        <v>0</v>
      </c>
      <c r="J28" s="6" t="str">
        <f>G28 - I28</f>
        <v>0</v>
      </c>
      <c r="K28" s="4" t="str">
        <f>IF(G28=0,0,J28 / G28)</f>
        <v>0</v>
      </c>
      <c r="L28" s="6" t="str">
        <f>L25 - L26 - L27</f>
        <v>0</v>
      </c>
      <c r="M28" s="2" t="str">
        <f>M25 - M26 - M27</f>
        <v>0</v>
      </c>
      <c r="N28" s="6" t="str">
        <f>N25 - N26 - N27</f>
        <v>0</v>
      </c>
    </row>
    <row r="29" spans="1:18">
      <c r="D29" s="8"/>
    </row>
    <row r="30" spans="1:18">
      <c r="D30" s="25" t="inlineStr">
        <is>
          <r>
            <t xml:space="preserve">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手配料</t>
          </r>
        </is>
      </c>
      <c r="F30" s="2" t="str">
        <f>M28</f>
        <v>0</v>
      </c>
    </row>
    <row r="31" spans="1:18">
      <c r="D31" s="8" t="s">
        <v>7</v>
      </c>
      <c r="F31" s="2" t="str">
        <f>(F30 + F32) * E23</f>
        <v>0</v>
      </c>
    </row>
    <row r="32" spans="1:18">
      <c r="D32" s="8" t="s">
        <v>72</v>
      </c>
      <c r="F32" s="2" t="str">
        <f>H28</f>
        <v>0</v>
      </c>
    </row>
    <row r="33" spans="1:18">
      <c r="D33" s="25" t="inlineStr">
        <is>
          <r>
            <t xml:space="preserve">ＲＷからH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への振り込み額</t>
          </r>
        </is>
      </c>
      <c r="F33" s="2" t="str">
        <f>SUM(F30:F32)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4"/>
  <sheetViews>
    <sheetView tabSelected="0" workbookViewId="0" zoomScale="90" zoomScaleNormal="9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8.5" outlineLevelRow="0" outlineLevelCol="0"/>
  <cols>
    <col min="1" max="1" width="4.875" customWidth="true" style="0"/>
    <col min="2" max="2" width="19.625" customWidth="true" style="0"/>
    <col min="3" max="3" width="40.625" customWidth="true" style="0"/>
    <col min="4" max="4" width="40.625" customWidth="true" style="3"/>
    <col min="5" max="5" width="6.75" customWidth="true" style="5"/>
    <col min="6" max="6" width="9.625" customWidth="true" style="2"/>
    <col min="7" max="7" width="9.625" customWidth="true" style="6"/>
    <col min="8" max="8" width="9.625" customWidth="true" style="2"/>
    <col min="9" max="9" width="9.625" customWidth="true" style="6"/>
    <col min="10" max="10" width="9.625" customWidth="true" style="6"/>
    <col min="11" max="11" width="9.625" customWidth="true" style="4"/>
    <col min="12" max="12" width="9.625" customWidth="true" style="6"/>
    <col min="13" max="13" width="9.625" customWidth="true" style="2"/>
    <col min="14" max="14" width="9.625" customWidth="true" style="6"/>
    <col min="15" max="15" width="8.5" style="4"/>
    <col min="16" max="16" width="8.5" style="4"/>
    <col min="17" max="17" width="16.125" customWidth="true" style="2"/>
    <col min="18" max="18" width="13.25" customWidth="true" style="2"/>
  </cols>
  <sheetData>
    <row r="2" spans="1:18">
      <c r="B2" t="s">
        <v>157</v>
      </c>
      <c r="Q2" s="2" t="s">
        <v>25</v>
      </c>
      <c r="R2" s="2">
        <v>130</v>
      </c>
    </row>
    <row r="4" spans="1:18" s="1" customFormat="1">
      <c r="B4" s="15" t="s">
        <v>26</v>
      </c>
      <c r="C4" s="16" t="s">
        <v>27</v>
      </c>
      <c r="D4" s="17" t="s">
        <v>28</v>
      </c>
      <c r="E4" s="18" t="s">
        <v>29</v>
      </c>
      <c r="F4" s="19" t="s">
        <v>30</v>
      </c>
      <c r="G4" s="18" t="s">
        <v>31</v>
      </c>
      <c r="H4" s="19" t="s">
        <v>32</v>
      </c>
      <c r="I4" s="18" t="s">
        <v>33</v>
      </c>
      <c r="J4" s="18" t="s">
        <v>34</v>
      </c>
      <c r="K4" s="20" t="s">
        <v>35</v>
      </c>
      <c r="L4" s="21" t="s">
        <v>36</v>
      </c>
      <c r="M4" s="22" t="s">
        <v>37</v>
      </c>
      <c r="N4" s="21" t="s">
        <v>38</v>
      </c>
      <c r="O4" s="23" t="s">
        <v>39</v>
      </c>
      <c r="P4" s="23" t="s">
        <v>40</v>
      </c>
      <c r="Q4" s="19" t="s">
        <v>41</v>
      </c>
      <c r="R4" s="24" t="s">
        <v>42</v>
      </c>
    </row>
    <row r="5" spans="1:18">
      <c r="B5" s="47" t="s">
        <v>43</v>
      </c>
      <c r="C5" t="s">
        <v>158</v>
      </c>
      <c r="D5" s="3" t="s">
        <v>159</v>
      </c>
      <c r="E5" s="5">
        <v>1</v>
      </c>
      <c r="F5" s="2">
        <v>720</v>
      </c>
      <c r="G5" s="6">
        <v>93600</v>
      </c>
      <c r="H5" s="2">
        <v>500</v>
      </c>
      <c r="I5" s="6">
        <v>54345</v>
      </c>
      <c r="J5" s="6" t="str">
        <f>G5 - I5</f>
        <v>0</v>
      </c>
      <c r="K5" s="4" t="str">
        <f>IF(G5=0,0,J5 / G5)</f>
        <v>0</v>
      </c>
      <c r="L5" s="6" t="str">
        <f>J5 * O5</f>
        <v>0</v>
      </c>
      <c r="M5" s="2" t="str">
        <f>L5 / R2</f>
        <v>0</v>
      </c>
      <c r="N5" s="6" t="str">
        <f>J5 * P5</f>
        <v>0</v>
      </c>
      <c r="O5" s="4">
        <v>0</v>
      </c>
      <c r="P5" s="4">
        <v>1</v>
      </c>
      <c r="Q5" s="2">
        <v>130</v>
      </c>
      <c r="R5" s="48">
        <v>108.69</v>
      </c>
    </row>
    <row r="6" spans="1:18">
      <c r="B6" s="47" t="s">
        <v>43</v>
      </c>
      <c r="C6" t="s">
        <v>160</v>
      </c>
      <c r="D6" s="3" t="s">
        <v>161</v>
      </c>
      <c r="E6" s="5">
        <v>1</v>
      </c>
      <c r="F6" s="2">
        <v>400</v>
      </c>
      <c r="G6" s="6">
        <v>52000</v>
      </c>
      <c r="H6" s="2">
        <v>198.44</v>
      </c>
      <c r="I6" s="6">
        <v>21568</v>
      </c>
      <c r="J6" s="6" t="str">
        <f>G6 - I6</f>
        <v>0</v>
      </c>
      <c r="K6" s="4" t="str">
        <f>IF(G6=0,0,J6 / G6)</f>
        <v>0</v>
      </c>
      <c r="L6" s="6" t="str">
        <f>J6 * O6</f>
        <v>0</v>
      </c>
      <c r="M6" s="2" t="str">
        <f>L6 / R2</f>
        <v>0</v>
      </c>
      <c r="N6" s="6" t="str">
        <f>J6 * P6</f>
        <v>0</v>
      </c>
      <c r="O6" s="4">
        <v>0</v>
      </c>
      <c r="P6" s="4">
        <v>1</v>
      </c>
      <c r="Q6" s="2">
        <v>130</v>
      </c>
      <c r="R6" s="48">
        <v>108.69</v>
      </c>
    </row>
    <row r="7" spans="1:18">
      <c r="B7" s="47" t="s">
        <v>43</v>
      </c>
      <c r="C7" t="s">
        <v>160</v>
      </c>
      <c r="D7" s="3" t="s">
        <v>162</v>
      </c>
      <c r="E7" s="5">
        <v>1</v>
      </c>
      <c r="F7" s="2">
        <v>250</v>
      </c>
      <c r="G7" s="6">
        <v>32500</v>
      </c>
      <c r="H7" s="2">
        <v>180</v>
      </c>
      <c r="I7" s="6">
        <v>19564</v>
      </c>
      <c r="J7" s="6" t="str">
        <f>G7 - I7</f>
        <v>0</v>
      </c>
      <c r="K7" s="4" t="str">
        <f>IF(G7=0,0,J7 / G7)</f>
        <v>0</v>
      </c>
      <c r="L7" s="6" t="str">
        <f>J7 * O7</f>
        <v>0</v>
      </c>
      <c r="M7" s="2" t="str">
        <f>L7 / R2</f>
        <v>0</v>
      </c>
      <c r="N7" s="6" t="str">
        <f>J7 * P7</f>
        <v>0</v>
      </c>
      <c r="O7" s="4">
        <v>0</v>
      </c>
      <c r="P7" s="4">
        <v>1</v>
      </c>
      <c r="Q7" s="2">
        <v>130</v>
      </c>
      <c r="R7" s="48">
        <v>108.69</v>
      </c>
    </row>
    <row r="8" spans="1:18">
      <c r="B8" s="47" t="s">
        <v>43</v>
      </c>
      <c r="C8" t="s">
        <v>163</v>
      </c>
      <c r="D8" s="3" t="s">
        <v>164</v>
      </c>
      <c r="E8" s="5">
        <v>1</v>
      </c>
      <c r="F8" s="2">
        <v>270</v>
      </c>
      <c r="G8" s="6">
        <v>35100</v>
      </c>
      <c r="H8" s="2">
        <v>220.54</v>
      </c>
      <c r="I8" s="6">
        <v>23970</v>
      </c>
      <c r="J8" s="6" t="str">
        <f>G8 - I8</f>
        <v>0</v>
      </c>
      <c r="K8" s="4" t="str">
        <f>IF(G8=0,0,J8 / G8)</f>
        <v>0</v>
      </c>
      <c r="L8" s="6" t="str">
        <f>J8 * O8</f>
        <v>0</v>
      </c>
      <c r="M8" s="2" t="str">
        <f>L8 / R2</f>
        <v>0</v>
      </c>
      <c r="N8" s="6" t="str">
        <f>J8 * P8</f>
        <v>0</v>
      </c>
      <c r="O8" s="4">
        <v>0</v>
      </c>
      <c r="P8" s="4">
        <v>1</v>
      </c>
      <c r="Q8" s="2">
        <v>130</v>
      </c>
      <c r="R8" s="48">
        <v>108.69</v>
      </c>
    </row>
    <row r="9" spans="1:18">
      <c r="B9" s="47" t="s">
        <v>43</v>
      </c>
      <c r="C9" t="s">
        <v>165</v>
      </c>
      <c r="D9" s="3" t="s">
        <v>166</v>
      </c>
      <c r="E9" s="5">
        <v>1</v>
      </c>
      <c r="F9" s="2">
        <v>0</v>
      </c>
      <c r="G9" s="6">
        <v>0</v>
      </c>
      <c r="H9" s="2">
        <v>250</v>
      </c>
      <c r="I9" s="6">
        <v>27173</v>
      </c>
      <c r="J9" s="6" t="str">
        <f>G9 - I9</f>
        <v>0</v>
      </c>
      <c r="K9" s="4" t="str">
        <f>IF(G9=0,0,J9 / G9)</f>
        <v>0</v>
      </c>
      <c r="L9" s="6" t="str">
        <f>J9 * O9</f>
        <v>0</v>
      </c>
      <c r="M9" s="2" t="str">
        <f>L9 / R2</f>
        <v>0</v>
      </c>
      <c r="N9" s="6" t="str">
        <f>J9 * P9</f>
        <v>0</v>
      </c>
      <c r="O9" s="4">
        <v>0</v>
      </c>
      <c r="P9" s="4">
        <v>1</v>
      </c>
      <c r="Q9" s="2">
        <v>130</v>
      </c>
      <c r="R9" s="48">
        <v>108.69</v>
      </c>
    </row>
    <row r="10" spans="1:18">
      <c r="B10" s="47" t="s">
        <v>43</v>
      </c>
      <c r="C10" t="s">
        <v>165</v>
      </c>
      <c r="D10" s="3" t="s">
        <v>167</v>
      </c>
      <c r="E10" s="5">
        <v>1</v>
      </c>
      <c r="F10" s="2">
        <v>0</v>
      </c>
      <c r="G10" s="6">
        <v>0</v>
      </c>
      <c r="H10" s="2">
        <v>25</v>
      </c>
      <c r="I10" s="6">
        <v>2717</v>
      </c>
      <c r="J10" s="6" t="str">
        <f>G10 - I10</f>
        <v>0</v>
      </c>
      <c r="K10" s="4" t="str">
        <f>IF(G10=0,0,J10 / G10)</f>
        <v>0</v>
      </c>
      <c r="L10" s="6" t="str">
        <f>J10 * O10</f>
        <v>0</v>
      </c>
      <c r="M10" s="2" t="str">
        <f>L10 / R2</f>
        <v>0</v>
      </c>
      <c r="N10" s="6" t="str">
        <f>J10 * P10</f>
        <v>0</v>
      </c>
      <c r="O10" s="4">
        <v>0</v>
      </c>
      <c r="P10" s="4">
        <v>1</v>
      </c>
      <c r="Q10" s="2">
        <v>130</v>
      </c>
      <c r="R10" s="48">
        <v>108.69</v>
      </c>
    </row>
    <row r="11" spans="1:18">
      <c r="B11" s="55" t="s">
        <v>168</v>
      </c>
      <c r="C11" s="41" t="s">
        <v>169</v>
      </c>
      <c r="D11" s="42" t="s">
        <v>170</v>
      </c>
      <c r="E11" s="43">
        <v>1</v>
      </c>
      <c r="F11" s="44">
        <v>769.23</v>
      </c>
      <c r="G11" s="45">
        <v>100000</v>
      </c>
      <c r="H11" s="44">
        <v>0</v>
      </c>
      <c r="I11" s="45">
        <v>86400</v>
      </c>
      <c r="J11" s="45" t="str">
        <f>G11 - I11</f>
        <v>0</v>
      </c>
      <c r="K11" s="46" t="str">
        <f>IF(G11=0,0,J11 / G11)</f>
        <v>0</v>
      </c>
      <c r="L11" s="45">
        <v>0</v>
      </c>
      <c r="M11" s="44">
        <v>0</v>
      </c>
      <c r="N11" s="45" t="str">
        <f>J11 * P11</f>
        <v>0</v>
      </c>
      <c r="O11" s="46">
        <v>0</v>
      </c>
      <c r="P11" s="46">
        <v>1</v>
      </c>
      <c r="Q11" s="44">
        <v>130</v>
      </c>
      <c r="R11" s="56">
        <v>108.69</v>
      </c>
    </row>
    <row r="12" spans="1:18">
      <c r="B12" s="49"/>
      <c r="C12" s="49"/>
      <c r="D12" s="50"/>
      <c r="E12" s="51"/>
      <c r="F12" s="52"/>
      <c r="G12" s="53"/>
      <c r="H12" s="52"/>
      <c r="I12" s="53"/>
      <c r="J12" s="53"/>
      <c r="K12" s="54"/>
      <c r="L12" s="53"/>
      <c r="M12" s="52"/>
      <c r="N12" s="53"/>
      <c r="O12" s="54"/>
      <c r="P12" s="54"/>
      <c r="Q12" s="52"/>
      <c r="R12" s="52"/>
    </row>
    <row r="13" spans="1:18">
      <c r="D13" s="8" t="s">
        <v>65</v>
      </c>
      <c r="F13" s="2" t="str">
        <f>SUM(F5:F12)</f>
        <v>0</v>
      </c>
      <c r="G13" s="6" t="str">
        <f>SUM(G5:G12)</f>
        <v>0</v>
      </c>
      <c r="H13" s="2" t="str">
        <f>SUM(H5:H12)</f>
        <v>0</v>
      </c>
      <c r="I13" s="6" t="str">
        <f>SUM(I5:I12)</f>
        <v>0</v>
      </c>
      <c r="J13" s="6" t="str">
        <f>SUM(J5:J12)</f>
        <v>0</v>
      </c>
      <c r="K13" s="4" t="str">
        <f>IF(G13=0,0,J13 / G13)</f>
        <v>0</v>
      </c>
      <c r="L13" s="6" t="str">
        <f>SUM(L5:L12)</f>
        <v>0</v>
      </c>
      <c r="M13" s="2" t="str">
        <f>SUM(M5:M12)</f>
        <v>0</v>
      </c>
      <c r="N13" s="6" t="str">
        <f>SUM(N5:N12)</f>
        <v>0</v>
      </c>
    </row>
    <row r="14" spans="1:18">
      <c r="D14" s="8" t="s">
        <v>66</v>
      </c>
      <c r="E14" s="9">
        <v>0.04166</v>
      </c>
      <c r="F14" s="2" t="str">
        <f>E14 * (F13 - 769)</f>
        <v>0</v>
      </c>
      <c r="G14" s="6" t="str">
        <f>E14 * (G13 - 100000)</f>
        <v>0</v>
      </c>
    </row>
    <row r="15" spans="1:18">
      <c r="D15" s="8" t="s">
        <v>67</v>
      </c>
      <c r="E15" s="7">
        <v>0.1</v>
      </c>
      <c r="F15" s="2" t="str">
        <f>F13*E15</f>
        <v>0</v>
      </c>
      <c r="G15" s="6" t="str">
        <f>G13*E15</f>
        <v>0</v>
      </c>
      <c r="N15" s="6" t="str">
        <f>G15</f>
        <v>0</v>
      </c>
    </row>
    <row r="16" spans="1:18">
      <c r="D16" s="8" t="s">
        <v>65</v>
      </c>
      <c r="F16" s="2" t="str">
        <f>F13 + F14 + F15</f>
        <v>0</v>
      </c>
      <c r="G16" s="6" t="str">
        <f>G13 + G14 + G15</f>
        <v>0</v>
      </c>
      <c r="H16" s="2" t="str">
        <f>H13</f>
        <v>0</v>
      </c>
      <c r="I16" s="6" t="str">
        <f>I13</f>
        <v>0</v>
      </c>
      <c r="J16" s="6" t="str">
        <f>G16 - I16</f>
        <v>0</v>
      </c>
      <c r="K16" s="4" t="str">
        <f>IF(G16=0,0,J16 / G16)</f>
        <v>0</v>
      </c>
      <c r="L16" s="6" t="str">
        <f>L13</f>
        <v>0</v>
      </c>
      <c r="M16" s="2" t="str">
        <f>M13</f>
        <v>0</v>
      </c>
      <c r="N16" s="6" t="str">
        <f>N13 + N15</f>
        <v>0</v>
      </c>
    </row>
    <row r="17" spans="1:18">
      <c r="D17" s="8" t="s">
        <v>171</v>
      </c>
      <c r="E17" s="7">
        <v>0</v>
      </c>
      <c r="F17" s="2" t="str">
        <f>F16*E17</f>
        <v>0</v>
      </c>
      <c r="G17" s="6" t="str">
        <f>G16*E17</f>
        <v>0</v>
      </c>
      <c r="L17" s="6" t="str">
        <f>G17*O17</f>
        <v>0</v>
      </c>
      <c r="M17" s="2" t="str">
        <f>F17*O17</f>
        <v>0</v>
      </c>
      <c r="N17" s="6" t="str">
        <f>G17*P17</f>
        <v>0</v>
      </c>
      <c r="O17" s="4">
        <v>0</v>
      </c>
      <c r="P17" s="4">
        <v>1</v>
      </c>
    </row>
    <row r="18" spans="1:18">
      <c r="D18" s="8" t="s">
        <v>69</v>
      </c>
      <c r="E18" s="5">
        <v>0</v>
      </c>
      <c r="F18" s="2" t="str">
        <f>IF(R18=0,0,G18/R18)</f>
        <v>0</v>
      </c>
      <c r="G18" s="6" t="str">
        <f>E18</f>
        <v>0</v>
      </c>
      <c r="L18" s="6" t="str">
        <f>G18*O18</f>
        <v>0</v>
      </c>
      <c r="M18" s="2" t="str">
        <f>F18*O18</f>
        <v>0</v>
      </c>
      <c r="N18" s="6" t="str">
        <f>G18*P18</f>
        <v>0</v>
      </c>
      <c r="O18" s="4">
        <v>0</v>
      </c>
      <c r="P18" s="4">
        <v>1</v>
      </c>
      <c r="Q18" s="2" t="s">
        <v>70</v>
      </c>
      <c r="R18" s="2">
        <v>100</v>
      </c>
    </row>
    <row r="19" spans="1:18">
      <c r="D19" s="8" t="s">
        <v>71</v>
      </c>
      <c r="F19" s="2" t="str">
        <f>F16 - F17 - F18</f>
        <v>0</v>
      </c>
      <c r="G19" s="6" t="str">
        <f>G16 - G17 - G18</f>
        <v>0</v>
      </c>
      <c r="H19" s="2" t="str">
        <f>H16</f>
        <v>0</v>
      </c>
      <c r="I19" s="6" t="str">
        <f>I16</f>
        <v>0</v>
      </c>
      <c r="J19" s="6" t="str">
        <f>G19 - I19</f>
        <v>0</v>
      </c>
      <c r="K19" s="4" t="str">
        <f>IF(G19=0,0,J19 / G19)</f>
        <v>0</v>
      </c>
      <c r="L19" s="6" t="str">
        <f>L16 - L17 - L18</f>
        <v>0</v>
      </c>
      <c r="M19" s="2" t="str">
        <f>M16 - M17 - M18</f>
        <v>0</v>
      </c>
      <c r="N19" s="6" t="str">
        <f>N16 - N17 - N18</f>
        <v>0</v>
      </c>
    </row>
    <row r="20" spans="1:18">
      <c r="D20" s="8"/>
    </row>
    <row r="21" spans="1:18">
      <c r="D21" s="25" t="inlineStr">
        <is>
          <r>
            <t xml:space="preserve">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手配料</t>
          </r>
        </is>
      </c>
      <c r="F21" s="2" t="str">
        <f>M19</f>
        <v>0</v>
      </c>
    </row>
    <row r="22" spans="1:18">
      <c r="D22" s="8" t="s">
        <v>7</v>
      </c>
      <c r="F22" s="2" t="str">
        <f>(F21 + F23) * E14</f>
        <v>0</v>
      </c>
    </row>
    <row r="23" spans="1:18">
      <c r="D23" s="8" t="s">
        <v>72</v>
      </c>
      <c r="F23" s="2" t="str">
        <f>H19</f>
        <v>0</v>
      </c>
    </row>
    <row r="24" spans="1:18">
      <c r="D24" s="25" t="inlineStr">
        <is>
          <r>
            <t xml:space="preserve">ＲＷからH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への振り込み額</t>
          </r>
        </is>
      </c>
      <c r="F24" s="2" t="str">
        <f>SUM(F21:F23)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5"/>
  <sheetViews>
    <sheetView tabSelected="0" workbookViewId="0" zoomScale="90" zoomScaleNormal="9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8.5" outlineLevelRow="0" outlineLevelCol="0"/>
  <cols>
    <col min="1" max="1" width="4.875" customWidth="true" style="0"/>
    <col min="2" max="2" width="19.625" customWidth="true" style="0"/>
    <col min="3" max="3" width="40.625" customWidth="true" style="0"/>
    <col min="4" max="4" width="40.625" customWidth="true" style="3"/>
    <col min="5" max="5" width="6.75" customWidth="true" style="5"/>
    <col min="6" max="6" width="9.625" customWidth="true" style="2"/>
    <col min="7" max="7" width="9.625" customWidth="true" style="6"/>
    <col min="8" max="8" width="9.625" customWidth="true" style="2"/>
    <col min="9" max="9" width="9.625" customWidth="true" style="6"/>
    <col min="10" max="10" width="9.625" customWidth="true" style="6"/>
    <col min="11" max="11" width="9.625" customWidth="true" style="4"/>
    <col min="12" max="12" width="9.625" customWidth="true" style="6"/>
    <col min="13" max="13" width="9.625" customWidth="true" style="2"/>
    <col min="14" max="14" width="9.625" customWidth="true" style="6"/>
    <col min="15" max="15" width="8.5" style="4"/>
    <col min="16" max="16" width="8.5" style="4"/>
    <col min="17" max="17" width="16.125" customWidth="true" style="2"/>
    <col min="18" max="18" width="13.25" customWidth="true" style="2"/>
  </cols>
  <sheetData>
    <row r="2" spans="1:18">
      <c r="B2" t="s">
        <v>172</v>
      </c>
      <c r="Q2" s="2" t="s">
        <v>25</v>
      </c>
      <c r="R2" s="2">
        <v>130</v>
      </c>
    </row>
    <row r="4" spans="1:18" s="1" customFormat="1">
      <c r="B4" s="15" t="s">
        <v>26</v>
      </c>
      <c r="C4" s="16" t="s">
        <v>27</v>
      </c>
      <c r="D4" s="17" t="s">
        <v>28</v>
      </c>
      <c r="E4" s="18" t="s">
        <v>29</v>
      </c>
      <c r="F4" s="19" t="s">
        <v>30</v>
      </c>
      <c r="G4" s="18" t="s">
        <v>31</v>
      </c>
      <c r="H4" s="19" t="s">
        <v>32</v>
      </c>
      <c r="I4" s="18" t="s">
        <v>33</v>
      </c>
      <c r="J4" s="18" t="s">
        <v>34</v>
      </c>
      <c r="K4" s="20" t="s">
        <v>35</v>
      </c>
      <c r="L4" s="21" t="s">
        <v>36</v>
      </c>
      <c r="M4" s="22" t="s">
        <v>37</v>
      </c>
      <c r="N4" s="21" t="s">
        <v>38</v>
      </c>
      <c r="O4" s="23" t="s">
        <v>39</v>
      </c>
      <c r="P4" s="23" t="s">
        <v>40</v>
      </c>
      <c r="Q4" s="19" t="s">
        <v>41</v>
      </c>
      <c r="R4" s="24" t="s">
        <v>42</v>
      </c>
    </row>
    <row r="5" spans="1:18">
      <c r="B5" s="47" t="s">
        <v>43</v>
      </c>
      <c r="C5" t="s">
        <v>173</v>
      </c>
      <c r="D5" s="3" t="s">
        <v>161</v>
      </c>
      <c r="E5" s="5">
        <v>1</v>
      </c>
      <c r="F5" s="2">
        <v>400</v>
      </c>
      <c r="G5" s="6">
        <v>52000</v>
      </c>
      <c r="H5" s="2">
        <v>200</v>
      </c>
      <c r="I5" s="6">
        <v>21738</v>
      </c>
      <c r="J5" s="6" t="str">
        <f>G5 - I5</f>
        <v>0</v>
      </c>
      <c r="K5" s="4" t="str">
        <f>IF(G5=0,0,J5 / G5)</f>
        <v>0</v>
      </c>
      <c r="L5" s="6" t="str">
        <f>J5 * O5</f>
        <v>0</v>
      </c>
      <c r="M5" s="2" t="str">
        <f>L5 / R2</f>
        <v>0</v>
      </c>
      <c r="N5" s="6" t="str">
        <f>J5 * P5</f>
        <v>0</v>
      </c>
      <c r="O5" s="4">
        <v>0.2</v>
      </c>
      <c r="P5" s="4">
        <v>0.8</v>
      </c>
      <c r="Q5" s="2">
        <v>130</v>
      </c>
      <c r="R5" s="48">
        <v>108.69</v>
      </c>
    </row>
    <row r="6" spans="1:18">
      <c r="B6" s="47" t="s">
        <v>43</v>
      </c>
      <c r="C6" t="s">
        <v>173</v>
      </c>
      <c r="D6" s="3" t="s">
        <v>174</v>
      </c>
      <c r="E6" s="5">
        <v>1</v>
      </c>
      <c r="F6" s="2">
        <v>50</v>
      </c>
      <c r="G6" s="6">
        <v>6500</v>
      </c>
      <c r="H6" s="2">
        <v>31.41</v>
      </c>
      <c r="I6" s="6">
        <v>3414</v>
      </c>
      <c r="J6" s="6" t="str">
        <f>G6 - I6</f>
        <v>0</v>
      </c>
      <c r="K6" s="4" t="str">
        <f>IF(G6=0,0,J6 / G6)</f>
        <v>0</v>
      </c>
      <c r="L6" s="6" t="str">
        <f>J6 * O6</f>
        <v>0</v>
      </c>
      <c r="M6" s="2" t="str">
        <f>L6 / R2</f>
        <v>0</v>
      </c>
      <c r="N6" s="6" t="str">
        <f>J6 * P6</f>
        <v>0</v>
      </c>
      <c r="O6" s="4">
        <v>0.2</v>
      </c>
      <c r="P6" s="4">
        <v>0.8</v>
      </c>
      <c r="Q6" s="2">
        <v>130</v>
      </c>
      <c r="R6" s="48">
        <v>108.69</v>
      </c>
    </row>
    <row r="7" spans="1:18">
      <c r="B7" s="47" t="s">
        <v>43</v>
      </c>
      <c r="C7" t="s">
        <v>173</v>
      </c>
      <c r="D7" s="3" t="s">
        <v>175</v>
      </c>
      <c r="E7" s="5">
        <v>1</v>
      </c>
      <c r="F7" s="2">
        <v>100</v>
      </c>
      <c r="G7" s="6">
        <v>13000</v>
      </c>
      <c r="H7" s="2">
        <v>80</v>
      </c>
      <c r="I7" s="6">
        <v>8695</v>
      </c>
      <c r="J7" s="6" t="str">
        <f>G7 - I7</f>
        <v>0</v>
      </c>
      <c r="K7" s="4" t="str">
        <f>IF(G7=0,0,J7 / G7)</f>
        <v>0</v>
      </c>
      <c r="L7" s="6" t="str">
        <f>J7 * O7</f>
        <v>0</v>
      </c>
      <c r="M7" s="2" t="str">
        <f>L7 / R2</f>
        <v>0</v>
      </c>
      <c r="N7" s="6" t="str">
        <f>J7 * P7</f>
        <v>0</v>
      </c>
      <c r="O7" s="4">
        <v>0.2</v>
      </c>
      <c r="P7" s="4">
        <v>0.8</v>
      </c>
      <c r="Q7" s="2">
        <v>130</v>
      </c>
      <c r="R7" s="48">
        <v>108.69</v>
      </c>
    </row>
    <row r="8" spans="1:18">
      <c r="B8" s="47" t="s">
        <v>43</v>
      </c>
      <c r="C8" t="s">
        <v>173</v>
      </c>
      <c r="D8" s="3" t="s">
        <v>176</v>
      </c>
      <c r="E8" s="5">
        <v>1</v>
      </c>
      <c r="F8" s="2">
        <v>250</v>
      </c>
      <c r="G8" s="6">
        <v>32500</v>
      </c>
      <c r="H8" s="2">
        <v>200</v>
      </c>
      <c r="I8" s="6">
        <v>21738</v>
      </c>
      <c r="J8" s="6" t="str">
        <f>G8 - I8</f>
        <v>0</v>
      </c>
      <c r="K8" s="4" t="str">
        <f>IF(G8=0,0,J8 / G8)</f>
        <v>0</v>
      </c>
      <c r="L8" s="6" t="str">
        <f>J8 * O8</f>
        <v>0</v>
      </c>
      <c r="M8" s="2" t="str">
        <f>L8 / R2</f>
        <v>0</v>
      </c>
      <c r="N8" s="6" t="str">
        <f>J8 * P8</f>
        <v>0</v>
      </c>
      <c r="O8" s="4">
        <v>0.2</v>
      </c>
      <c r="P8" s="4">
        <v>0.8</v>
      </c>
      <c r="Q8" s="2">
        <v>130</v>
      </c>
      <c r="R8" s="48">
        <v>108.69</v>
      </c>
    </row>
    <row r="9" spans="1:18">
      <c r="B9" s="47" t="s">
        <v>43</v>
      </c>
      <c r="C9" t="s">
        <v>173</v>
      </c>
      <c r="D9" s="3" t="s">
        <v>177</v>
      </c>
      <c r="E9" s="5">
        <v>2</v>
      </c>
      <c r="F9" s="2">
        <v>100</v>
      </c>
      <c r="G9" s="6">
        <v>13000</v>
      </c>
      <c r="H9" s="2">
        <v>80</v>
      </c>
      <c r="I9" s="6">
        <v>8696</v>
      </c>
      <c r="J9" s="6" t="str">
        <f>G9 - I9</f>
        <v>0</v>
      </c>
      <c r="K9" s="4" t="str">
        <f>IF(G9=0,0,J9 / G9)</f>
        <v>0</v>
      </c>
      <c r="L9" s="6" t="str">
        <f>J9 * O9</f>
        <v>0</v>
      </c>
      <c r="M9" s="2" t="str">
        <f>L9 / R2</f>
        <v>0</v>
      </c>
      <c r="N9" s="6" t="str">
        <f>J9 * P9</f>
        <v>0</v>
      </c>
      <c r="O9" s="4">
        <v>0.2</v>
      </c>
      <c r="P9" s="4">
        <v>0.8</v>
      </c>
      <c r="Q9" s="2">
        <v>130</v>
      </c>
      <c r="R9" s="48">
        <v>108.69</v>
      </c>
    </row>
    <row r="10" spans="1:18">
      <c r="B10" s="47" t="s">
        <v>43</v>
      </c>
      <c r="C10" t="s">
        <v>178</v>
      </c>
      <c r="D10" s="3" t="s">
        <v>179</v>
      </c>
      <c r="E10" s="5">
        <v>1</v>
      </c>
      <c r="F10" s="2">
        <v>1260</v>
      </c>
      <c r="G10" s="6">
        <v>163800</v>
      </c>
      <c r="H10" s="2">
        <v>1011.52</v>
      </c>
      <c r="I10" s="6">
        <v>109942</v>
      </c>
      <c r="J10" s="6" t="str">
        <f>G10 - I10</f>
        <v>0</v>
      </c>
      <c r="K10" s="4" t="str">
        <f>IF(G10=0,0,J10 / G10)</f>
        <v>0</v>
      </c>
      <c r="L10" s="6" t="str">
        <f>J10 * O10</f>
        <v>0</v>
      </c>
      <c r="M10" s="2" t="str">
        <f>L10 / R2</f>
        <v>0</v>
      </c>
      <c r="N10" s="6" t="str">
        <f>J10 * P10</f>
        <v>0</v>
      </c>
      <c r="O10" s="4">
        <v>0.2</v>
      </c>
      <c r="P10" s="4">
        <v>0.8</v>
      </c>
      <c r="Q10" s="2">
        <v>130</v>
      </c>
      <c r="R10" s="48">
        <v>108.69</v>
      </c>
    </row>
    <row r="11" spans="1:18">
      <c r="B11" s="47" t="s">
        <v>43</v>
      </c>
      <c r="C11" t="s">
        <v>48</v>
      </c>
      <c r="D11" s="3" t="s">
        <v>180</v>
      </c>
      <c r="E11" s="5">
        <v>1</v>
      </c>
      <c r="F11" s="2">
        <v>300</v>
      </c>
      <c r="G11" s="6">
        <v>39000</v>
      </c>
      <c r="H11" s="2">
        <v>140</v>
      </c>
      <c r="I11" s="6">
        <v>15217</v>
      </c>
      <c r="J11" s="6" t="str">
        <f>G11 - I11</f>
        <v>0</v>
      </c>
      <c r="K11" s="4" t="str">
        <f>IF(G11=0,0,J11 / G11)</f>
        <v>0</v>
      </c>
      <c r="L11" s="6" t="str">
        <f>J11 * O11</f>
        <v>0</v>
      </c>
      <c r="M11" s="2" t="str">
        <f>L11 / R2</f>
        <v>0</v>
      </c>
      <c r="N11" s="6" t="str">
        <f>J11 * P11</f>
        <v>0</v>
      </c>
      <c r="O11" s="4">
        <v>0.2</v>
      </c>
      <c r="P11" s="4">
        <v>0.8</v>
      </c>
      <c r="Q11" s="2">
        <v>130</v>
      </c>
      <c r="R11" s="48">
        <v>108.69</v>
      </c>
    </row>
    <row r="12" spans="1:18">
      <c r="B12" s="47" t="s">
        <v>43</v>
      </c>
      <c r="C12" t="s">
        <v>52</v>
      </c>
      <c r="D12" s="3" t="s">
        <v>181</v>
      </c>
      <c r="E12" s="5">
        <v>1</v>
      </c>
      <c r="F12" s="2">
        <v>0</v>
      </c>
      <c r="G12" s="6">
        <v>0</v>
      </c>
      <c r="H12" s="2">
        <v>300</v>
      </c>
      <c r="I12" s="6">
        <v>32607</v>
      </c>
      <c r="J12" s="6" t="str">
        <f>G12 - I12</f>
        <v>0</v>
      </c>
      <c r="K12" s="4" t="str">
        <f>IF(G12=0,0,J12 / G12)</f>
        <v>0</v>
      </c>
      <c r="L12" s="6" t="str">
        <f>J12 * O12</f>
        <v>0</v>
      </c>
      <c r="M12" s="2" t="str">
        <f>L12 / R2</f>
        <v>0</v>
      </c>
      <c r="N12" s="6" t="str">
        <f>J12 * P12</f>
        <v>0</v>
      </c>
      <c r="O12" s="4">
        <v>0.2</v>
      </c>
      <c r="P12" s="4">
        <v>0.8</v>
      </c>
      <c r="Q12" s="2">
        <v>130</v>
      </c>
      <c r="R12" s="48">
        <v>108.69</v>
      </c>
    </row>
    <row r="13" spans="1:18">
      <c r="B13" s="49"/>
      <c r="C13" s="49"/>
      <c r="D13" s="50"/>
      <c r="E13" s="51"/>
      <c r="F13" s="52"/>
      <c r="G13" s="53"/>
      <c r="H13" s="52"/>
      <c r="I13" s="53"/>
      <c r="J13" s="53"/>
      <c r="K13" s="54"/>
      <c r="L13" s="53"/>
      <c r="M13" s="52"/>
      <c r="N13" s="53"/>
      <c r="O13" s="54"/>
      <c r="P13" s="54"/>
      <c r="Q13" s="52"/>
      <c r="R13" s="52"/>
    </row>
    <row r="14" spans="1:18">
      <c r="D14" s="8" t="s">
        <v>65</v>
      </c>
      <c r="F14" s="2" t="str">
        <f>SUM(F5:F13)</f>
        <v>0</v>
      </c>
      <c r="G14" s="6" t="str">
        <f>SUM(G5:G13)</f>
        <v>0</v>
      </c>
      <c r="H14" s="2" t="str">
        <f>SUM(H5:H13)</f>
        <v>0</v>
      </c>
      <c r="I14" s="6" t="str">
        <f>SUM(I5:I13)</f>
        <v>0</v>
      </c>
      <c r="J14" s="6" t="str">
        <f>SUM(J5:J13)</f>
        <v>0</v>
      </c>
      <c r="K14" s="4" t="str">
        <f>IF(G14=0,0,J14 / G14)</f>
        <v>0</v>
      </c>
      <c r="L14" s="6" t="str">
        <f>SUM(L5:L13)</f>
        <v>0</v>
      </c>
      <c r="M14" s="2" t="str">
        <f>SUM(M5:M13)</f>
        <v>0</v>
      </c>
      <c r="N14" s="6" t="str">
        <f>SUM(N5:N13)</f>
        <v>0</v>
      </c>
    </row>
    <row r="15" spans="1:18">
      <c r="D15" s="8" t="s">
        <v>66</v>
      </c>
      <c r="E15" s="9">
        <v>0.04712</v>
      </c>
      <c r="F15" s="2" t="str">
        <f>E15 * (F14 - 0)</f>
        <v>0</v>
      </c>
      <c r="G15" s="6" t="str">
        <f>E15 * (G14 - 0)</f>
        <v>0</v>
      </c>
    </row>
    <row r="16" spans="1:18">
      <c r="D16" s="8" t="s">
        <v>67</v>
      </c>
      <c r="E16" s="7">
        <v>0.1</v>
      </c>
      <c r="F16" s="2" t="str">
        <f>F14*E16</f>
        <v>0</v>
      </c>
      <c r="G16" s="6" t="str">
        <f>G14*E16</f>
        <v>0</v>
      </c>
      <c r="N16" s="6" t="str">
        <f>G16</f>
        <v>0</v>
      </c>
    </row>
    <row r="17" spans="1:18">
      <c r="D17" s="8" t="s">
        <v>65</v>
      </c>
      <c r="F17" s="2" t="str">
        <f>F14 + F15 + F16</f>
        <v>0</v>
      </c>
      <c r="G17" s="6" t="str">
        <f>G14 + G15 + G16</f>
        <v>0</v>
      </c>
      <c r="H17" s="2" t="str">
        <f>H14</f>
        <v>0</v>
      </c>
      <c r="I17" s="6" t="str">
        <f>I14</f>
        <v>0</v>
      </c>
      <c r="J17" s="6" t="str">
        <f>G17 - I17</f>
        <v>0</v>
      </c>
      <c r="K17" s="4" t="str">
        <f>IF(G17=0,0,J17 / G17)</f>
        <v>0</v>
      </c>
      <c r="L17" s="6" t="str">
        <f>L14</f>
        <v>0</v>
      </c>
      <c r="M17" s="2" t="str">
        <f>M14</f>
        <v>0</v>
      </c>
      <c r="N17" s="6" t="str">
        <f>N14 + N16</f>
        <v>0</v>
      </c>
    </row>
    <row r="18" spans="1:18">
      <c r="D18" s="8" t="s">
        <v>68</v>
      </c>
      <c r="E18" s="7">
        <v>0</v>
      </c>
      <c r="F18" s="2" t="str">
        <f>F17*E18</f>
        <v>0</v>
      </c>
      <c r="G18" s="6" t="str">
        <f>G17*E18</f>
        <v>0</v>
      </c>
      <c r="L18" s="6" t="str">
        <f>G18*O18</f>
        <v>0</v>
      </c>
      <c r="M18" s="2" t="str">
        <f>F18*O18</f>
        <v>0</v>
      </c>
      <c r="N18" s="6" t="str">
        <f>G18*P18</f>
        <v>0</v>
      </c>
      <c r="O18" s="4">
        <v>0.2</v>
      </c>
      <c r="P18" s="4">
        <v>0.8</v>
      </c>
    </row>
    <row r="19" spans="1:18">
      <c r="D19" s="8" t="s">
        <v>69</v>
      </c>
      <c r="E19" s="5">
        <v>0</v>
      </c>
      <c r="F19" s="2" t="str">
        <f>IF(R19=0,0,G19/R19)</f>
        <v>0</v>
      </c>
      <c r="G19" s="6" t="str">
        <f>E19</f>
        <v>0</v>
      </c>
      <c r="L19" s="6" t="str">
        <f>G19*O19</f>
        <v>0</v>
      </c>
      <c r="M19" s="2" t="str">
        <f>F19*O19</f>
        <v>0</v>
      </c>
      <c r="N19" s="6" t="str">
        <f>G19*P19</f>
        <v>0</v>
      </c>
      <c r="O19" s="4">
        <v>0.2</v>
      </c>
      <c r="P19" s="4">
        <v>0.8</v>
      </c>
      <c r="Q19" s="2" t="s">
        <v>70</v>
      </c>
      <c r="R19" s="2">
        <v>100</v>
      </c>
    </row>
    <row r="20" spans="1:18">
      <c r="D20" s="8" t="s">
        <v>71</v>
      </c>
      <c r="F20" s="2" t="str">
        <f>F17 - F18 - F19</f>
        <v>0</v>
      </c>
      <c r="G20" s="6" t="str">
        <f>G17 - G18 - G19</f>
        <v>0</v>
      </c>
      <c r="H20" s="2" t="str">
        <f>H17</f>
        <v>0</v>
      </c>
      <c r="I20" s="6" t="str">
        <f>I17</f>
        <v>0</v>
      </c>
      <c r="J20" s="6" t="str">
        <f>G20 - I20</f>
        <v>0</v>
      </c>
      <c r="K20" s="4" t="str">
        <f>IF(G20=0,0,J20 / G20)</f>
        <v>0</v>
      </c>
      <c r="L20" s="6" t="str">
        <f>L17 - L18 - L19</f>
        <v>0</v>
      </c>
      <c r="M20" s="2" t="str">
        <f>M17 - M18 - M19</f>
        <v>0</v>
      </c>
      <c r="N20" s="6" t="str">
        <f>N17 - N18 - N19</f>
        <v>0</v>
      </c>
    </row>
    <row r="21" spans="1:18">
      <c r="D21" s="8"/>
    </row>
    <row r="22" spans="1:18">
      <c r="D22" s="25" t="inlineStr">
        <is>
          <r>
            <t xml:space="preserve">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手配料</t>
          </r>
        </is>
      </c>
      <c r="F22" s="2" t="str">
        <f>M20</f>
        <v>0</v>
      </c>
    </row>
    <row r="23" spans="1:18">
      <c r="D23" s="8" t="s">
        <v>7</v>
      </c>
      <c r="F23" s="2" t="str">
        <f>(F22 + F24) * E15</f>
        <v>0</v>
      </c>
    </row>
    <row r="24" spans="1:18">
      <c r="D24" s="8" t="s">
        <v>72</v>
      </c>
      <c r="F24" s="2" t="str">
        <f>H20</f>
        <v>0</v>
      </c>
    </row>
    <row r="25" spans="1:18">
      <c r="D25" s="25" t="inlineStr">
        <is>
          <r>
            <t xml:space="preserve">ＲＷからH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への振り込み額</t>
          </r>
        </is>
      </c>
      <c r="F25" s="2" t="str">
        <f>SUM(F22:F24)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5"/>
  <sheetViews>
    <sheetView tabSelected="1" workbookViewId="0" zoomScale="90" zoomScaleNormal="9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8.5" outlineLevelRow="0" outlineLevelCol="0"/>
  <cols>
    <col min="1" max="1" width="4.875" customWidth="true" style="0"/>
    <col min="2" max="2" width="19.625" customWidth="true" style="0"/>
    <col min="3" max="3" width="40.625" customWidth="true" style="0"/>
    <col min="4" max="4" width="40.625" customWidth="true" style="3"/>
    <col min="5" max="5" width="6.75" customWidth="true" style="5"/>
    <col min="6" max="6" width="9.625" customWidth="true" style="2"/>
    <col min="7" max="7" width="9.625" customWidth="true" style="6"/>
    <col min="8" max="8" width="9.625" customWidth="true" style="2"/>
    <col min="9" max="9" width="9.625" customWidth="true" style="6"/>
    <col min="10" max="10" width="9.625" customWidth="true" style="6"/>
    <col min="11" max="11" width="9.625" customWidth="true" style="4"/>
    <col min="12" max="12" width="9.625" customWidth="true" style="6"/>
    <col min="13" max="13" width="9.625" customWidth="true" style="2"/>
    <col min="14" max="14" width="9.625" customWidth="true" style="6"/>
    <col min="15" max="15" width="8.5" style="4"/>
    <col min="16" max="16" width="8.5" style="4"/>
    <col min="17" max="17" width="16.125" customWidth="true" style="2"/>
    <col min="18" max="18" width="13.25" customWidth="true" style="2"/>
  </cols>
  <sheetData>
    <row r="2" spans="1:18">
      <c r="B2" t="s">
        <v>182</v>
      </c>
      <c r="Q2" s="2" t="s">
        <v>25</v>
      </c>
      <c r="R2" s="2">
        <v>130</v>
      </c>
    </row>
    <row r="4" spans="1:18" s="1" customFormat="1">
      <c r="B4" s="15" t="s">
        <v>26</v>
      </c>
      <c r="C4" s="16" t="s">
        <v>27</v>
      </c>
      <c r="D4" s="17" t="s">
        <v>28</v>
      </c>
      <c r="E4" s="18" t="s">
        <v>29</v>
      </c>
      <c r="F4" s="19" t="s">
        <v>30</v>
      </c>
      <c r="G4" s="18" t="s">
        <v>31</v>
      </c>
      <c r="H4" s="19" t="s">
        <v>32</v>
      </c>
      <c r="I4" s="18" t="s">
        <v>33</v>
      </c>
      <c r="J4" s="18" t="s">
        <v>34</v>
      </c>
      <c r="K4" s="20" t="s">
        <v>35</v>
      </c>
      <c r="L4" s="21" t="s">
        <v>36</v>
      </c>
      <c r="M4" s="22" t="s">
        <v>37</v>
      </c>
      <c r="N4" s="21" t="s">
        <v>38</v>
      </c>
      <c r="O4" s="23" t="s">
        <v>39</v>
      </c>
      <c r="P4" s="23" t="s">
        <v>40</v>
      </c>
      <c r="Q4" s="19" t="s">
        <v>41</v>
      </c>
      <c r="R4" s="24" t="s">
        <v>42</v>
      </c>
    </row>
    <row r="5" spans="1:18">
      <c r="B5" s="47" t="s">
        <v>43</v>
      </c>
      <c r="C5" t="s">
        <v>183</v>
      </c>
      <c r="D5" s="3" t="s">
        <v>45</v>
      </c>
      <c r="E5" s="5">
        <v>1</v>
      </c>
      <c r="F5" s="2">
        <v>900</v>
      </c>
      <c r="G5" s="6">
        <v>117000</v>
      </c>
      <c r="H5" s="2">
        <v>805.63</v>
      </c>
      <c r="I5" s="6">
        <v>87564</v>
      </c>
      <c r="J5" s="6" t="str">
        <f>G5 - I5</f>
        <v>0</v>
      </c>
      <c r="K5" s="4" t="str">
        <f>IF(G5=0,0,J5 / G5)</f>
        <v>0</v>
      </c>
      <c r="L5" s="6" t="str">
        <f>J5 * O5</f>
        <v>0</v>
      </c>
      <c r="M5" s="2" t="str">
        <f>L5 / R2</f>
        <v>0</v>
      </c>
      <c r="N5" s="6" t="str">
        <f>J5 * P5</f>
        <v>0</v>
      </c>
      <c r="O5" s="4">
        <v>0.2</v>
      </c>
      <c r="P5" s="4">
        <v>0.8</v>
      </c>
      <c r="Q5" s="2">
        <v>130</v>
      </c>
      <c r="R5" s="48">
        <v>108.69</v>
      </c>
    </row>
    <row r="6" spans="1:18">
      <c r="B6" s="47" t="s">
        <v>43</v>
      </c>
      <c r="C6" t="s">
        <v>184</v>
      </c>
      <c r="D6" s="3" t="s">
        <v>161</v>
      </c>
      <c r="E6" s="5">
        <v>1</v>
      </c>
      <c r="F6" s="2">
        <v>400</v>
      </c>
      <c r="G6" s="6">
        <v>52000</v>
      </c>
      <c r="H6" s="2">
        <v>199.5</v>
      </c>
      <c r="I6" s="6">
        <v>21684</v>
      </c>
      <c r="J6" s="6" t="str">
        <f>G6 - I6</f>
        <v>0</v>
      </c>
      <c r="K6" s="4" t="str">
        <f>IF(G6=0,0,J6 / G6)</f>
        <v>0</v>
      </c>
      <c r="L6" s="6" t="str">
        <f>J6 * O6</f>
        <v>0</v>
      </c>
      <c r="M6" s="2" t="str">
        <f>L6 / R2</f>
        <v>0</v>
      </c>
      <c r="N6" s="6" t="str">
        <f>J6 * P6</f>
        <v>0</v>
      </c>
      <c r="O6" s="4">
        <v>0.2</v>
      </c>
      <c r="P6" s="4">
        <v>0.8</v>
      </c>
      <c r="Q6" s="2">
        <v>130</v>
      </c>
      <c r="R6" s="48">
        <v>108.69</v>
      </c>
    </row>
    <row r="7" spans="1:18">
      <c r="B7" s="47" t="s">
        <v>43</v>
      </c>
      <c r="C7" t="s">
        <v>185</v>
      </c>
      <c r="D7" s="3" t="s">
        <v>186</v>
      </c>
      <c r="E7" s="5">
        <v>1</v>
      </c>
      <c r="F7" s="2">
        <v>660</v>
      </c>
      <c r="G7" s="6">
        <v>85800</v>
      </c>
      <c r="H7" s="2">
        <v>471.2</v>
      </c>
      <c r="I7" s="6">
        <v>51215</v>
      </c>
      <c r="J7" s="6" t="str">
        <f>G7 - I7</f>
        <v>0</v>
      </c>
      <c r="K7" s="4" t="str">
        <f>IF(G7=0,0,J7 / G7)</f>
        <v>0</v>
      </c>
      <c r="L7" s="6" t="str">
        <f>J7 * O7</f>
        <v>0</v>
      </c>
      <c r="M7" s="2" t="str">
        <f>L7 / R2</f>
        <v>0</v>
      </c>
      <c r="N7" s="6" t="str">
        <f>J7 * P7</f>
        <v>0</v>
      </c>
      <c r="O7" s="4">
        <v>0.2</v>
      </c>
      <c r="P7" s="4">
        <v>0.8</v>
      </c>
      <c r="Q7" s="2">
        <v>130</v>
      </c>
      <c r="R7" s="48">
        <v>108.69</v>
      </c>
    </row>
    <row r="8" spans="1:18">
      <c r="B8" s="47" t="s">
        <v>43</v>
      </c>
      <c r="C8" t="s">
        <v>185</v>
      </c>
      <c r="D8" s="3" t="s">
        <v>187</v>
      </c>
      <c r="E8" s="5">
        <v>1</v>
      </c>
      <c r="F8" s="2">
        <v>400</v>
      </c>
      <c r="G8" s="6">
        <v>52000</v>
      </c>
      <c r="H8" s="2">
        <v>314.14</v>
      </c>
      <c r="I8" s="6">
        <v>34144</v>
      </c>
      <c r="J8" s="6" t="str">
        <f>G8 - I8</f>
        <v>0</v>
      </c>
      <c r="K8" s="4" t="str">
        <f>IF(G8=0,0,J8 / G8)</f>
        <v>0</v>
      </c>
      <c r="L8" s="6" t="str">
        <f>J8 * O8</f>
        <v>0</v>
      </c>
      <c r="M8" s="2" t="str">
        <f>L8 / R2</f>
        <v>0</v>
      </c>
      <c r="N8" s="6" t="str">
        <f>J8 * P8</f>
        <v>0</v>
      </c>
      <c r="O8" s="4">
        <v>0.2</v>
      </c>
      <c r="P8" s="4">
        <v>0.8</v>
      </c>
      <c r="Q8" s="2">
        <v>130</v>
      </c>
      <c r="R8" s="48">
        <v>108.69</v>
      </c>
    </row>
    <row r="9" spans="1:18">
      <c r="B9" s="47" t="s">
        <v>43</v>
      </c>
      <c r="C9" t="s">
        <v>48</v>
      </c>
      <c r="D9" s="3" t="s">
        <v>188</v>
      </c>
      <c r="E9" s="5">
        <v>1</v>
      </c>
      <c r="F9" s="2">
        <v>220</v>
      </c>
      <c r="G9" s="6">
        <v>28600</v>
      </c>
      <c r="H9" s="2">
        <v>180</v>
      </c>
      <c r="I9" s="6">
        <v>19564</v>
      </c>
      <c r="J9" s="6" t="str">
        <f>G9 - I9</f>
        <v>0</v>
      </c>
      <c r="K9" s="4" t="str">
        <f>IF(G9=0,0,J9 / G9)</f>
        <v>0</v>
      </c>
      <c r="L9" s="6" t="str">
        <f>J9 * O9</f>
        <v>0</v>
      </c>
      <c r="M9" s="2" t="str">
        <f>L9 / R2</f>
        <v>0</v>
      </c>
      <c r="N9" s="6" t="str">
        <f>J9 * P9</f>
        <v>0</v>
      </c>
      <c r="O9" s="4">
        <v>0.2</v>
      </c>
      <c r="P9" s="4">
        <v>0.8</v>
      </c>
      <c r="Q9" s="2">
        <v>130</v>
      </c>
      <c r="R9" s="48">
        <v>108.69</v>
      </c>
    </row>
    <row r="10" spans="1:18">
      <c r="B10" s="47" t="s">
        <v>43</v>
      </c>
      <c r="C10" t="s">
        <v>50</v>
      </c>
      <c r="D10" s="3" t="s">
        <v>51</v>
      </c>
      <c r="E10" s="5">
        <v>1</v>
      </c>
      <c r="F10" s="2">
        <v>270</v>
      </c>
      <c r="G10" s="6">
        <v>35100</v>
      </c>
      <c r="H10" s="2">
        <v>167.54</v>
      </c>
      <c r="I10" s="6">
        <v>18210</v>
      </c>
      <c r="J10" s="6" t="str">
        <f>G10 - I10</f>
        <v>0</v>
      </c>
      <c r="K10" s="4" t="str">
        <f>IF(G10=0,0,J10 / G10)</f>
        <v>0</v>
      </c>
      <c r="L10" s="6" t="str">
        <f>J10 * O10</f>
        <v>0</v>
      </c>
      <c r="M10" s="2" t="str">
        <f>L10 / R2</f>
        <v>0</v>
      </c>
      <c r="N10" s="6" t="str">
        <f>J10 * P10</f>
        <v>0</v>
      </c>
      <c r="O10" s="4">
        <v>0.2</v>
      </c>
      <c r="P10" s="4">
        <v>0.8</v>
      </c>
      <c r="Q10" s="2">
        <v>130</v>
      </c>
      <c r="R10" s="48">
        <v>108.69</v>
      </c>
    </row>
    <row r="11" spans="1:18">
      <c r="B11" s="47" t="s">
        <v>43</v>
      </c>
      <c r="C11" t="s">
        <v>52</v>
      </c>
      <c r="D11" s="3" t="s">
        <v>181</v>
      </c>
      <c r="E11" s="5">
        <v>1</v>
      </c>
      <c r="F11" s="2">
        <v>0</v>
      </c>
      <c r="G11" s="6">
        <v>0</v>
      </c>
      <c r="H11" s="2">
        <v>270</v>
      </c>
      <c r="I11" s="6">
        <v>29346</v>
      </c>
      <c r="J11" s="6" t="str">
        <f>G11 - I11</f>
        <v>0</v>
      </c>
      <c r="K11" s="4" t="str">
        <f>IF(G11=0,0,J11 / G11)</f>
        <v>0</v>
      </c>
      <c r="L11" s="6" t="str">
        <f>J11 * O11</f>
        <v>0</v>
      </c>
      <c r="M11" s="2" t="str">
        <f>L11 / R2</f>
        <v>0</v>
      </c>
      <c r="N11" s="6" t="str">
        <f>J11 * P11</f>
        <v>0</v>
      </c>
      <c r="O11" s="4">
        <v>0.2</v>
      </c>
      <c r="P11" s="4">
        <v>0.8</v>
      </c>
      <c r="Q11" s="2">
        <v>130</v>
      </c>
      <c r="R11" s="48">
        <v>108.69</v>
      </c>
    </row>
    <row r="12" spans="1:18">
      <c r="B12" s="55" t="s">
        <v>168</v>
      </c>
      <c r="C12" s="41" t="s">
        <v>169</v>
      </c>
      <c r="D12" s="42" t="s">
        <v>170</v>
      </c>
      <c r="E12" s="43">
        <v>1</v>
      </c>
      <c r="F12" s="44">
        <v>769.23</v>
      </c>
      <c r="G12" s="45">
        <v>100000</v>
      </c>
      <c r="H12" s="44">
        <v>0</v>
      </c>
      <c r="I12" s="45">
        <v>86400</v>
      </c>
      <c r="J12" s="45" t="str">
        <f>G12 - I12</f>
        <v>0</v>
      </c>
      <c r="K12" s="46" t="str">
        <f>IF(G12=0,0,J12 / G12)</f>
        <v>0</v>
      </c>
      <c r="L12" s="45">
        <v>0</v>
      </c>
      <c r="M12" s="44">
        <v>0</v>
      </c>
      <c r="N12" s="45" t="str">
        <f>J12 * P12</f>
        <v>0</v>
      </c>
      <c r="O12" s="46">
        <v>0.2</v>
      </c>
      <c r="P12" s="46">
        <v>0.8</v>
      </c>
      <c r="Q12" s="44">
        <v>130</v>
      </c>
      <c r="R12" s="56">
        <v>108.69</v>
      </c>
    </row>
    <row r="13" spans="1:18">
      <c r="B13" s="49"/>
      <c r="C13" s="49"/>
      <c r="D13" s="50"/>
      <c r="E13" s="51"/>
      <c r="F13" s="52"/>
      <c r="G13" s="53"/>
      <c r="H13" s="52"/>
      <c r="I13" s="53"/>
      <c r="J13" s="53"/>
      <c r="K13" s="54"/>
      <c r="L13" s="53"/>
      <c r="M13" s="52"/>
      <c r="N13" s="53"/>
      <c r="O13" s="54"/>
      <c r="P13" s="54"/>
      <c r="Q13" s="52"/>
      <c r="R13" s="52"/>
    </row>
    <row r="14" spans="1:18">
      <c r="D14" s="8" t="s">
        <v>65</v>
      </c>
      <c r="F14" s="2" t="str">
        <f>SUM(F5:F13)</f>
        <v>0</v>
      </c>
      <c r="G14" s="6" t="str">
        <f>SUM(G5:G13)</f>
        <v>0</v>
      </c>
      <c r="H14" s="2" t="str">
        <f>SUM(H5:H13)</f>
        <v>0</v>
      </c>
      <c r="I14" s="6" t="str">
        <f>SUM(I5:I13)</f>
        <v>0</v>
      </c>
      <c r="J14" s="6" t="str">
        <f>SUM(J5:J13)</f>
        <v>0</v>
      </c>
      <c r="K14" s="4" t="str">
        <f>IF(G14=0,0,J14 / G14)</f>
        <v>0</v>
      </c>
      <c r="L14" s="6" t="str">
        <f>SUM(L5:L13)</f>
        <v>0</v>
      </c>
      <c r="M14" s="2" t="str">
        <f>SUM(M5:M13)</f>
        <v>0</v>
      </c>
      <c r="N14" s="6" t="str">
        <f>SUM(N5:N13)</f>
        <v>0</v>
      </c>
    </row>
    <row r="15" spans="1:18">
      <c r="D15" s="8" t="s">
        <v>66</v>
      </c>
      <c r="E15" s="9">
        <v>0.04712</v>
      </c>
      <c r="F15" s="2" t="str">
        <f>E15 * (F14 - 769)</f>
        <v>0</v>
      </c>
      <c r="G15" s="6" t="str">
        <f>E15 * (G14 - 100000)</f>
        <v>0</v>
      </c>
    </row>
    <row r="16" spans="1:18">
      <c r="D16" s="8" t="s">
        <v>67</v>
      </c>
      <c r="E16" s="7">
        <v>0.1</v>
      </c>
      <c r="F16" s="2" t="str">
        <f>F14*E16</f>
        <v>0</v>
      </c>
      <c r="G16" s="6" t="str">
        <f>G14*E16</f>
        <v>0</v>
      </c>
      <c r="N16" s="6" t="str">
        <f>G16</f>
        <v>0</v>
      </c>
    </row>
    <row r="17" spans="1:18">
      <c r="D17" s="8" t="s">
        <v>65</v>
      </c>
      <c r="F17" s="2" t="str">
        <f>F14 + F15 + F16</f>
        <v>0</v>
      </c>
      <c r="G17" s="6" t="str">
        <f>G14 + G15 + G16</f>
        <v>0</v>
      </c>
      <c r="H17" s="2" t="str">
        <f>H14</f>
        <v>0</v>
      </c>
      <c r="I17" s="6" t="str">
        <f>I14</f>
        <v>0</v>
      </c>
      <c r="J17" s="6" t="str">
        <f>G17 - I17</f>
        <v>0</v>
      </c>
      <c r="K17" s="4" t="str">
        <f>IF(G17=0,0,J17 / G17)</f>
        <v>0</v>
      </c>
      <c r="L17" s="6" t="str">
        <f>L14</f>
        <v>0</v>
      </c>
      <c r="M17" s="2" t="str">
        <f>M14</f>
        <v>0</v>
      </c>
      <c r="N17" s="6" t="str">
        <f>N14 + N16</f>
        <v>0</v>
      </c>
    </row>
    <row r="18" spans="1:18">
      <c r="D18" s="8" t="s">
        <v>68</v>
      </c>
      <c r="E18" s="7">
        <v>0</v>
      </c>
      <c r="F18" s="2" t="str">
        <f>F17*E18</f>
        <v>0</v>
      </c>
      <c r="G18" s="6" t="str">
        <f>G17*E18</f>
        <v>0</v>
      </c>
      <c r="L18" s="6" t="str">
        <f>G18*O18</f>
        <v>0</v>
      </c>
      <c r="M18" s="2" t="str">
        <f>F18*O18</f>
        <v>0</v>
      </c>
      <c r="N18" s="6" t="str">
        <f>G18*P18</f>
        <v>0</v>
      </c>
      <c r="O18" s="4">
        <v>0.2</v>
      </c>
      <c r="P18" s="4">
        <v>0.8</v>
      </c>
    </row>
    <row r="19" spans="1:18">
      <c r="D19" s="8" t="s">
        <v>69</v>
      </c>
      <c r="E19" s="5">
        <v>0</v>
      </c>
      <c r="F19" s="2" t="str">
        <f>IF(R19=0,0,G19/R19)</f>
        <v>0</v>
      </c>
      <c r="G19" s="6" t="str">
        <f>E19</f>
        <v>0</v>
      </c>
      <c r="L19" s="6" t="str">
        <f>G19*O19</f>
        <v>0</v>
      </c>
      <c r="M19" s="2" t="str">
        <f>F19*O19</f>
        <v>0</v>
      </c>
      <c r="N19" s="6" t="str">
        <f>G19*P19</f>
        <v>0</v>
      </c>
      <c r="O19" s="4">
        <v>0.2</v>
      </c>
      <c r="P19" s="4">
        <v>0.8</v>
      </c>
      <c r="Q19" s="2" t="s">
        <v>70</v>
      </c>
      <c r="R19" s="2">
        <v>100</v>
      </c>
    </row>
    <row r="20" spans="1:18">
      <c r="D20" s="8" t="s">
        <v>71</v>
      </c>
      <c r="F20" s="2" t="str">
        <f>F17 - F18 - F19</f>
        <v>0</v>
      </c>
      <c r="G20" s="6" t="str">
        <f>G17 - G18 - G19</f>
        <v>0</v>
      </c>
      <c r="H20" s="2" t="str">
        <f>H17</f>
        <v>0</v>
      </c>
      <c r="I20" s="6" t="str">
        <f>I17</f>
        <v>0</v>
      </c>
      <c r="J20" s="6" t="str">
        <f>G20 - I20</f>
        <v>0</v>
      </c>
      <c r="K20" s="4" t="str">
        <f>IF(G20=0,0,J20 / G20)</f>
        <v>0</v>
      </c>
      <c r="L20" s="6" t="str">
        <f>L17 - L18 - L19</f>
        <v>0</v>
      </c>
      <c r="M20" s="2" t="str">
        <f>M17 - M18 - M19</f>
        <v>0</v>
      </c>
      <c r="N20" s="6" t="str">
        <f>N17 - N18 - N19</f>
        <v>0</v>
      </c>
    </row>
    <row r="21" spans="1:18">
      <c r="D21" s="8"/>
    </row>
    <row r="22" spans="1:18">
      <c r="D22" s="25" t="inlineStr">
        <is>
          <r>
            <t xml:space="preserve">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手配料</t>
          </r>
        </is>
      </c>
      <c r="F22" s="2" t="str">
        <f>M20</f>
        <v>0</v>
      </c>
    </row>
    <row r="23" spans="1:18">
      <c r="D23" s="8" t="s">
        <v>7</v>
      </c>
      <c r="F23" s="2" t="str">
        <f>(F22 + F24) * E15</f>
        <v>0</v>
      </c>
    </row>
    <row r="24" spans="1:18">
      <c r="D24" s="8" t="s">
        <v>72</v>
      </c>
      <c r="F24" s="2" t="str">
        <f>H20</f>
        <v>0</v>
      </c>
    </row>
    <row r="25" spans="1:18">
      <c r="D25" s="25" t="inlineStr">
        <is>
          <r>
            <t xml:space="preserve">ＲＷからH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への振り込み額</t>
          </r>
        </is>
      </c>
      <c r="F25" s="2" t="str">
        <f>SUM(F22:F24)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送金全体像</vt:lpstr>
      <vt:lpstr>宮本様</vt:lpstr>
      <vt:lpstr>藤実様</vt:lpstr>
      <vt:lpstr>森様</vt:lpstr>
      <vt:lpstr>髙原様</vt:lpstr>
      <vt:lpstr>篠原様</vt:lpstr>
      <vt:lpstr>鈴木様</vt:lpstr>
      <vt:lpstr>島森様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Work</cp:lastModifiedBy>
  <dcterms:created xsi:type="dcterms:W3CDTF">2010-05-12T03:09:05+09:00</dcterms:created>
  <dcterms:modified xsi:type="dcterms:W3CDTF">2016-11-03T15:49:51+09:00</dcterms:modified>
  <dc:title/>
  <dc:description/>
  <dc:subject/>
  <cp:keywords/>
  <cp:category/>
</cp:coreProperties>
</file>