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7" autoFilterDateGrouping="1" firstSheet="0" minimized="0" showHorizontalScroll="1" showSheetTabs="1" showVerticalScroll="1" tabRatio="600" visibility="visible"/>
  </bookViews>
  <sheets>
    <sheet name="送金全体像" sheetId="1" r:id="rId4"/>
    <sheet name="瀧川様" sheetId="2" r:id="rId5"/>
    <sheet name="杉浦様" sheetId="3" r:id="rId6"/>
    <sheet name="近藤様" sheetId="4" r:id="rId7"/>
    <sheet name="篠原様" sheetId="5" r:id="rId8"/>
    <sheet name="中村様" sheetId="6" r:id="rId9"/>
    <sheet name="吉橋様" sheetId="7" r:id="rId10"/>
    <sheet name="東様" sheetId="8" r:id="rId11"/>
    <sheet name="北川様" sheetId="9" r:id="rId12"/>
    <sheet name="井上様" sheetId="10" r:id="rId13"/>
    <sheet name="篠塚様" sheetId="11" r:id="rId14"/>
    <sheet name="大久保様" sheetId="12" r:id="rId15"/>
    <sheet name="大野様" sheetId="13" r:id="rId16"/>
    <sheet name="東様 1" sheetId="14" r:id="rId17"/>
  </sheets>
  <definedNames/>
  <calcPr calcId="999999" calcMode="auto" calcCompleted="0" fullCalcOnLoad="1"/>
</workbook>
</file>

<file path=xl/sharedStrings.xml><?xml version="1.0" encoding="utf-8"?>
<sst xmlns="http://schemas.openxmlformats.org/spreadsheetml/2006/main" uniqueCount="283">
  <si>
    <t>2019-10挙式分</t>
  </si>
  <si>
    <t>出力日：2020/11/03</t>
  </si>
  <si>
    <t>No</t>
  </si>
  <si>
    <t>挙式日</t>
  </si>
  <si>
    <t>顧客名</t>
  </si>
  <si>
    <t>現地支払料</t>
  </si>
  <si>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</si>
  <si>
    <t>州税</t>
  </si>
  <si>
    <t>振込み額合計</t>
  </si>
  <si>
    <t>2019/10/01</t>
  </si>
  <si>
    <t>瀧川 和佳</t>
  </si>
  <si>
    <t>2019/10/03</t>
  </si>
  <si>
    <t>東 省吾</t>
  </si>
  <si>
    <t>2019/10/05</t>
  </si>
  <si>
    <t>丸山 智宏</t>
  </si>
  <si>
    <t>2019/10/11</t>
  </si>
  <si>
    <t>大久保 伸隆</t>
  </si>
  <si>
    <t>2019/10/12</t>
  </si>
  <si>
    <t>杉浦 章吾</t>
  </si>
  <si>
    <t>大野 瑠哉</t>
  </si>
  <si>
    <t>篠塚 俊彰</t>
  </si>
  <si>
    <t>吉橋 秀一郎</t>
  </si>
  <si>
    <t>2019/10/19</t>
  </si>
  <si>
    <t>近藤 真芳</t>
  </si>
  <si>
    <t>2019/10/21</t>
  </si>
  <si>
    <t>北川 拓弥</t>
  </si>
  <si>
    <t>中村 修一</t>
  </si>
  <si>
    <t>2019/10/23</t>
  </si>
  <si>
    <t>井上 知哉</t>
  </si>
  <si>
    <t>2019/10/28</t>
  </si>
  <si>
    <t>篠原 貴大</t>
  </si>
  <si>
    <t>合計</t>
  </si>
  <si>
    <t>瀧川様     挙式日：2019-10-01</t>
  </si>
  <si>
    <t>送金為替レート:</t>
  </si>
  <si>
    <t>支払区分</t>
  </si>
  <si>
    <t>商品区分</t>
  </si>
  <si>
    <t>商品名</t>
  </si>
  <si>
    <t>数量</t>
  </si>
  <si>
    <t>総代価$</t>
  </si>
  <si>
    <t>総代価\</t>
  </si>
  <si>
    <t>総原価$</t>
  </si>
  <si>
    <t>総原価\</t>
  </si>
  <si>
    <t>利益\</t>
  </si>
  <si>
    <t>利益率\</t>
  </si>
  <si>
    <t>HI\</t>
  </si>
  <si>
    <t>HI$</t>
  </si>
  <si>
    <t>RW\</t>
  </si>
  <si>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/SH</t>
    </r>
  </si>
  <si>
    <r>
      <t xml:space="preserve">R</t>
    </r>
    <r>
      <rPr>
        <rFont val="ＭＳ Ｐゴシック"/>
        <b val="false"/>
        <i val="false"/>
        <strike val="false"/>
        <color rgb="FF000000"/>
        <sz val="11"/>
        <u val="none"/>
      </rPr>
      <t xml:space="preserve">W</t>
    </r>
    <r>
      <rPr>
        <rFont val="ＭＳ Ｐゴシック"/>
        <b val="false"/>
        <i val="false"/>
        <strike val="false"/>
        <color rgb="FF000000"/>
        <sz val="11"/>
        <u val="none"/>
      </rPr>
      <t xml:space="preserve">/SH</t>
    </r>
  </si>
  <si>
    <t>販売為替レート</t>
  </si>
  <si>
    <t>原価為替レート</t>
  </si>
  <si>
    <t>振込(海外)</t>
  </si>
  <si>
    <t>ザ・カハラ ウエディング</t>
  </si>
  <si>
    <t>会場使用料（ダイヤモンドヘッドガゼボ）／牧師先生／結婚証明書（法的効力はありません）／弾き語りシンガー／ホワイトチェア（20脚）／会場デコレーション(生花にて￥80,000ガゼボ装花分)</t>
  </si>
  <si>
    <t>Real Weddings オリジナル</t>
  </si>
  <si>
    <t>フラワーバージンロード(白オーキッド）</t>
  </si>
  <si>
    <t>アイル装花
※バージンロード側のみ設置</t>
  </si>
  <si>
    <t>フラワーデリバリー＆セッティング料</t>
  </si>
  <si>
    <t>カハラホテル</t>
  </si>
  <si>
    <t>チバリチェア（ナチュラルカラー）
※片側11脚として</t>
  </si>
  <si>
    <t>チェアサッシュ（オフホワイトのシフォン地）
※バージンロード側のみ設置</t>
  </si>
  <si>
    <t>チェアサッシュセッティング料</t>
  </si>
  <si>
    <t>ヘアメイクアーティスト：Rie</t>
  </si>
  <si>
    <t>つきっきりヘアメイク(7時間）*クイックヘアチェンジ2回付き &amp; リハーサルメイク(120分)
リハーサル：9/28(土) 15:30～</t>
  </si>
  <si>
    <t>新郎ヘアメイク(30分）</t>
  </si>
  <si>
    <t>カハラ出張料(リハーサルメイク)</t>
  </si>
  <si>
    <t>カハラ出張料(当日ヘアメイク)</t>
  </si>
  <si>
    <t>フォトグラファー：VISIONARI/Takako,Megumi,Cliff,Ryan,Jason,Yumiko</t>
  </si>
  <si>
    <t xml:space="preserve">Plan（アルバムなし）：フォトグラファーTakako or Megumi or Cliff or Ryan or Jason or Yumiko/メイク、ホテル内、(リムジン)、セレモニー、 フォトツアー1ヶ所+レセプション冒頭/350cut～/データ・インターネットスライドショー	</t>
  </si>
  <si>
    <t>VISIONARI：オプション</t>
  </si>
  <si>
    <t>フォトツアー1ヶ所追加（ワイキキ周辺）</t>
  </si>
  <si>
    <t>カハラ出張料</t>
  </si>
  <si>
    <t>Le Lotus Design</t>
  </si>
  <si>
    <t>挙式撮影(ダイジェスト撮影・編集1曲分)※誓いの言葉は音声を記録します</t>
  </si>
  <si>
    <t>オプション：メイクアップ＋ホテル内撮影</t>
  </si>
  <si>
    <t>つきっきりコーディネーター</t>
  </si>
  <si>
    <t>ホテル出発→挙式→フォトツアー2カ所(ワイキキ周辺）→レセプション
※現地お打ち合わせ 9/28 17:30～</t>
  </si>
  <si>
    <t>カップル用リムジン</t>
  </si>
  <si>
    <t>フォトツアー2時間</t>
  </si>
  <si>
    <t>ブーケ＆ブートニア</t>
  </si>
  <si>
    <t>ブーケリボン
☆プレゼント☆</t>
  </si>
  <si>
    <t>フラワーシャワー(20名様分)</t>
  </si>
  <si>
    <t>レイ
☆ホワイトオーキッド☆</t>
  </si>
  <si>
    <t>クレジット払い(海外)</t>
  </si>
  <si>
    <t>カハラオケカイ</t>
  </si>
  <si>
    <t>【挙式とセットの場合】
カハラオケカイ（ランチ：月・火・水・木・金）個室料／レセプションコーディネーター(開始~終了まで）※最低保証料金は約￥195,000以上となります。</t>
  </si>
  <si>
    <t>カメラ撮影許可料☆プレゼント☆</t>
  </si>
  <si>
    <t>カハラオケカイ（ランチ）</t>
  </si>
  <si>
    <t>REFRESHING TASTES PLATED LUNCHEON
※ドリンク代は含まれておりません。現地でお召し上がり
　頂いた分のお支払いをお願い致します。</t>
  </si>
  <si>
    <t>カハラオケカイ（ランチ・ディナー）</t>
  </si>
  <si>
    <t xml:space="preserve">Children Menu／KEIKI CHILD </t>
  </si>
  <si>
    <t>カハラ</t>
  </si>
  <si>
    <t>オリジナルウェディングケーキ(2段ケーキの場合)　
※目安</t>
  </si>
  <si>
    <t>ケーキフラワー</t>
  </si>
  <si>
    <t>ケーキフラワー
☆プレゼント☆</t>
  </si>
  <si>
    <t>ケーキ台(白)
☆プレゼント☆</t>
  </si>
  <si>
    <t>チェア</t>
  </si>
  <si>
    <t>【カハラオケカイ】
チバリチェア(ナチュラルカラー）</t>
  </si>
  <si>
    <t>セレモニー装花移動＆再セッティング料</t>
  </si>
  <si>
    <t>キャンドル(ゴールド6角ホルダー)
※サイズミックスの5個セット</t>
  </si>
  <si>
    <t>キャンドル(ゴールド24個セット)</t>
  </si>
  <si>
    <t>Other Decoration</t>
  </si>
  <si>
    <t>お皿（ゴールド）</t>
  </si>
  <si>
    <t>リネン</t>
  </si>
  <si>
    <t>配達料</t>
  </si>
  <si>
    <t>SUBTOTAL</t>
  </si>
  <si>
    <t>ハワイ州税</t>
  </si>
  <si>
    <t>アレンジメント料</t>
  </si>
  <si>
    <t>なし</t>
  </si>
  <si>
    <t>遠方のお客様限定割引</t>
  </si>
  <si>
    <t>割引額為替レート</t>
  </si>
  <si>
    <t>TOTAL</t>
  </si>
  <si>
    <t>現地支払い額</t>
  </si>
  <si>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</si>
  <si>
    <t>杉浦様     挙式日：2019-10-12</t>
  </si>
  <si>
    <t>モアナルアコミュニティ教会</t>
  </si>
  <si>
    <t>【基本プラン】
教会使用料（1時間挙式）／牧師への謝礼／オルガン奏者／シンガー／教会のお世話係／結婚証明書（法的効力はありません）／リムジン送迎（ホテル⇔教会間）</t>
  </si>
  <si>
    <t>ホテル出発→挙式→レセプション前半</t>
  </si>
  <si>
    <t>フォトグラファー：Jayson Tanega</t>
  </si>
  <si>
    <t>挙式のみ/撮影データ☆
※アルバム制作の場合：78,800円〜</t>
  </si>
  <si>
    <t>14名様用ミニバン</t>
  </si>
  <si>
    <t>ホテル⇔会場間（ワイキキ周辺）/往復</t>
  </si>
  <si>
    <t>ブーケ＆ブートニア
☆ご紹介特典☆</t>
  </si>
  <si>
    <t>フラワーシャワー(10名様分)</t>
  </si>
  <si>
    <t>オーキッズ</t>
  </si>
  <si>
    <t>Wedding Lunch Menu　※乾杯用ドリンク付
※ドリンクは当日お飲みになった分をお支払いただきます</t>
  </si>
  <si>
    <t>Wedding Children's  Menu</t>
  </si>
  <si>
    <t>ご紹介特典</t>
  </si>
  <si>
    <t>サービス割引</t>
  </si>
  <si>
    <t>近藤様     挙式日：2019-10-19</t>
  </si>
  <si>
    <t>ヘアメイクアーティスト：Hisami</t>
  </si>
  <si>
    <t>リハーサルメイク(120分)☆プレゼント☆
10/17　16:30〜＠Kahala Hotel</t>
  </si>
  <si>
    <t>新郎ヘアセット(20分）</t>
  </si>
  <si>
    <t>つきっきり(7時間以内)+クイックヘアチェンジ2回付</t>
  </si>
  <si>
    <t>延長1時間</t>
  </si>
  <si>
    <t xml:space="preserve">Plan（アルバムなし）：フォトグラファーTakako or Megumi or Cliff or Ryan or Jason or Yumiko/メイク、ホテル内、(リムジン)、セレモニー、フォトツアー2ヶ所又は フォトツアー1ヶ所+レセプション冒頭/350cut～/データ・インターネットスライドショー	</t>
  </si>
  <si>
    <t>レセプション前半+サンセット撮影</t>
  </si>
  <si>
    <t>ホテル出発→挙式→フォトツアー2カ所(ワイキキ周辺）→レセプション前半</t>
  </si>
  <si>
    <t>フォトツアー1ヶ所（ワイキキ周辺）</t>
  </si>
  <si>
    <t>ハウツリーラナイ/サンスーシールーム</t>
  </si>
  <si>
    <t>Dinner Menu A
※ドリンクは当日お支払お願いいたします</t>
  </si>
  <si>
    <t>12名様用(8inch/ラウンド型/ミックスベリー)</t>
  </si>
  <si>
    <t>ドレス&amp;タキシード</t>
  </si>
  <si>
    <t>★リアルウエディングスオリジナル特典★提携6社より選べるご衣裳レンタルプラン①bittersweet38万円分②Lavieen Rose30万円分③innocently35万円分④La Reine38万円分⑤WHITE DOOR35万円分⑥Verdeドレスのみレンタル金額上限なし　※詳細はドレスサロンによって異なります。また、ご予約をご希望の場合、プランナーにお申し付けください。※上記以外のドレスサロンをご希望の場合、こちらの特典を省くことも可能です。お好きなご衣裳をお持込いただいてもお持込料は掛かりません。</t>
  </si>
  <si>
    <t>篠原様     挙式日：2019-10-28</t>
  </si>
  <si>
    <t>ユニティ教会</t>
  </si>
  <si>
    <t>【基本プラン】
教会使用料（1時間挙式）／牧師への謝礼／オルガン奏者／シンガー／教会のお世話係／結婚証明書（法的効力はありません）／リムジン送迎（ホテル⇔教会間）　※ゲストが30名様以上の場合、2時間挙式での対応となります。</t>
  </si>
  <si>
    <t>つきっきりヘアメイク(7時間）*クイックヘアチェンジ2回付き &amp; リハーサルメイク(120分)
※リハーサルヘアメイク 10/27(日) 16:30 ～18:30</t>
  </si>
  <si>
    <t>フォトグラファー：Taka</t>
  </si>
  <si>
    <t>お支度→ホテル館内→挙式→フォトツアー2ヶ所(ワイキキ周辺)/撮影データ
※撮影場所：Magic Island &amp;Downtown</t>
  </si>
  <si>
    <t>レセプション1時間(ワイキキ周辺)</t>
  </si>
  <si>
    <t>Tree House Production</t>
  </si>
  <si>
    <t>A Short Film（到着→挙式→ガーデン→出発）/曲おまかせ/DVD納品（ワイキキ周辺/撮影1時間以内）</t>
  </si>
  <si>
    <t>ホテル出発→挙式→フォトツアー2カ所(ワイキキ周辺）→レセプション冒頭
※現地でのお打ち合わせ 10/27(日)15:30～16:30</t>
  </si>
  <si>
    <t>7名様用リムジン</t>
  </si>
  <si>
    <t>ミッシェルズ</t>
  </si>
  <si>
    <t>Alii Menu
※ウエディングケーキはコースの中に含まれております。
※ドリンク代は当日お召し上がり頂いた分を、
　現地でお支払い下さいませ。</t>
  </si>
  <si>
    <t>アップチャージ(目安)
※ベーシックサイズ2段ケーキ×ブルーベリー＆ブラックベリートッピング(縦ラインなし)</t>
  </si>
  <si>
    <t>ブーケ＆ブートニア(フォトツアー用ドライブーケ)
☆プレゼント☆</t>
  </si>
  <si>
    <t>ブーケ＆ブートニア(挙式用生花ブーケ)</t>
  </si>
  <si>
    <t>レイ　
ホワイトオーキッド×オレンジ</t>
  </si>
  <si>
    <t>贈呈用花束　
ホワイトローズ×イエロー×グリーン</t>
  </si>
  <si>
    <t>アフターブーケ(押し花)</t>
  </si>
  <si>
    <t>スタンダード(マウナ)</t>
  </si>
  <si>
    <t>コンパクト(複数2額セット)</t>
  </si>
  <si>
    <t>タブレット(パールグリーン)</t>
  </si>
  <si>
    <t>中村様     挙式日：2019-10-21</t>
  </si>
  <si>
    <t>ヘアメイクアーティスト：Bilino</t>
  </si>
  <si>
    <t>ヘアメイク＆着付け（120分）</t>
  </si>
  <si>
    <t>フォトグラファー：VISIONARI</t>
  </si>
  <si>
    <t>挙式のみ(50カット)/撮影データ</t>
  </si>
  <si>
    <t>フォトツアー1ヶ所(30カット)/ワイキキ周辺</t>
  </si>
  <si>
    <t>ホテル出発→フォトツアー1カ所(ワイキキ周辺）→挙式</t>
  </si>
  <si>
    <t>教会用ゲストコーディネーター　※60名様以上の場合、2名必要となります</t>
  </si>
  <si>
    <t>ブーケ＆ブートニア　☆ご成約特典☆</t>
  </si>
  <si>
    <t>吉橋様     挙式日：2019-10-12</t>
  </si>
  <si>
    <t>ハワイアンヴィラ</t>
  </si>
  <si>
    <t>ハワイアンヴィラ会場使用/屋根のある家具、バー、お手洗い付きオープンスペースの使用料/ウェディングウッドガゼボアーチ/ウェディングウッドガゼボアーチ用リネン/ヴィンテージ椅子のミックスと木のベンチ（最大１８名が着席可能です）/挙式立会人/ハワイアンウクレレシンガー/お世話係/結婚証明書（ハワイ州の法的な効力なし）/グアヴァジュース＆レモネードとお水のウェルカムドリンクサービース/新郎新婦用の往復SUV/LOVEサインのレンタル（高さ６０cmほどの文字サインとなります。邸宅ガーデンに飾り、ご列席者様との写真撮影にも使うことが可能です）/JUST MARRIEDのプレートのレンタル/MR&amp;MRSのサインプレートのレンタル/挙式用椅子の周りに置くランタンレンタル　※新郎新婦様を含むご列席者様が31名以上の場合、別途会場使用料が掛かります</t>
  </si>
  <si>
    <t>フラワーシャワー(10名分)</t>
  </si>
  <si>
    <t>フラワーシャワー(追加5名様分)</t>
  </si>
  <si>
    <t>ご列席者用レイ(白もしくは白紫)</t>
  </si>
  <si>
    <t>ヘアメイクアーティスト：Machi Barros</t>
  </si>
  <si>
    <t>リハーサルメイク(120分）
※10/11(金)16:30〜18:30＠Kahala Hotel</t>
  </si>
  <si>
    <t>つきっきりヘアメイク(7時間）*クイックヘアチェンジ2回付き
※1時間延長：19,500円</t>
  </si>
  <si>
    <t>Plan（アルバムなし）：フォトグラファーTakako or Megumi or Cliff or Ryan or Jason or Yumiko/メイク、ホテル内、(リムジン)、セレモニー、フォトツアー2ヶ所又は フォトツアー1ヶ所+レセプション冒頭/350cut～/データ・インターネットスライドショー	
※撮影1ヶ所追加：45,500円</t>
  </si>
  <si>
    <t>プロペラUSA</t>
  </si>
  <si>
    <t>梅(挙式のみ) DVD納品</t>
  </si>
  <si>
    <t>ご列席者様用14名乗りミニバ(会場⇔ワイキキもしくはカハラホテル・往復)
※15名様になった場合は、1名様お二人のSUVに同乗</t>
  </si>
  <si>
    <t>Orchid Menu
※乾杯ドリンクはシャンパンではなくゲスト皆様にお選びいただきます</t>
  </si>
  <si>
    <t>ご紹介割引</t>
  </si>
  <si>
    <t>東様     挙式日：2019-10-03</t>
  </si>
  <si>
    <t>セントラルユニオン教会大聖堂</t>
  </si>
  <si>
    <t>フォトグラファー：VISIONARI/Takako,Megumi,Ryan,Jason,Yumiko</t>
  </si>
  <si>
    <t xml:space="preserve">Plan（アルバムなし）：フォトグラファーTakako or Megumi or Cliff or Ryan or Jason or Yumiko/メイク、ホテル内、(リムジン)、セレモニー、フォトツアー1ヶ所(マジックアイランド）+レセプション冒頭/350cut～/データ・インターネットスライドショー	</t>
  </si>
  <si>
    <t>ホテル出発→挙式→フォトツアー1カ所(マジックアイランド）→レセプション前半
※現地お打合せ：10/01 15:30〜＠Halekulani</t>
  </si>
  <si>
    <t>フォトツアー1ヶ所(マジックアイランド）</t>
  </si>
  <si>
    <t>24名様用バス</t>
  </si>
  <si>
    <t>Orchid Menu</t>
  </si>
  <si>
    <t>Keiki menu</t>
  </si>
  <si>
    <t>Orchid Menu
※当日キャンセル50%</t>
  </si>
  <si>
    <t>Keiki menu
※当日キャンセル50%</t>
  </si>
  <si>
    <t>ウェディングケーキアップグレード
2段/ベリートッピング</t>
  </si>
  <si>
    <t>ブーケ＆ブートニア　
☆プレゼント☆</t>
  </si>
  <si>
    <t>セントラルユニオン教会</t>
  </si>
  <si>
    <t>フラワーシャワー(追加10名様分)</t>
  </si>
  <si>
    <t>紹介特典</t>
  </si>
  <si>
    <t>ブーケ＆ブートニア　</t>
  </si>
  <si>
    <t>北川様     挙式日：2019-10-21</t>
  </si>
  <si>
    <t>キャルバリー・バイ・ザ・シー教会</t>
  </si>
  <si>
    <t>ヘアメイクアーティスト：Real Weddingsオリジナル</t>
  </si>
  <si>
    <t>つきっきりヘアメイク(7時間）*クイックヘアチェンジ2回付き</t>
  </si>
  <si>
    <t xml:space="preserve">Plan（アルバムなし）：フォトグラファーTakako or Megumi or Cliff or Ryan or Jason or Yumiko/メイク、ホテル内、(リムジン)、セレモニー、フォトツアー2ヶ所（ダウンタウン・マジックアイランド）/350cut～/データ・インターネットスライドショー	</t>
  </si>
  <si>
    <t>A Short Film（到着→挙式→ガーデン→出発）/曲選択可/DVD
※音楽お任せ</t>
  </si>
  <si>
    <t>Orchid Menu
ブルークラブケーキ
ヴィテロトナート
ロブスタービスク
リブアイステーキ</t>
  </si>
  <si>
    <t>ブーケ＆ブートニア
☆プレゼント☆</t>
  </si>
  <si>
    <t>ヘッドピース　</t>
  </si>
  <si>
    <t>レイ（ホワイト）</t>
  </si>
  <si>
    <t>スタンダード(シェル)
クロス：ミント</t>
  </si>
  <si>
    <t>Paper Items</t>
  </si>
  <si>
    <t>席札&amp;メニュー表(セットタイプ)　※10枚以上のご注文が必要です</t>
  </si>
  <si>
    <t>セットアップ料金　※ミニマムオーダー10以下の場合</t>
  </si>
  <si>
    <t>井上様     挙式日：2019-10-23</t>
  </si>
  <si>
    <t>【基本プラン】
教会使用料（1時間挙式）／牧師への謝礼／オルガン奏者／シンガー／教会のお世話係／結婚証明書（法的効力はありません）／リムジン送迎（ホテル⇔教会間）※ご列席者40名様以上の場合、2時間挙式をおすすめしております</t>
  </si>
  <si>
    <t>つきっきり(7時間以内)+クイックヘアチェンジ付</t>
  </si>
  <si>
    <t>延長1時間
※18:00撮影終了まで</t>
  </si>
  <si>
    <t xml:space="preserve">Plan（アルバムなし）：フォトグラファーMegumi 
メイク、ホテル内、(リムジン)、セレモニー、 フォトツアー1ヶ所(ワイキキ周辺)+レセプション冒頭/350cut～/データ・インターネットスライドショー	</t>
  </si>
  <si>
    <t>ワイマナロビーチ(サンディビーチ)出張料</t>
  </si>
  <si>
    <t>ホテル出発→ワイマナロビーチ(サンディビーチ)→挙式→レセプション冒頭
※現地でのお打ち合わせ10/21(月)15:00-16:00</t>
  </si>
  <si>
    <t>フォトツアー1ヶ所(ワイマナロビーチorサンディビーチ)</t>
  </si>
  <si>
    <t>Orchid Menu
※ドリンク代は当日お召し上がりいただいた分を
　現地でお支払い下さいませ。
※白のホイップクリームのウエディングケーキは
　コースの中に含まれております。</t>
  </si>
  <si>
    <t>アップチャージ
☆いちごとブルーベリーのトッピング☆</t>
  </si>
  <si>
    <t>ブーケ＆ブートニア　
☆ご成約特典☆</t>
  </si>
  <si>
    <t>ブーケのリボン(オフホワイトとサーモンピンク系の2本)
☆プレゼント☆</t>
  </si>
  <si>
    <t>篠塚様     挙式日：2019-10-12</t>
  </si>
  <si>
    <t>ヒルトンワイコロアチャペル</t>
  </si>
  <si>
    <t>会場使用料(15時~18時まで)／牧師先生／結婚証明書（法的効力はありません)／弾き語りシンガー／日本人コーディネーター ※ゲスト25名様以上の場合、コーディネーター1名の追加が必要となります
※9時〜13時の場合：351,000円</t>
  </si>
  <si>
    <t>ヘアメイクアーティスト：ハワイ島</t>
  </si>
  <si>
    <t>新郎ヘアセット(20分)</t>
  </si>
  <si>
    <t>ヘアメイク＆着付け(120分）</t>
  </si>
  <si>
    <t>フォトグラファー：リアルウエディングスオリジナル(ハワイ島)</t>
  </si>
  <si>
    <t>挙式のみ</t>
  </si>
  <si>
    <t>Real Weddings オリジナル(ハワイ島)</t>
  </si>
  <si>
    <t>ブーケ&amp;ブートニア　</t>
  </si>
  <si>
    <t>ヘッドピース　
※ブーケとお揃いの花材</t>
  </si>
  <si>
    <t>フラワーシャワー(10名様分)　</t>
  </si>
  <si>
    <t>ハワイ島：ヒルトンワイコロアヴィレッジ</t>
  </si>
  <si>
    <t>会場使用料　※25名様以下の場合</t>
  </si>
  <si>
    <t>ディナーメニューB</t>
  </si>
  <si>
    <t>ウェディングケーキ　
※58,500円→91,000円</t>
  </si>
  <si>
    <t>Real Weddings オリジナル (ハワイ島)</t>
  </si>
  <si>
    <t>ケーキフラワー　</t>
  </si>
  <si>
    <t>つきっきりコーディネーター(ハワイ島)</t>
  </si>
  <si>
    <t>レセプション前半まで</t>
  </si>
  <si>
    <t>★リアルウエディングスオリジナル特典★提携6社より選べるご衣裳レンタルプラン①bittersweet38万円分②Lavieen Rose30万円分③innocently35万円分④La Reine38万円分⑤WHITE DOOR35万円分⑥Bridal House TUTU30万円分　※詳細はドレスサロンによって異なります。また、ご予約をご希望の場合、プランナーにお申し付けください。※上記以外のドレスサロンをご希望の場合、こちらの特典を省くことも可能です。お好きなご衣裳をお持込いただいてもお持込料は掛かりません。</t>
  </si>
  <si>
    <t>大久保様     挙式日：2019-10-11</t>
  </si>
  <si>
    <t>VISIONARI PHOTO PLAN</t>
  </si>
  <si>
    <t>撮影3時間　※送迎車は含まれておりません</t>
  </si>
  <si>
    <t>ヘアメイクアーティスト：Miho Seguchi</t>
  </si>
  <si>
    <t>ヘアメイク＆着付け(120分)</t>
  </si>
  <si>
    <t>フォトツアー同行(45分)</t>
  </si>
  <si>
    <t>ヘアチェンジ・クイックチェンジ/野外(20分)</t>
  </si>
  <si>
    <t>ホテル戻りヘアチェンジ(45分)</t>
  </si>
  <si>
    <t>リムジン送迎（2時間）</t>
  </si>
  <si>
    <t>ヘッドピース　※ブーケとお揃い花材</t>
  </si>
  <si>
    <t>レセプションコーディネーター</t>
  </si>
  <si>
    <t>会場準備～パーティー終了</t>
  </si>
  <si>
    <t>スクリーン&amp;プロジェクター</t>
  </si>
  <si>
    <t>テーブルデコレーション　※高砂のみ</t>
  </si>
  <si>
    <t>ケーキフラワー　※ケーキにオリーブ他グリーンの装飾</t>
  </si>
  <si>
    <t>セミネイキッド３段＋フルーツ</t>
  </si>
  <si>
    <t>スタンダード(シェル)</t>
  </si>
  <si>
    <t>ご紹介特別割引</t>
  </si>
  <si>
    <t>大野様     挙式日：2019-10-12</t>
  </si>
  <si>
    <t>ハレクラニ（バンケットルーム）</t>
  </si>
  <si>
    <t>Lunch/MENU FOUR</t>
  </si>
  <si>
    <t>オリジナルウエディングケーキ　
104,000円→130,000円</t>
  </si>
  <si>
    <t>テーブルデコレーション</t>
  </si>
  <si>
    <t>濃いピンクのグラデーションにポイントでグリーン（少量）
260,000円→279,500円（高砂+円卓6つの場合）
※円卓1つ：39,000円</t>
  </si>
  <si>
    <t>ウェルカムテーブル用フラワー</t>
  </si>
  <si>
    <t>会場準備〜レセプション</t>
  </si>
  <si>
    <t>撮影1.5時間</t>
  </si>
  <si>
    <t>ウクレレ&amp;フラ</t>
  </si>
  <si>
    <t>パーティ/2時間
12:00〜14:00</t>
  </si>
</sst>
</file>

<file path=xl/styles.xml><?xml version="1.0" encoding="utf-8"?>
<styleSheet xmlns="http://schemas.openxmlformats.org/spreadsheetml/2006/main" xml:space="preserve">
  <numFmts count="3">
    <numFmt numFmtId="164" formatCode="#,##0.00_ "/>
    <numFmt numFmtId="165" formatCode="#,##0_ "/>
    <numFmt numFmtId="166" formatCode="0.000%"/>
  </numFmts>
  <fonts count="1">
    <font>
      <b val="0"/>
      <i val="0"/>
      <strike val="0"/>
      <u val="none"/>
      <sz val="11"/>
      <color rgb="FF000000"/>
      <name val="ＭＳ Ｐゴシック"/>
    </font>
  </fonts>
  <fills count="3">
    <fill>
      <patternFill patternType="none"/>
    </fill>
    <fill>
      <patternFill patternType="gray125">
        <fgColor rgb="FFFFFFFF"/>
        <bgColor rgb="FF000000"/>
      </patternFill>
    </fill>
    <fill>
      <patternFill patternType="none"/>
    </fill>
  </fills>
  <borders count="18">
    <border/>
    <border>
      <left style="thin">
        <color rgb="FF000000"/>
      </left>
      <top style="thin">
        <color rgb="FF000000"/>
      </top>
    </border>
    <border>
      <top style="thin">
        <color rgb="FF000000"/>
      </top>
    </border>
    <border>
      <right style="thin">
        <color rgb="FF000000"/>
      </right>
      <top style="thin">
        <color rgb="FF000000"/>
      </top>
    </border>
    <border>
      <bottom style="dashed">
        <color rgb="FF000000"/>
      </bottom>
    </border>
    <border>
      <top style="medium">
        <color rgb="FF000000"/>
      </top>
      <bottom style="thin">
        <color rgb="FF000000"/>
      </bottom>
    </border>
    <border>
      <left style="medium">
        <color rgb="FF000000"/>
      </left>
      <top style="medium">
        <color rgb="FF000000"/>
      </top>
      <bottom style="thin">
        <color rgb="FF000000"/>
      </bottom>
    </border>
    <border>
      <left style="medium">
        <color rgb="FF000000"/>
      </left>
      <bottom style="dashed">
        <color rgb="FF000000"/>
      </bottom>
    </border>
    <border>
      <right style="medium">
        <color rgb="FF000000"/>
      </right>
      <top style="medium">
        <color rgb="FF000000"/>
      </top>
      <bottom style="thin">
        <color rgb="FF000000"/>
      </bottom>
    </border>
    <border>
      <right style="medium">
        <color rgb="FF000000"/>
      </right>
      <bottom style="dashed">
        <color rgb="FF000000"/>
      </bottom>
    </border>
    <border>
      <left style="medium">
        <color rgb="FF000000"/>
      </left>
      <top style="double">
        <color rgb="FF000000"/>
      </top>
      <bottom style="medium">
        <color rgb="FF000000"/>
      </bottom>
    </border>
    <border>
      <top style="double">
        <color rgb="FF000000"/>
      </top>
      <bottom style="medium">
        <color rgb="FF000000"/>
      </bottom>
    </border>
    <border>
      <right style="medium">
        <color rgb="FF000000"/>
      </right>
      <top style="double">
        <color rgb="FF000000"/>
      </top>
      <bottom style="medium">
        <color rgb="FF000000"/>
      </bottom>
    </border>
    <border>
      <left style="thin">
        <color rgb="FF000000"/>
      </left>
    </border>
    <border>
      <right style="thin">
        <color rgb="FF000000"/>
      </right>
    </border>
    <border>
      <top style="double">
        <color rgb="FF000000"/>
      </top>
    </border>
    <border>
      <left style="thin">
        <color rgb="FF000000"/>
      </left>
      <top style="double">
        <color rgb="FF000000"/>
      </top>
    </border>
    <border>
      <right style="thin">
        <color rgb="FF000000"/>
      </right>
      <top style="double">
        <color rgb="FF000000"/>
      </top>
    </border>
  </borders>
  <cellStyleXfs count="1">
    <xf numFmtId="0" fontId="0" fillId="0" borderId="0"/>
  </cellStyleXfs>
  <cellXfs count="57">
    <xf xfId="0" fontId="0" numFmtId="0" fillId="2" borderId="0" applyFont="0" applyNumberFormat="0" applyFill="0" applyBorder="0" applyAlignment="0">
      <alignment horizontal="general" vertical="center" textRotation="0" wrapText="false" shrinkToFit="false"/>
    </xf>
    <xf xfId="0" fontId="0" numFmtId="0" fillId="2" borderId="0" applyFont="0" applyNumberFormat="0" applyFill="0" applyBorder="0" applyAlignment="1">
      <alignment horizontal="center" vertical="center" textRotation="0" wrapText="false" shrinkToFit="false"/>
    </xf>
    <xf xfId="0" fontId="0" numFmtId="164" fillId="2" borderId="0" applyFont="0" applyNumberFormat="1" applyFill="0" applyBorder="0" applyAlignment="1">
      <alignment horizontal="right" vertical="center" textRotation="0" wrapText="false" shrinkToFit="false"/>
    </xf>
    <xf xfId="0" fontId="0" numFmtId="0" fillId="2" borderId="0" applyFont="0" applyNumberFormat="0" applyFill="0" applyBorder="0" applyAlignment="1">
      <alignment horizontal="general" vertical="center" textRotation="0" wrapText="true" shrinkToFit="false"/>
    </xf>
    <xf xfId="0" fontId="0" numFmtId="10" fillId="2" borderId="0" applyFont="0" applyNumberFormat="1" applyFill="0" applyBorder="0" applyAlignment="1">
      <alignment horizontal="right" vertical="center" textRotation="0" wrapText="false" shrinkToFit="false"/>
    </xf>
    <xf xfId="0" fontId="0" numFmtId="165" fillId="2" borderId="0" applyFont="0" applyNumberFormat="1" applyFill="0" applyBorder="0" applyAlignment="0">
      <alignment horizontal="general" vertical="center" textRotation="0" wrapText="false" shrinkToFit="false"/>
    </xf>
    <xf xfId="0" fontId="0" numFmtId="165" fillId="2" borderId="0" applyFont="0" applyNumberFormat="1" applyFill="0" applyBorder="0" applyAlignment="1">
      <alignment horizontal="right" vertical="center" textRotation="0" wrapText="false" shrinkToFit="false"/>
    </xf>
    <xf xfId="0" fontId="0" numFmtId="9" fillId="2" borderId="0" applyFont="0" applyNumberFormat="1" applyFill="0" applyBorder="0" applyAlignment="0">
      <alignment horizontal="general" vertical="center" textRotation="0" wrapText="false" shrinkToFit="false"/>
    </xf>
    <xf xfId="0" fontId="0" numFmtId="0" fillId="2" borderId="0" applyFont="0" applyNumberFormat="0" applyFill="0" applyBorder="0" applyAlignment="1">
      <alignment horizontal="right" vertical="center" textRotation="0" wrapText="true" shrinkToFit="false"/>
    </xf>
    <xf xfId="0" fontId="0" numFmtId="166" fillId="2" borderId="0" applyFont="0" applyNumberFormat="1" applyFill="0" applyBorder="0" applyAlignment="0">
      <alignment horizontal="general" vertical="center" textRotation="0" wrapText="false" shrinkToFit="false"/>
    </xf>
    <xf xfId="0" fontId="0" numFmtId="0" fillId="2" borderId="0" applyFont="0" applyNumberFormat="0" applyFill="0" applyBorder="0" applyAlignment="1">
      <alignment horizontal="center" vertical="center" textRotation="0" wrapText="false" shrinkToFit="false"/>
    </xf>
    <xf xfId="0" fontId="0" numFmtId="14" fillId="2" borderId="0" applyFont="0" applyNumberFormat="1" applyFill="0" applyBorder="0" applyAlignment="0">
      <alignment horizontal="general" vertical="center" textRotation="0" wrapText="false" shrinkToFit="false"/>
    </xf>
    <xf xfId="0" fontId="0" numFmtId="0" fillId="2" borderId="0" applyFont="0" applyNumberFormat="0" applyFill="0" applyBorder="0" applyAlignment="0">
      <alignment horizontal="general" vertical="center" textRotation="0" wrapText="false" shrinkToFit="false"/>
    </xf>
    <xf xfId="0" fontId="0" numFmtId="164" fillId="2" borderId="0" applyFont="0" applyNumberFormat="1" applyFill="0" applyBorder="0" applyAlignment="0">
      <alignment horizontal="general" vertical="center" textRotation="0" wrapText="false" shrinkToFit="false"/>
    </xf>
    <xf xfId="0" fontId="0" numFmtId="164" fillId="2" borderId="0" applyFont="0" applyNumberFormat="1" applyFill="0" applyBorder="0" applyAlignment="1">
      <alignment horizontal="right" vertical="center" textRotation="0" wrapText="false" shrinkToFit="false"/>
    </xf>
    <xf xfId="0" fontId="0" numFmtId="0" fillId="2" borderId="0" applyFont="0" applyNumberFormat="0" applyFill="0" applyBorder="0" applyAlignment="0">
      <alignment horizontal="general" vertical="center" textRotation="0" wrapText="false" shrinkToFit="false"/>
    </xf>
    <xf xfId="0" fontId="0" numFmtId="0" fillId="2" borderId="0" applyFont="0" applyNumberFormat="0" applyFill="0" applyBorder="0" applyAlignment="1">
      <alignment horizontal="general" vertical="center" textRotation="0" wrapText="true" shrinkToFit="false"/>
    </xf>
    <xf xfId="0" fontId="0" numFmtId="165" fillId="2" borderId="0" applyFont="0" applyNumberFormat="1" applyFill="0" applyBorder="0" applyAlignment="0">
      <alignment horizontal="general" vertical="center" textRotation="0" wrapText="false" shrinkToFit="false"/>
    </xf>
    <xf xfId="0" fontId="0" numFmtId="164" fillId="2" borderId="0" applyFont="0" applyNumberFormat="1" applyFill="0" applyBorder="0" applyAlignment="1">
      <alignment horizontal="right" vertical="center" textRotation="0" wrapText="false" shrinkToFit="false"/>
    </xf>
    <xf xfId="0" fontId="0" numFmtId="165" fillId="2" borderId="0" applyFont="0" applyNumberFormat="1" applyFill="0" applyBorder="0" applyAlignment="1">
      <alignment horizontal="right" vertical="center" textRotation="0" wrapText="false" shrinkToFit="false"/>
    </xf>
    <xf xfId="0" fontId="0" numFmtId="10" fillId="2" borderId="0" applyFont="0" applyNumberFormat="1" applyFill="0" applyBorder="0" applyAlignment="1">
      <alignment horizontal="right" vertical="center" textRotation="0" wrapText="false" shrinkToFit="false"/>
    </xf>
    <xf xfId="0" fontId="0" numFmtId="0" fillId="2" borderId="1" applyFont="0" applyNumberFormat="0" applyFill="0" applyBorder="1" applyAlignment="1">
      <alignment horizontal="center" vertical="center" textRotation="0" wrapText="false" shrinkToFit="false"/>
    </xf>
    <xf xfId="0" fontId="0" numFmtId="0" fillId="2" borderId="2" applyFont="0" applyNumberFormat="0" applyFill="0" applyBorder="1" applyAlignment="1">
      <alignment horizontal="center" vertical="center" textRotation="0" wrapText="false" shrinkToFit="false"/>
    </xf>
    <xf xfId="0" fontId="0" numFmtId="0" fillId="2" borderId="2" applyFont="0" applyNumberFormat="0" applyFill="0" applyBorder="1" applyAlignment="1">
      <alignment horizontal="center" vertical="center" textRotation="0" wrapText="true" shrinkToFit="false"/>
    </xf>
    <xf xfId="0" fontId="0" numFmtId="165" fillId="2" borderId="2" applyFont="0" applyNumberFormat="1" applyFill="0" applyBorder="1" applyAlignment="1">
      <alignment horizontal="center" vertical="center" textRotation="0" wrapText="false" shrinkToFit="false"/>
    </xf>
    <xf xfId="0" fontId="0" numFmtId="164" fillId="2" borderId="2" applyFont="0" applyNumberFormat="1" applyFill="0" applyBorder="1" applyAlignment="1">
      <alignment horizontal="center" vertical="center" textRotation="0" wrapText="false" shrinkToFit="false"/>
    </xf>
    <xf xfId="0" fontId="0" numFmtId="10" fillId="2" borderId="2" applyFont="0" applyNumberFormat="1" applyFill="0" applyBorder="1" applyAlignment="1">
      <alignment horizontal="center" vertical="center" textRotation="0" wrapText="false" shrinkToFit="false"/>
    </xf>
    <xf xfId="0" fontId="0" numFmtId="165" fillId="2" borderId="2" applyFont="0" applyNumberFormat="1" applyFill="0" applyBorder="1" applyAlignment="1">
      <alignment horizontal="center" vertical="center" textRotation="0" wrapText="false" shrinkToFit="false"/>
    </xf>
    <xf xfId="0" fontId="0" numFmtId="164" fillId="2" borderId="2" applyFont="0" applyNumberFormat="1" applyFill="0" applyBorder="1" applyAlignment="1">
      <alignment horizontal="center" vertical="center" textRotation="0" wrapText="false" shrinkToFit="false"/>
    </xf>
    <xf xfId="0" fontId="0" numFmtId="10" fillId="2" borderId="2" applyFont="0" applyNumberFormat="1" applyFill="0" applyBorder="1" applyAlignment="1">
      <alignment horizontal="center" vertical="center" textRotation="0" wrapText="false" shrinkToFit="false"/>
    </xf>
    <xf xfId="0" fontId="0" numFmtId="164" fillId="2" borderId="3" applyFont="0" applyNumberFormat="1" applyFill="0" applyBorder="1" applyAlignment="1">
      <alignment horizontal="center" vertical="center" textRotation="0" wrapText="false" shrinkToFit="false"/>
    </xf>
    <xf xfId="0" fontId="0" numFmtId="0" fillId="2" borderId="0" applyFont="0" applyNumberFormat="0" applyFill="0" applyBorder="0" applyAlignment="1">
      <alignment horizontal="right" vertical="center" textRotation="0" wrapText="true" shrinkToFit="false"/>
    </xf>
    <xf xfId="0" fontId="0" numFmtId="14" fillId="2" borderId="4" applyFont="0" applyNumberFormat="1" applyFill="0" applyBorder="1" applyAlignment="0">
      <alignment horizontal="general" vertical="center" textRotation="0" wrapText="false" shrinkToFit="false"/>
    </xf>
    <xf xfId="0" fontId="0" numFmtId="0" fillId="2" borderId="4" applyFont="0" applyNumberFormat="0" applyFill="0" applyBorder="1" applyAlignment="0">
      <alignment horizontal="general" vertical="center" textRotation="0" wrapText="false" shrinkToFit="false"/>
    </xf>
    <xf xfId="0" fontId="0" numFmtId="164" fillId="2" borderId="4" applyFont="0" applyNumberFormat="1" applyFill="0" applyBorder="1" applyAlignment="0">
      <alignment horizontal="general" vertical="center" textRotation="0" wrapText="false" shrinkToFit="false"/>
    </xf>
    <xf xfId="0" fontId="0" numFmtId="14" fillId="2" borderId="5" applyFont="0" applyNumberFormat="1" applyFill="0" applyBorder="1" applyAlignment="1">
      <alignment horizontal="center" vertical="center" textRotation="0" wrapText="false" shrinkToFit="false"/>
    </xf>
    <xf xfId="0" fontId="0" numFmtId="0" fillId="2" borderId="5" applyFont="0" applyNumberFormat="0" applyFill="0" applyBorder="1" applyAlignment="1">
      <alignment horizontal="center" vertical="center" textRotation="0" wrapText="false" shrinkToFit="false"/>
    </xf>
    <xf xfId="0" fontId="0" numFmtId="164" fillId="2" borderId="5" applyFont="0" applyNumberFormat="1" applyFill="0" applyBorder="1" applyAlignment="1">
      <alignment horizontal="center" vertical="center" textRotation="0" wrapText="false" shrinkToFit="false"/>
    </xf>
    <xf xfId="0" fontId="0" numFmtId="0" fillId="2" borderId="6" applyFont="0" applyNumberFormat="0" applyFill="0" applyBorder="1" applyAlignment="1">
      <alignment horizontal="center" vertical="center" textRotation="0" wrapText="false" shrinkToFit="false"/>
    </xf>
    <xf xfId="0" fontId="0" numFmtId="0" fillId="2" borderId="7" applyFont="0" applyNumberFormat="0" applyFill="0" applyBorder="1" applyAlignment="1">
      <alignment horizontal="center" vertical="center" textRotation="0" wrapText="false" shrinkToFit="false"/>
    </xf>
    <xf xfId="0" fontId="0" numFmtId="164" fillId="2" borderId="8" applyFont="0" applyNumberFormat="1" applyFill="0" applyBorder="1" applyAlignment="1">
      <alignment horizontal="center" vertical="center" textRotation="0" wrapText="false" shrinkToFit="false"/>
    </xf>
    <xf xfId="0" fontId="0" numFmtId="164" fillId="2" borderId="9" applyFont="0" applyNumberFormat="1" applyFill="0" applyBorder="1" applyAlignment="0">
      <alignment horizontal="general" vertical="center" textRotation="0" wrapText="false" shrinkToFit="false"/>
    </xf>
    <xf xfId="0" fontId="0" numFmtId="0" fillId="2" borderId="10" applyFont="0" applyNumberFormat="0" applyFill="0" applyBorder="1" applyAlignment="1">
      <alignment horizontal="center" vertical="center" textRotation="0" wrapText="false" shrinkToFit="false"/>
    </xf>
    <xf xfId="0" fontId="0" numFmtId="14" fillId="2" borderId="11" applyFont="0" applyNumberFormat="1" applyFill="0" applyBorder="1" applyAlignment="0">
      <alignment horizontal="general" vertical="center" textRotation="0" wrapText="false" shrinkToFit="false"/>
    </xf>
    <xf xfId="0" fontId="0" numFmtId="0" fillId="2" borderId="11" applyFont="0" applyNumberFormat="0" applyFill="0" applyBorder="1" applyAlignment="0">
      <alignment horizontal="general" vertical="center" textRotation="0" wrapText="false" shrinkToFit="false"/>
    </xf>
    <xf xfId="0" fontId="0" numFmtId="164" fillId="2" borderId="11" applyFont="0" applyNumberFormat="1" applyFill="0" applyBorder="1" applyAlignment="0">
      <alignment horizontal="general" vertical="center" textRotation="0" wrapText="false" shrinkToFit="false"/>
    </xf>
    <xf xfId="0" fontId="0" numFmtId="164" fillId="2" borderId="12" applyFont="0" applyNumberFormat="1" applyFill="0" applyBorder="1" applyAlignment="0">
      <alignment horizontal="general" vertical="center" textRotation="0" wrapText="false" shrinkToFit="false"/>
    </xf>
    <xf xfId="0" fontId="0" numFmtId="0" fillId="2" borderId="13" applyFont="0" applyNumberFormat="0" applyFill="0" applyBorder="1" applyAlignment="0">
      <alignment horizontal="general" vertical="center" textRotation="0" wrapText="false" shrinkToFit="false"/>
    </xf>
    <xf xfId="0" fontId="0" numFmtId="164" fillId="2" borderId="14" applyFont="0" applyNumberFormat="1" applyFill="0" applyBorder="1" applyAlignment="1">
      <alignment horizontal="right" vertical="center" textRotation="0" wrapText="false" shrinkToFit="false"/>
    </xf>
    <xf xfId="0" fontId="0" numFmtId="0" fillId="2" borderId="15" applyFont="0" applyNumberFormat="0" applyFill="0" applyBorder="1" applyAlignment="0">
      <alignment horizontal="general" vertical="center" textRotation="0" wrapText="false" shrinkToFit="false"/>
    </xf>
    <xf xfId="0" fontId="0" numFmtId="0" fillId="2" borderId="15" applyFont="0" applyNumberFormat="0" applyFill="0" applyBorder="1" applyAlignment="1">
      <alignment horizontal="general" vertical="center" textRotation="0" wrapText="true" shrinkToFit="false"/>
    </xf>
    <xf xfId="0" fontId="0" numFmtId="165" fillId="2" borderId="15" applyFont="0" applyNumberFormat="1" applyFill="0" applyBorder="1" applyAlignment="0">
      <alignment horizontal="general" vertical="center" textRotation="0" wrapText="false" shrinkToFit="false"/>
    </xf>
    <xf xfId="0" fontId="0" numFmtId="164" fillId="2" borderId="15" applyFont="0" applyNumberFormat="1" applyFill="0" applyBorder="1" applyAlignment="1">
      <alignment horizontal="right" vertical="center" textRotation="0" wrapText="false" shrinkToFit="false"/>
    </xf>
    <xf xfId="0" fontId="0" numFmtId="165" fillId="2" borderId="15" applyFont="0" applyNumberFormat="1" applyFill="0" applyBorder="1" applyAlignment="1">
      <alignment horizontal="right" vertical="center" textRotation="0" wrapText="false" shrinkToFit="false"/>
    </xf>
    <xf xfId="0" fontId="0" numFmtId="10" fillId="2" borderId="15" applyFont="0" applyNumberFormat="1" applyFill="0" applyBorder="1" applyAlignment="1">
      <alignment horizontal="right" vertical="center" textRotation="0" wrapText="false" shrinkToFit="false"/>
    </xf>
    <xf xfId="0" fontId="0" numFmtId="0" fillId="2" borderId="16" applyFont="0" applyNumberFormat="0" applyFill="0" applyBorder="1" applyAlignment="0">
      <alignment horizontal="general" vertical="center" textRotation="0" wrapText="false" shrinkToFit="false"/>
    </xf>
    <xf xfId="0" fontId="0" numFmtId="164" fillId="2" borderId="17" applyFont="0" applyNumberFormat="1" applyFill="0" applyBorder="1" applyAlignment="1">
      <alignment horizontal="righ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18"/>
  <sheetViews>
    <sheetView tabSelected="0" workbookViewId="0" zoomScale="75" showGridLines="true" showRowColHeaders="1">
      <selection activeCell="H18" sqref="H18"/>
    </sheetView>
  </sheetViews>
  <sheetFormatPr defaultRowHeight="14.4" defaultColWidth="25" outlineLevelRow="0" outlineLevelCol="0"/>
  <cols>
    <col min="1" max="1" width="2.875" customWidth="true" style="12"/>
    <col min="2" max="2" width="4.375" customWidth="true" style="10"/>
    <col min="3" max="3" width="15.875" customWidth="true" style="11"/>
    <col min="4" max="4" width="20.125" customWidth="true" style="12"/>
    <col min="5" max="5" width="25" style="13"/>
    <col min="6" max="6" width="25" style="13"/>
    <col min="7" max="7" width="25" style="13"/>
    <col min="8" max="8" width="25" style="13"/>
    <col min="9" max="9" width="25" style="12"/>
  </cols>
  <sheetData>
    <row r="2" spans="1:9">
      <c r="C2" s="11" t="s">
        <v>0</v>
      </c>
      <c r="H2" s="14" t="s">
        <v>1</v>
      </c>
    </row>
    <row r="4" spans="1:9" s="10" customFormat="1">
      <c r="B4" s="38" t="s">
        <v>2</v>
      </c>
      <c r="C4" s="35" t="s">
        <v>3</v>
      </c>
      <c r="D4" s="36" t="s">
        <v>4</v>
      </c>
      <c r="E4" s="37" t="s">
        <v>5</v>
      </c>
      <c r="F4" s="37" t="s">
        <v>6</v>
      </c>
      <c r="G4" s="37" t="s">
        <v>7</v>
      </c>
      <c r="H4" s="40" t="s">
        <v>8</v>
      </c>
    </row>
    <row r="5" spans="1:9">
      <c r="B5" s="39">
        <v>1</v>
      </c>
      <c r="C5" s="32" t="s">
        <v>9</v>
      </c>
      <c r="D5" s="33" t="s">
        <v>10</v>
      </c>
      <c r="E5" s="34">
        <v>10647.45</v>
      </c>
      <c r="F5" s="34">
        <v>1257.88</v>
      </c>
      <c r="G5" s="34">
        <v>560.98</v>
      </c>
      <c r="H5" s="41">
        <v>12466.31</v>
      </c>
    </row>
    <row r="6" spans="1:9">
      <c r="B6" s="39">
        <v>2</v>
      </c>
      <c r="C6" s="32" t="s">
        <v>11</v>
      </c>
      <c r="D6" s="33" t="s">
        <v>12</v>
      </c>
      <c r="E6" s="34">
        <v>7160.1</v>
      </c>
      <c r="F6" s="34">
        <v>-453.6</v>
      </c>
      <c r="G6" s="34">
        <v>316.01</v>
      </c>
      <c r="H6" s="41">
        <v>7022.51</v>
      </c>
    </row>
    <row r="7" spans="1:9">
      <c r="B7" s="39">
        <v>3</v>
      </c>
      <c r="C7" s="32" t="s">
        <v>13</v>
      </c>
      <c r="D7" s="33" t="s">
        <v>14</v>
      </c>
      <c r="E7" s="34">
        <v>4743.33</v>
      </c>
      <c r="F7" s="34">
        <v>377.77</v>
      </c>
      <c r="G7" s="34">
        <v>241.31</v>
      </c>
      <c r="H7" s="41">
        <v>5362.41</v>
      </c>
    </row>
    <row r="8" spans="1:9">
      <c r="B8" s="39">
        <v>4</v>
      </c>
      <c r="C8" s="32" t="s">
        <v>15</v>
      </c>
      <c r="D8" s="33" t="s">
        <v>16</v>
      </c>
      <c r="E8" s="34">
        <v>3050.05</v>
      </c>
      <c r="F8" s="34">
        <v>429.04</v>
      </c>
      <c r="G8" s="34">
        <v>163.93</v>
      </c>
      <c r="H8" s="41">
        <v>3643.02</v>
      </c>
    </row>
    <row r="9" spans="1:9">
      <c r="B9" s="39">
        <v>5</v>
      </c>
      <c r="C9" s="32" t="s">
        <v>17</v>
      </c>
      <c r="D9" s="33" t="s">
        <v>18</v>
      </c>
      <c r="E9" s="34">
        <v>1919.74</v>
      </c>
      <c r="F9" s="34">
        <v>272.25</v>
      </c>
      <c r="G9" s="34">
        <v>103.29</v>
      </c>
      <c r="H9" s="41">
        <v>2295.28</v>
      </c>
    </row>
    <row r="10" spans="1:9">
      <c r="B10" s="39">
        <v>6</v>
      </c>
      <c r="C10" s="32" t="s">
        <v>17</v>
      </c>
      <c r="D10" s="33" t="s">
        <v>19</v>
      </c>
      <c r="E10" s="34">
        <v>4581.75</v>
      </c>
      <c r="F10" s="34">
        <v>705.84</v>
      </c>
      <c r="G10" s="34">
        <v>249.15</v>
      </c>
      <c r="H10" s="41">
        <v>5536.74</v>
      </c>
    </row>
    <row r="11" spans="1:9">
      <c r="B11" s="39">
        <v>7</v>
      </c>
      <c r="C11" s="32" t="s">
        <v>17</v>
      </c>
      <c r="D11" s="33" t="s">
        <v>20</v>
      </c>
      <c r="E11" s="34">
        <v>4455.9</v>
      </c>
      <c r="F11" s="34">
        <v>0</v>
      </c>
      <c r="G11" s="34">
        <v>185.63</v>
      </c>
      <c r="H11" s="41">
        <v>4641.53</v>
      </c>
    </row>
    <row r="12" spans="1:9">
      <c r="B12" s="39">
        <v>8</v>
      </c>
      <c r="C12" s="32" t="s">
        <v>17</v>
      </c>
      <c r="D12" s="33" t="s">
        <v>21</v>
      </c>
      <c r="E12" s="34">
        <v>5205.11</v>
      </c>
      <c r="F12" s="34">
        <v>618.0700000000001</v>
      </c>
      <c r="G12" s="34">
        <v>274.39</v>
      </c>
      <c r="H12" s="41">
        <v>6097.57</v>
      </c>
    </row>
    <row r="13" spans="1:9">
      <c r="B13" s="39">
        <v>9</v>
      </c>
      <c r="C13" s="32" t="s">
        <v>22</v>
      </c>
      <c r="D13" s="33" t="s">
        <v>23</v>
      </c>
      <c r="E13" s="34">
        <v>4278.13</v>
      </c>
      <c r="F13" s="34">
        <v>598.48</v>
      </c>
      <c r="G13" s="34">
        <v>229.79</v>
      </c>
      <c r="H13" s="41">
        <v>5106.4</v>
      </c>
    </row>
    <row r="14" spans="1:9">
      <c r="B14" s="39">
        <v>10</v>
      </c>
      <c r="C14" s="32" t="s">
        <v>24</v>
      </c>
      <c r="D14" s="33" t="s">
        <v>25</v>
      </c>
      <c r="E14" s="34">
        <v>6640.98</v>
      </c>
      <c r="F14" s="34">
        <v>755.53</v>
      </c>
      <c r="G14" s="34">
        <v>348.52</v>
      </c>
      <c r="H14" s="41">
        <v>7745.03</v>
      </c>
    </row>
    <row r="15" spans="1:9">
      <c r="B15" s="39">
        <v>11</v>
      </c>
      <c r="C15" s="32" t="s">
        <v>24</v>
      </c>
      <c r="D15" s="33" t="s">
        <v>26</v>
      </c>
      <c r="E15" s="34">
        <v>2160.5</v>
      </c>
      <c r="F15" s="34">
        <v>148.36</v>
      </c>
      <c r="G15" s="34">
        <v>108.79</v>
      </c>
      <c r="H15" s="41">
        <v>2417.65</v>
      </c>
    </row>
    <row r="16" spans="1:9">
      <c r="B16" s="39">
        <v>12</v>
      </c>
      <c r="C16" s="32" t="s">
        <v>27</v>
      </c>
      <c r="D16" s="33" t="s">
        <v>28</v>
      </c>
      <c r="E16" s="34">
        <v>3653.6</v>
      </c>
      <c r="F16" s="34">
        <v>476.35</v>
      </c>
      <c r="G16" s="34">
        <v>194.6</v>
      </c>
      <c r="H16" s="41">
        <v>4324.55</v>
      </c>
    </row>
    <row r="17" spans="1:9">
      <c r="B17" s="39">
        <v>13</v>
      </c>
      <c r="C17" s="32" t="s">
        <v>29</v>
      </c>
      <c r="D17" s="33" t="s">
        <v>30</v>
      </c>
      <c r="E17" s="34">
        <v>6472.38</v>
      </c>
      <c r="F17" s="34">
        <v>767.83</v>
      </c>
      <c r="G17" s="34">
        <v>341.16</v>
      </c>
      <c r="H17" s="41">
        <v>7581.37</v>
      </c>
    </row>
    <row r="18" spans="1:9">
      <c r="B18" s="42"/>
      <c r="C18" s="43"/>
      <c r="D18" s="44" t="s">
        <v>31</v>
      </c>
      <c r="E18" s="45" t="str">
        <f>SUM(E5:E17)</f>
        <v>0</v>
      </c>
      <c r="F18" s="45" t="str">
        <f>SUM(F5:F17)</f>
        <v>0</v>
      </c>
      <c r="G18" s="45" t="str">
        <f>SUM(G5:G17)</f>
        <v>0</v>
      </c>
      <c r="H18" s="46" t="str">
        <f>SUM(H5:H17)</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R30"/>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221</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115</v>
      </c>
      <c r="D5" s="3" t="s">
        <v>222</v>
      </c>
      <c r="E5" s="5">
        <v>1</v>
      </c>
      <c r="F5" s="2">
        <v>900</v>
      </c>
      <c r="G5" s="6">
        <v>117000</v>
      </c>
      <c r="H5" s="2">
        <v>825.63</v>
      </c>
      <c r="I5" s="6">
        <v>90605</v>
      </c>
      <c r="J5" s="6" t="str">
        <f>G5 - I5</f>
        <v>0</v>
      </c>
      <c r="K5" s="4" t="str">
        <f>IF(G5=0,0,J5 / G5)</f>
        <v>0</v>
      </c>
      <c r="L5" s="6" t="str">
        <f>J5 * O5</f>
        <v>0</v>
      </c>
      <c r="M5" s="2" t="str">
        <f>L5 / R2</f>
        <v>0</v>
      </c>
      <c r="N5" s="6" t="str">
        <f>J5 * P5</f>
        <v>0</v>
      </c>
      <c r="O5" s="4">
        <v>0.2</v>
      </c>
      <c r="P5" s="4">
        <v>0.8</v>
      </c>
      <c r="Q5" s="2">
        <v>130</v>
      </c>
      <c r="R5" s="48">
        <v>109.74</v>
      </c>
    </row>
    <row r="6" spans="1:18">
      <c r="B6" s="47" t="s">
        <v>51</v>
      </c>
      <c r="C6" t="s">
        <v>130</v>
      </c>
      <c r="D6" s="3" t="s">
        <v>223</v>
      </c>
      <c r="E6" s="5">
        <v>1</v>
      </c>
      <c r="F6" s="2">
        <v>900</v>
      </c>
      <c r="G6" s="6">
        <v>117000</v>
      </c>
      <c r="H6" s="2">
        <v>500</v>
      </c>
      <c r="I6" s="6">
        <v>54870</v>
      </c>
      <c r="J6" s="6" t="str">
        <f>G6 - I6</f>
        <v>0</v>
      </c>
      <c r="K6" s="4" t="str">
        <f>IF(G6=0,0,J6 / G6)</f>
        <v>0</v>
      </c>
      <c r="L6" s="6" t="str">
        <f>J6 * O6</f>
        <v>0</v>
      </c>
      <c r="M6" s="2" t="str">
        <f>L6 / R2</f>
        <v>0</v>
      </c>
      <c r="N6" s="6" t="str">
        <f>J6 * P6</f>
        <v>0</v>
      </c>
      <c r="O6" s="4">
        <v>0.2</v>
      </c>
      <c r="P6" s="4">
        <v>0.8</v>
      </c>
      <c r="Q6" s="2">
        <v>130</v>
      </c>
      <c r="R6" s="48">
        <v>109.74</v>
      </c>
    </row>
    <row r="7" spans="1:18">
      <c r="B7" s="47" t="s">
        <v>51</v>
      </c>
      <c r="C7" t="s">
        <v>130</v>
      </c>
      <c r="D7" s="3" t="s">
        <v>224</v>
      </c>
      <c r="E7" s="5">
        <v>2</v>
      </c>
      <c r="F7" s="2">
        <v>300</v>
      </c>
      <c r="G7" s="6">
        <v>39000</v>
      </c>
      <c r="H7" s="2">
        <v>160</v>
      </c>
      <c r="I7" s="6">
        <v>17558</v>
      </c>
      <c r="J7" s="6" t="str">
        <f>G7 - I7</f>
        <v>0</v>
      </c>
      <c r="K7" s="4" t="str">
        <f>IF(G7=0,0,J7 / G7)</f>
        <v>0</v>
      </c>
      <c r="L7" s="6" t="str">
        <f>J7 * O7</f>
        <v>0</v>
      </c>
      <c r="M7" s="2" t="str">
        <f>L7 / R2</f>
        <v>0</v>
      </c>
      <c r="N7" s="6" t="str">
        <f>J7 * P7</f>
        <v>0</v>
      </c>
      <c r="O7" s="4">
        <v>0.2</v>
      </c>
      <c r="P7" s="4">
        <v>0.8</v>
      </c>
      <c r="Q7" s="2">
        <v>130</v>
      </c>
      <c r="R7" s="48">
        <v>109.74</v>
      </c>
    </row>
    <row r="8" spans="1:18">
      <c r="B8" s="47" t="s">
        <v>51</v>
      </c>
      <c r="C8" t="s">
        <v>130</v>
      </c>
      <c r="D8" s="3" t="s">
        <v>132</v>
      </c>
      <c r="E8" s="5">
        <v>1</v>
      </c>
      <c r="F8" s="2">
        <v>80</v>
      </c>
      <c r="G8" s="6">
        <v>10400</v>
      </c>
      <c r="H8" s="2">
        <v>40</v>
      </c>
      <c r="I8" s="6">
        <v>4390</v>
      </c>
      <c r="J8" s="6" t="str">
        <f>G8 - I8</f>
        <v>0</v>
      </c>
      <c r="K8" s="4" t="str">
        <f>IF(G8=0,0,J8 / G8)</f>
        <v>0</v>
      </c>
      <c r="L8" s="6" t="str">
        <f>J8 * O8</f>
        <v>0</v>
      </c>
      <c r="M8" s="2" t="str">
        <f>L8 / R2</f>
        <v>0</v>
      </c>
      <c r="N8" s="6" t="str">
        <f>J8 * P8</f>
        <v>0</v>
      </c>
      <c r="O8" s="4">
        <v>0.2</v>
      </c>
      <c r="P8" s="4">
        <v>0.8</v>
      </c>
      <c r="Q8" s="2">
        <v>130</v>
      </c>
      <c r="R8" s="48">
        <v>109.74</v>
      </c>
    </row>
    <row r="9" spans="1:18">
      <c r="B9" s="47" t="s">
        <v>51</v>
      </c>
      <c r="C9" t="s">
        <v>192</v>
      </c>
      <c r="D9" s="3" t="s">
        <v>225</v>
      </c>
      <c r="E9" s="5">
        <v>1</v>
      </c>
      <c r="F9" s="2">
        <v>1500</v>
      </c>
      <c r="G9" s="6">
        <v>195000</v>
      </c>
      <c r="H9" s="2">
        <v>1099.48</v>
      </c>
      <c r="I9" s="6">
        <v>120657</v>
      </c>
      <c r="J9" s="6" t="str">
        <f>G9 - I9</f>
        <v>0</v>
      </c>
      <c r="K9" s="4" t="str">
        <f>IF(G9=0,0,J9 / G9)</f>
        <v>0</v>
      </c>
      <c r="L9" s="6" t="str">
        <f>J9 * O9</f>
        <v>0</v>
      </c>
      <c r="M9" s="2" t="str">
        <f>L9 / R2</f>
        <v>0</v>
      </c>
      <c r="N9" s="6" t="str">
        <f>J9 * P9</f>
        <v>0</v>
      </c>
      <c r="O9" s="4">
        <v>0.2</v>
      </c>
      <c r="P9" s="4">
        <v>0.8</v>
      </c>
      <c r="Q9" s="2">
        <v>130</v>
      </c>
      <c r="R9" s="48">
        <v>109.74</v>
      </c>
    </row>
    <row r="10" spans="1:18">
      <c r="B10" s="47" t="s">
        <v>51</v>
      </c>
      <c r="C10" t="s">
        <v>69</v>
      </c>
      <c r="D10" s="3" t="s">
        <v>226</v>
      </c>
      <c r="E10" s="5">
        <v>1</v>
      </c>
      <c r="F10" s="2">
        <v>150</v>
      </c>
      <c r="G10" s="6">
        <v>19500</v>
      </c>
      <c r="H10" s="2">
        <v>109.95</v>
      </c>
      <c r="I10" s="6">
        <v>12066</v>
      </c>
      <c r="J10" s="6" t="str">
        <f>G10 - I10</f>
        <v>0</v>
      </c>
      <c r="K10" s="4" t="str">
        <f>IF(G10=0,0,J10 / G10)</f>
        <v>0</v>
      </c>
      <c r="L10" s="6" t="str">
        <f>J10 * O10</f>
        <v>0</v>
      </c>
      <c r="M10" s="2" t="str">
        <f>L10 / R2</f>
        <v>0</v>
      </c>
      <c r="N10" s="6" t="str">
        <f>J10 * P10</f>
        <v>0</v>
      </c>
      <c r="O10" s="4">
        <v>0.2</v>
      </c>
      <c r="P10" s="4">
        <v>0.8</v>
      </c>
      <c r="Q10" s="2">
        <v>130</v>
      </c>
      <c r="R10" s="48">
        <v>109.74</v>
      </c>
    </row>
    <row r="11" spans="1:18">
      <c r="B11" s="47" t="s">
        <v>51</v>
      </c>
      <c r="C11" t="s">
        <v>75</v>
      </c>
      <c r="D11" s="3" t="s">
        <v>227</v>
      </c>
      <c r="E11" s="5">
        <v>1</v>
      </c>
      <c r="F11" s="2">
        <v>600</v>
      </c>
      <c r="G11" s="6">
        <v>78000</v>
      </c>
      <c r="H11" s="2">
        <v>366</v>
      </c>
      <c r="I11" s="6">
        <v>40165</v>
      </c>
      <c r="J11" s="6" t="str">
        <f>G11 - I11</f>
        <v>0</v>
      </c>
      <c r="K11" s="4" t="str">
        <f>IF(G11=0,0,J11 / G11)</f>
        <v>0</v>
      </c>
      <c r="L11" s="6" t="str">
        <f>J11 * O11</f>
        <v>0</v>
      </c>
      <c r="M11" s="2" t="str">
        <f>L11 / R2</f>
        <v>0</v>
      </c>
      <c r="N11" s="6" t="str">
        <f>J11 * P11</f>
        <v>0</v>
      </c>
      <c r="O11" s="4">
        <v>0.2</v>
      </c>
      <c r="P11" s="4">
        <v>0.8</v>
      </c>
      <c r="Q11" s="2">
        <v>130</v>
      </c>
      <c r="R11" s="48">
        <v>109.74</v>
      </c>
    </row>
    <row r="12" spans="1:18">
      <c r="B12" s="47" t="s">
        <v>51</v>
      </c>
      <c r="C12" t="s">
        <v>77</v>
      </c>
      <c r="D12" s="3" t="s">
        <v>228</v>
      </c>
      <c r="E12" s="5">
        <v>1</v>
      </c>
      <c r="F12" s="2">
        <v>250</v>
      </c>
      <c r="G12" s="6">
        <v>32500</v>
      </c>
      <c r="H12" s="2">
        <v>167.54</v>
      </c>
      <c r="I12" s="6">
        <v>18386</v>
      </c>
      <c r="J12" s="6" t="str">
        <f>G12 - I12</f>
        <v>0</v>
      </c>
      <c r="K12" s="4" t="str">
        <f>IF(G12=0,0,J12 / G12)</f>
        <v>0</v>
      </c>
      <c r="L12" s="6" t="str">
        <f>J12 * O12</f>
        <v>0</v>
      </c>
      <c r="M12" s="2" t="str">
        <f>L12 / R2</f>
        <v>0</v>
      </c>
      <c r="N12" s="6" t="str">
        <f>J12 * P12</f>
        <v>0</v>
      </c>
      <c r="O12" s="4">
        <v>0.2</v>
      </c>
      <c r="P12" s="4">
        <v>0.8</v>
      </c>
      <c r="Q12" s="2">
        <v>130</v>
      </c>
      <c r="R12" s="48">
        <v>109.74</v>
      </c>
    </row>
    <row r="13" spans="1:18">
      <c r="B13" s="47" t="s">
        <v>83</v>
      </c>
      <c r="C13" t="s">
        <v>155</v>
      </c>
      <c r="D13" s="3" t="s">
        <v>229</v>
      </c>
      <c r="E13" s="5">
        <v>6</v>
      </c>
      <c r="F13" s="2">
        <v>828</v>
      </c>
      <c r="G13" s="6">
        <v>107640</v>
      </c>
      <c r="H13" s="2">
        <v>0</v>
      </c>
      <c r="I13" s="6">
        <v>0</v>
      </c>
      <c r="J13" s="6" t="str">
        <f>G13 - 78354</f>
        <v>0</v>
      </c>
      <c r="K13" s="4" t="str">
        <f>IF(G13=0,0,J13 / G13)</f>
        <v>0</v>
      </c>
      <c r="L13" s="6" t="str">
        <f>J13 * O13</f>
        <v>0</v>
      </c>
      <c r="M13" s="2" t="str">
        <f>L13 / R2</f>
        <v>0</v>
      </c>
      <c r="N13" s="6" t="str">
        <f>J13 * P13</f>
        <v>0</v>
      </c>
      <c r="O13" s="4">
        <v>0.2</v>
      </c>
      <c r="P13" s="4">
        <v>0.8</v>
      </c>
      <c r="Q13" s="2">
        <v>130</v>
      </c>
      <c r="R13" s="48">
        <v>109.74</v>
      </c>
    </row>
    <row r="14" spans="1:18">
      <c r="B14" s="47" t="s">
        <v>83</v>
      </c>
      <c r="C14" t="s">
        <v>155</v>
      </c>
      <c r="D14" s="3" t="s">
        <v>230</v>
      </c>
      <c r="E14" s="5">
        <v>1</v>
      </c>
      <c r="F14" s="2">
        <v>80</v>
      </c>
      <c r="G14" s="6">
        <v>10400</v>
      </c>
      <c r="H14" s="2">
        <v>0</v>
      </c>
      <c r="I14" s="6">
        <v>0</v>
      </c>
      <c r="J14" s="6" t="str">
        <f>G14 - 5268</f>
        <v>0</v>
      </c>
      <c r="K14" s="4" t="str">
        <f>IF(G14=0,0,J14 / G14)</f>
        <v>0</v>
      </c>
      <c r="L14" s="6" t="str">
        <f>J14 * O14</f>
        <v>0</v>
      </c>
      <c r="M14" s="2" t="str">
        <f>L14 / R2</f>
        <v>0</v>
      </c>
      <c r="N14" s="6" t="str">
        <f>J14 * P14</f>
        <v>0</v>
      </c>
      <c r="O14" s="4">
        <v>0.2</v>
      </c>
      <c r="P14" s="4">
        <v>0.8</v>
      </c>
      <c r="Q14" s="2">
        <v>130</v>
      </c>
      <c r="R14" s="48">
        <v>109.74</v>
      </c>
    </row>
    <row r="15" spans="1:18">
      <c r="B15" s="47" t="s">
        <v>51</v>
      </c>
      <c r="C15" t="s">
        <v>54</v>
      </c>
      <c r="D15" s="3" t="s">
        <v>123</v>
      </c>
      <c r="E15" s="5">
        <v>1</v>
      </c>
      <c r="F15" s="2">
        <v>150</v>
      </c>
      <c r="G15" s="6">
        <v>19500</v>
      </c>
      <c r="H15" s="2">
        <v>60</v>
      </c>
      <c r="I15" s="6">
        <v>6584</v>
      </c>
      <c r="J15" s="6" t="str">
        <f>G15 - I15</f>
        <v>0</v>
      </c>
      <c r="K15" s="4" t="str">
        <f>IF(G15=0,0,J15 / G15)</f>
        <v>0</v>
      </c>
      <c r="L15" s="6" t="str">
        <f>J15 * O15</f>
        <v>0</v>
      </c>
      <c r="M15" s="2" t="str">
        <f>L15 / R2</f>
        <v>0</v>
      </c>
      <c r="N15" s="6" t="str">
        <f>J15 * P15</f>
        <v>0</v>
      </c>
      <c r="O15" s="4">
        <v>0.2</v>
      </c>
      <c r="P15" s="4">
        <v>0.8</v>
      </c>
      <c r="Q15" s="2">
        <v>130</v>
      </c>
      <c r="R15" s="48">
        <v>109.74</v>
      </c>
    </row>
    <row r="16" spans="1:18">
      <c r="B16" s="47" t="s">
        <v>51</v>
      </c>
      <c r="C16" t="s">
        <v>54</v>
      </c>
      <c r="D16" s="3" t="s">
        <v>231</v>
      </c>
      <c r="E16" s="5">
        <v>1</v>
      </c>
      <c r="F16" s="2">
        <v>0</v>
      </c>
      <c r="G16" s="6">
        <v>0</v>
      </c>
      <c r="H16" s="2">
        <v>315</v>
      </c>
      <c r="I16" s="6">
        <v>34568</v>
      </c>
      <c r="J16" s="6" t="str">
        <f>G16 - I16</f>
        <v>0</v>
      </c>
      <c r="K16" s="4" t="str">
        <f>IF(G16=0,0,J16 / G16)</f>
        <v>0</v>
      </c>
      <c r="L16" s="6" t="str">
        <f>J16 * O16</f>
        <v>0</v>
      </c>
      <c r="M16" s="2" t="str">
        <f>L16 / R2</f>
        <v>0</v>
      </c>
      <c r="N16" s="6" t="str">
        <f>J16 * P16</f>
        <v>0</v>
      </c>
      <c r="O16" s="4">
        <v>0.2</v>
      </c>
      <c r="P16" s="4">
        <v>0.8</v>
      </c>
      <c r="Q16" s="2">
        <v>130</v>
      </c>
      <c r="R16" s="48">
        <v>109.74</v>
      </c>
    </row>
    <row r="17" spans="1:18">
      <c r="B17" s="47" t="s">
        <v>51</v>
      </c>
      <c r="C17" t="s">
        <v>54</v>
      </c>
      <c r="D17" s="3" t="s">
        <v>232</v>
      </c>
      <c r="E17" s="5">
        <v>1</v>
      </c>
      <c r="F17" s="2">
        <v>0</v>
      </c>
      <c r="G17" s="6">
        <v>0</v>
      </c>
      <c r="H17" s="2">
        <v>10</v>
      </c>
      <c r="I17" s="6">
        <v>1097</v>
      </c>
      <c r="J17" s="6" t="str">
        <f>G17 - I17</f>
        <v>0</v>
      </c>
      <c r="K17" s="4" t="str">
        <f>IF(G17=0,0,J17 / G17)</f>
        <v>0</v>
      </c>
      <c r="L17" s="6" t="str">
        <f>J17 * O17</f>
        <v>0</v>
      </c>
      <c r="M17" s="2" t="str">
        <f>L17 / R2</f>
        <v>0</v>
      </c>
      <c r="N17" s="6" t="str">
        <f>J17 * P17</f>
        <v>0</v>
      </c>
      <c r="O17" s="4">
        <v>0.2</v>
      </c>
      <c r="P17" s="4">
        <v>0.8</v>
      </c>
      <c r="Q17" s="2">
        <v>130</v>
      </c>
      <c r="R17" s="48">
        <v>109.74</v>
      </c>
    </row>
    <row r="18" spans="1:18">
      <c r="B18" s="49"/>
      <c r="C18" s="49"/>
      <c r="D18" s="50"/>
      <c r="E18" s="51"/>
      <c r="F18" s="52"/>
      <c r="G18" s="53"/>
      <c r="H18" s="52"/>
      <c r="I18" s="53"/>
      <c r="J18" s="53"/>
      <c r="K18" s="54"/>
      <c r="L18" s="53"/>
      <c r="M18" s="52"/>
      <c r="N18" s="53"/>
      <c r="O18" s="54"/>
      <c r="P18" s="54"/>
      <c r="Q18" s="52"/>
      <c r="R18" s="52"/>
    </row>
    <row r="19" spans="1:18">
      <c r="D19" s="8" t="s">
        <v>105</v>
      </c>
      <c r="F19" s="2" t="str">
        <f>SUM(F5:F18)</f>
        <v>0</v>
      </c>
      <c r="G19" s="6" t="str">
        <f>SUM(G5:G18)</f>
        <v>0</v>
      </c>
      <c r="H19" s="2" t="str">
        <f>SUM(H5:H18)</f>
        <v>0</v>
      </c>
      <c r="I19" s="6" t="str">
        <f>SUM(I5:I18)</f>
        <v>0</v>
      </c>
      <c r="J19" s="6" t="str">
        <f>SUM(J5:J18)</f>
        <v>0</v>
      </c>
      <c r="K19" s="4" t="str">
        <f>IF(G19=0,0,J19 / G19)</f>
        <v>0</v>
      </c>
      <c r="L19" s="6" t="str">
        <f>SUM(L5:L18)</f>
        <v>0</v>
      </c>
      <c r="M19" s="2" t="str">
        <f>SUM(M5:M18)</f>
        <v>0</v>
      </c>
      <c r="N19" s="6" t="str">
        <f>SUM(N5:N18)</f>
        <v>0</v>
      </c>
    </row>
    <row r="20" spans="1:18">
      <c r="D20" s="8" t="s">
        <v>106</v>
      </c>
      <c r="E20" s="9">
        <v>0.04712</v>
      </c>
      <c r="F20" s="2" t="str">
        <f>E20 * (F19 - 0)</f>
        <v>0</v>
      </c>
      <c r="G20" s="6" t="str">
        <f>E20 * (G19 - 0)</f>
        <v>0</v>
      </c>
    </row>
    <row r="21" spans="1:18">
      <c r="D21" s="8" t="s">
        <v>107</v>
      </c>
      <c r="E21" s="7">
        <v>0.1</v>
      </c>
      <c r="F21" s="2" t="str">
        <f>F19*E21</f>
        <v>0</v>
      </c>
      <c r="G21" s="6" t="str">
        <f>G19*E21</f>
        <v>0</v>
      </c>
      <c r="N21" s="6" t="str">
        <f>G21</f>
        <v>0</v>
      </c>
    </row>
    <row r="22" spans="1:18">
      <c r="D22" s="8" t="s">
        <v>105</v>
      </c>
      <c r="F22" s="2" t="str">
        <f>F19 + F20 + F21</f>
        <v>0</v>
      </c>
      <c r="G22" s="6" t="str">
        <f>G19 + G20 + G21</f>
        <v>0</v>
      </c>
      <c r="H22" s="2" t="str">
        <f>H19</f>
        <v>0</v>
      </c>
      <c r="I22" s="6" t="str">
        <f>I19</f>
        <v>0</v>
      </c>
      <c r="J22" s="6" t="str">
        <f>G22 - I22</f>
        <v>0</v>
      </c>
      <c r="K22" s="4" t="str">
        <f>IF(G22=0,0,J22 / G22)</f>
        <v>0</v>
      </c>
      <c r="L22" s="6" t="str">
        <f>L19</f>
        <v>0</v>
      </c>
      <c r="M22" s="2" t="str">
        <f>M19</f>
        <v>0</v>
      </c>
      <c r="N22" s="6" t="str">
        <f>N19 + N21</f>
        <v>0</v>
      </c>
    </row>
    <row r="23" spans="1:18">
      <c r="D23" s="8" t="s">
        <v>108</v>
      </c>
      <c r="E23" s="7">
        <v>0</v>
      </c>
      <c r="F23" s="2" t="str">
        <f>F22*E23</f>
        <v>0</v>
      </c>
      <c r="G23" s="6" t="str">
        <f>G22*E23</f>
        <v>0</v>
      </c>
      <c r="L23" s="6" t="str">
        <f>G23*O23</f>
        <v>0</v>
      </c>
      <c r="M23" s="2" t="str">
        <f>F23*O23</f>
        <v>0</v>
      </c>
      <c r="N23" s="6" t="str">
        <f>G23*P23</f>
        <v>0</v>
      </c>
      <c r="O23" s="4">
        <v>0.2</v>
      </c>
      <c r="P23" s="4">
        <v>0.8</v>
      </c>
    </row>
    <row r="24" spans="1:18">
      <c r="D24" s="8" t="s">
        <v>128</v>
      </c>
      <c r="E24" s="5">
        <v>0</v>
      </c>
      <c r="F24" s="2" t="str">
        <f>IF(R24=0,0,G24/R24)</f>
        <v>0</v>
      </c>
      <c r="G24" s="6" t="str">
        <f>E24</f>
        <v>0</v>
      </c>
      <c r="L24" s="6" t="str">
        <f>G24*O24</f>
        <v>0</v>
      </c>
      <c r="M24" s="2" t="str">
        <f>F24*O24</f>
        <v>0</v>
      </c>
      <c r="N24" s="6" t="str">
        <f>G24*P24</f>
        <v>0</v>
      </c>
      <c r="O24" s="4">
        <v>0.2</v>
      </c>
      <c r="P24" s="4">
        <v>0.8</v>
      </c>
      <c r="Q24" s="2" t="s">
        <v>110</v>
      </c>
      <c r="R24" s="2">
        <v>100</v>
      </c>
    </row>
    <row r="25" spans="1:18">
      <c r="D25" s="8" t="s">
        <v>111</v>
      </c>
      <c r="F25" s="2" t="str">
        <f>F22 - F23 - F24</f>
        <v>0</v>
      </c>
      <c r="G25" s="6" t="str">
        <f>G22 - G23 - G24</f>
        <v>0</v>
      </c>
      <c r="H25" s="2" t="str">
        <f>H22</f>
        <v>0</v>
      </c>
      <c r="I25" s="6" t="str">
        <f>I22</f>
        <v>0</v>
      </c>
      <c r="J25" s="6" t="str">
        <f>G25 - I25</f>
        <v>0</v>
      </c>
      <c r="K25" s="4" t="str">
        <f>IF(G25=0,0,J25 / G25)</f>
        <v>0</v>
      </c>
      <c r="L25" s="6" t="str">
        <f>L22 - L23 - L24</f>
        <v>0</v>
      </c>
      <c r="M25" s="2" t="str">
        <f>M22 - M23 - M24</f>
        <v>0</v>
      </c>
      <c r="N25" s="6" t="str">
        <f>N22 - N23 - N24</f>
        <v>0</v>
      </c>
    </row>
    <row r="26" spans="1:18">
      <c r="D26" s="8"/>
    </row>
    <row r="27" spans="1:18">
      <c r="D27"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7" s="2" t="str">
        <f>M25</f>
        <v>0</v>
      </c>
    </row>
    <row r="28" spans="1:18">
      <c r="D28" s="8" t="s">
        <v>7</v>
      </c>
      <c r="F28" s="2" t="str">
        <f>(F27 + F29) * E20</f>
        <v>0</v>
      </c>
    </row>
    <row r="29" spans="1:18">
      <c r="D29" s="8" t="s">
        <v>112</v>
      </c>
      <c r="F29" s="2" t="str">
        <f>H25</f>
        <v>0</v>
      </c>
    </row>
    <row r="30" spans="1:18">
      <c r="D30"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0" s="2" t="str">
        <f>SUM(F27:F29)</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R30"/>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233</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234</v>
      </c>
      <c r="D5" s="3" t="s">
        <v>235</v>
      </c>
      <c r="E5" s="5">
        <v>1</v>
      </c>
      <c r="F5" s="2">
        <v>3000</v>
      </c>
      <c r="G5" s="6">
        <v>390000</v>
      </c>
      <c r="H5" s="2">
        <v>2093.76</v>
      </c>
      <c r="I5" s="6">
        <v>229769</v>
      </c>
      <c r="J5" s="6" t="str">
        <f>G5 - I5</f>
        <v>0</v>
      </c>
      <c r="K5" s="4" t="str">
        <f>IF(G5=0,0,J5 / G5)</f>
        <v>0</v>
      </c>
      <c r="L5" s="6" t="str">
        <f>J5 * O5</f>
        <v>0</v>
      </c>
      <c r="M5" s="2" t="str">
        <f>L5 / R2</f>
        <v>0</v>
      </c>
      <c r="N5" s="6" t="str">
        <f>J5 * P5</f>
        <v>0</v>
      </c>
      <c r="O5" s="4">
        <v>0</v>
      </c>
      <c r="P5" s="4">
        <v>1</v>
      </c>
      <c r="Q5" s="2">
        <v>130</v>
      </c>
      <c r="R5" s="48">
        <v>109.74</v>
      </c>
    </row>
    <row r="6" spans="1:18">
      <c r="B6" s="47" t="s">
        <v>51</v>
      </c>
      <c r="C6" t="s">
        <v>236</v>
      </c>
      <c r="D6" s="3" t="s">
        <v>237</v>
      </c>
      <c r="E6" s="5">
        <v>1</v>
      </c>
      <c r="F6" s="2">
        <v>80</v>
      </c>
      <c r="G6" s="6">
        <v>10400</v>
      </c>
      <c r="H6" s="2">
        <v>40</v>
      </c>
      <c r="I6" s="6">
        <v>4390</v>
      </c>
      <c r="J6" s="6" t="str">
        <f>G6 - I6</f>
        <v>0</v>
      </c>
      <c r="K6" s="4" t="str">
        <f>IF(G6=0,0,J6 / G6)</f>
        <v>0</v>
      </c>
      <c r="L6" s="6" t="str">
        <f>J6 * O6</f>
        <v>0</v>
      </c>
      <c r="M6" s="2" t="str">
        <f>L6 / R2</f>
        <v>0</v>
      </c>
      <c r="N6" s="6" t="str">
        <f>J6 * P6</f>
        <v>0</v>
      </c>
      <c r="O6" s="4">
        <v>0</v>
      </c>
      <c r="P6" s="4">
        <v>1</v>
      </c>
      <c r="Q6" s="2">
        <v>130</v>
      </c>
      <c r="R6" s="48">
        <v>109.74</v>
      </c>
    </row>
    <row r="7" spans="1:18">
      <c r="B7" s="47" t="s">
        <v>51</v>
      </c>
      <c r="C7" t="s">
        <v>236</v>
      </c>
      <c r="D7" s="3" t="s">
        <v>238</v>
      </c>
      <c r="E7" s="5">
        <v>1</v>
      </c>
      <c r="F7" s="2">
        <v>400</v>
      </c>
      <c r="G7" s="6">
        <v>52000</v>
      </c>
      <c r="H7" s="2">
        <v>200</v>
      </c>
      <c r="I7" s="6">
        <v>21948</v>
      </c>
      <c r="J7" s="6" t="str">
        <f>G7 - I7</f>
        <v>0</v>
      </c>
      <c r="K7" s="4" t="str">
        <f>IF(G7=0,0,J7 / G7)</f>
        <v>0</v>
      </c>
      <c r="L7" s="6" t="str">
        <f>J7 * O7</f>
        <v>0</v>
      </c>
      <c r="M7" s="2" t="str">
        <f>L7 / R2</f>
        <v>0</v>
      </c>
      <c r="N7" s="6" t="str">
        <f>J7 * P7</f>
        <v>0</v>
      </c>
      <c r="O7" s="4">
        <v>0</v>
      </c>
      <c r="P7" s="4">
        <v>1</v>
      </c>
      <c r="Q7" s="2">
        <v>130</v>
      </c>
      <c r="R7" s="48">
        <v>109.74</v>
      </c>
    </row>
    <row r="8" spans="1:18">
      <c r="B8" s="47" t="s">
        <v>51</v>
      </c>
      <c r="C8" t="s">
        <v>239</v>
      </c>
      <c r="D8" s="3" t="s">
        <v>240</v>
      </c>
      <c r="E8" s="5">
        <v>1</v>
      </c>
      <c r="F8" s="2">
        <v>720</v>
      </c>
      <c r="G8" s="6">
        <v>93600</v>
      </c>
      <c r="H8" s="2">
        <v>516.3200000000001</v>
      </c>
      <c r="I8" s="6">
        <v>56661</v>
      </c>
      <c r="J8" s="6" t="str">
        <f>G8 - I8</f>
        <v>0</v>
      </c>
      <c r="K8" s="4" t="str">
        <f>IF(G8=0,0,J8 / G8)</f>
        <v>0</v>
      </c>
      <c r="L8" s="6" t="str">
        <f>J8 * O8</f>
        <v>0</v>
      </c>
      <c r="M8" s="2" t="str">
        <f>L8 / R2</f>
        <v>0</v>
      </c>
      <c r="N8" s="6" t="str">
        <f>J8 * P8</f>
        <v>0</v>
      </c>
      <c r="O8" s="4">
        <v>0</v>
      </c>
      <c r="P8" s="4">
        <v>1</v>
      </c>
      <c r="Q8" s="2">
        <v>130</v>
      </c>
      <c r="R8" s="48">
        <v>109.74</v>
      </c>
    </row>
    <row r="9" spans="1:18">
      <c r="B9" s="47" t="s">
        <v>51</v>
      </c>
      <c r="C9" t="s">
        <v>241</v>
      </c>
      <c r="D9" s="3" t="s">
        <v>242</v>
      </c>
      <c r="E9" s="5">
        <v>1</v>
      </c>
      <c r="F9" s="2">
        <v>370</v>
      </c>
      <c r="G9" s="6">
        <v>48100</v>
      </c>
      <c r="H9" s="2">
        <v>278.5</v>
      </c>
      <c r="I9" s="6">
        <v>30563</v>
      </c>
      <c r="J9" s="6" t="str">
        <f>G9 - I9</f>
        <v>0</v>
      </c>
      <c r="K9" s="4" t="str">
        <f>IF(G9=0,0,J9 / G9)</f>
        <v>0</v>
      </c>
      <c r="L9" s="6" t="str">
        <f>J9 * O9</f>
        <v>0</v>
      </c>
      <c r="M9" s="2" t="str">
        <f>L9 / R2</f>
        <v>0</v>
      </c>
      <c r="N9" s="6" t="str">
        <f>J9 * P9</f>
        <v>0</v>
      </c>
      <c r="O9" s="4">
        <v>0</v>
      </c>
      <c r="P9" s="4">
        <v>1</v>
      </c>
      <c r="Q9" s="2">
        <v>130</v>
      </c>
      <c r="R9" s="48">
        <v>109.74</v>
      </c>
    </row>
    <row r="10" spans="1:18">
      <c r="B10" s="47" t="s">
        <v>51</v>
      </c>
      <c r="C10" t="s">
        <v>241</v>
      </c>
      <c r="D10" s="3" t="s">
        <v>243</v>
      </c>
      <c r="E10" s="5">
        <v>1</v>
      </c>
      <c r="F10" s="2">
        <v>100</v>
      </c>
      <c r="G10" s="6">
        <v>13000</v>
      </c>
      <c r="H10" s="2">
        <v>60</v>
      </c>
      <c r="I10" s="6">
        <v>6584</v>
      </c>
      <c r="J10" s="6" t="str">
        <f>G10 - I10</f>
        <v>0</v>
      </c>
      <c r="K10" s="4" t="str">
        <f>IF(G10=0,0,J10 / G10)</f>
        <v>0</v>
      </c>
      <c r="L10" s="6" t="str">
        <f>J10 * O10</f>
        <v>0</v>
      </c>
      <c r="M10" s="2" t="str">
        <f>L10 / R2</f>
        <v>0</v>
      </c>
      <c r="N10" s="6" t="str">
        <f>J10 * P10</f>
        <v>0</v>
      </c>
      <c r="O10" s="4">
        <v>0</v>
      </c>
      <c r="P10" s="4">
        <v>1</v>
      </c>
      <c r="Q10" s="2">
        <v>130</v>
      </c>
      <c r="R10" s="48">
        <v>109.74</v>
      </c>
    </row>
    <row r="11" spans="1:18">
      <c r="B11" s="47" t="s">
        <v>51</v>
      </c>
      <c r="C11" t="s">
        <v>241</v>
      </c>
      <c r="D11" s="3" t="s">
        <v>244</v>
      </c>
      <c r="E11" s="5">
        <v>1</v>
      </c>
      <c r="F11" s="2">
        <v>180</v>
      </c>
      <c r="G11" s="6">
        <v>23400</v>
      </c>
      <c r="H11" s="2">
        <v>75</v>
      </c>
      <c r="I11" s="6">
        <v>8231</v>
      </c>
      <c r="J11" s="6" t="str">
        <f>G11 - I11</f>
        <v>0</v>
      </c>
      <c r="K11" s="4" t="str">
        <f>IF(G11=0,0,J11 / G11)</f>
        <v>0</v>
      </c>
      <c r="L11" s="6" t="str">
        <f>J11 * O11</f>
        <v>0</v>
      </c>
      <c r="M11" s="2" t="str">
        <f>L11 / R2</f>
        <v>0</v>
      </c>
      <c r="N11" s="6" t="str">
        <f>J11 * P11</f>
        <v>0</v>
      </c>
      <c r="O11" s="4">
        <v>0</v>
      </c>
      <c r="P11" s="4">
        <v>1</v>
      </c>
      <c r="Q11" s="2">
        <v>130</v>
      </c>
      <c r="R11" s="48">
        <v>109.74</v>
      </c>
    </row>
    <row r="12" spans="1:18">
      <c r="B12" s="47" t="s">
        <v>51</v>
      </c>
      <c r="C12" t="s">
        <v>245</v>
      </c>
      <c r="D12" s="3" t="s">
        <v>246</v>
      </c>
      <c r="E12" s="5">
        <v>1</v>
      </c>
      <c r="F12" s="2">
        <v>330</v>
      </c>
      <c r="G12" s="6">
        <v>42900</v>
      </c>
      <c r="H12" s="2">
        <v>260.42</v>
      </c>
      <c r="I12" s="6">
        <v>28578</v>
      </c>
      <c r="J12" s="6" t="str">
        <f>G12 - I12</f>
        <v>0</v>
      </c>
      <c r="K12" s="4" t="str">
        <f>IF(G12=0,0,J12 / G12)</f>
        <v>0</v>
      </c>
      <c r="L12" s="6" t="str">
        <f>J12 * O12</f>
        <v>0</v>
      </c>
      <c r="M12" s="2" t="str">
        <f>L12 / R2</f>
        <v>0</v>
      </c>
      <c r="N12" s="6" t="str">
        <f>J12 * P12</f>
        <v>0</v>
      </c>
      <c r="O12" s="4">
        <v>0</v>
      </c>
      <c r="P12" s="4">
        <v>1</v>
      </c>
      <c r="Q12" s="2">
        <v>130</v>
      </c>
      <c r="R12" s="48">
        <v>109.74</v>
      </c>
    </row>
    <row r="13" spans="1:18">
      <c r="B13" s="47" t="s">
        <v>83</v>
      </c>
      <c r="C13" t="s">
        <v>245</v>
      </c>
      <c r="D13" s="3" t="s">
        <v>247</v>
      </c>
      <c r="E13" s="5">
        <v>15</v>
      </c>
      <c r="F13" s="2">
        <v>2400</v>
      </c>
      <c r="G13" s="6">
        <v>312000</v>
      </c>
      <c r="H13" s="2">
        <v>0</v>
      </c>
      <c r="I13" s="6">
        <v>0</v>
      </c>
      <c r="J13" s="6" t="str">
        <f>G13 - 197535</f>
        <v>0</v>
      </c>
      <c r="K13" s="4" t="str">
        <f>IF(G13=0,0,J13 / G13)</f>
        <v>0</v>
      </c>
      <c r="L13" s="6" t="str">
        <f>J13 * O13</f>
        <v>0</v>
      </c>
      <c r="M13" s="2" t="str">
        <f>L13 / R2</f>
        <v>0</v>
      </c>
      <c r="N13" s="6" t="str">
        <f>J13 * P13</f>
        <v>0</v>
      </c>
      <c r="O13" s="4">
        <v>0</v>
      </c>
      <c r="P13" s="4">
        <v>1</v>
      </c>
      <c r="Q13" s="2">
        <v>130</v>
      </c>
      <c r="R13" s="48">
        <v>109.74</v>
      </c>
    </row>
    <row r="14" spans="1:18">
      <c r="B14" s="47" t="s">
        <v>83</v>
      </c>
      <c r="C14" t="s">
        <v>245</v>
      </c>
      <c r="D14" s="3" t="s">
        <v>248</v>
      </c>
      <c r="E14" s="5">
        <v>1</v>
      </c>
      <c r="F14" s="2">
        <v>700</v>
      </c>
      <c r="G14" s="6">
        <v>91000</v>
      </c>
      <c r="H14" s="2">
        <v>0</v>
      </c>
      <c r="I14" s="6">
        <v>0</v>
      </c>
      <c r="J14" s="6" t="str">
        <f>G14 - 60357</f>
        <v>0</v>
      </c>
      <c r="K14" s="4" t="str">
        <f>IF(G14=0,0,J14 / G14)</f>
        <v>0</v>
      </c>
      <c r="L14" s="6" t="str">
        <f>J14 * O14</f>
        <v>0</v>
      </c>
      <c r="M14" s="2" t="str">
        <f>L14 / R2</f>
        <v>0</v>
      </c>
      <c r="N14" s="6" t="str">
        <f>J14 * P14</f>
        <v>0</v>
      </c>
      <c r="O14" s="4">
        <v>0</v>
      </c>
      <c r="P14" s="4">
        <v>1</v>
      </c>
      <c r="Q14" s="2">
        <v>130</v>
      </c>
      <c r="R14" s="48">
        <v>109.74</v>
      </c>
    </row>
    <row r="15" spans="1:18">
      <c r="B15" s="47" t="s">
        <v>51</v>
      </c>
      <c r="C15" t="s">
        <v>249</v>
      </c>
      <c r="D15" s="3" t="s">
        <v>250</v>
      </c>
      <c r="E15" s="5">
        <v>1</v>
      </c>
      <c r="F15" s="2">
        <v>130</v>
      </c>
      <c r="G15" s="6">
        <v>16900</v>
      </c>
      <c r="H15" s="2">
        <v>80</v>
      </c>
      <c r="I15" s="6">
        <v>8779</v>
      </c>
      <c r="J15" s="6" t="str">
        <f>G15 - I15</f>
        <v>0</v>
      </c>
      <c r="K15" s="4" t="str">
        <f>IF(G15=0,0,J15 / G15)</f>
        <v>0</v>
      </c>
      <c r="L15" s="6" t="str">
        <f>J15 * O15</f>
        <v>0</v>
      </c>
      <c r="M15" s="2" t="str">
        <f>L15 / R2</f>
        <v>0</v>
      </c>
      <c r="N15" s="6" t="str">
        <f>J15 * P15</f>
        <v>0</v>
      </c>
      <c r="O15" s="4">
        <v>0</v>
      </c>
      <c r="P15" s="4">
        <v>1</v>
      </c>
      <c r="Q15" s="2">
        <v>130</v>
      </c>
      <c r="R15" s="48">
        <v>109.74</v>
      </c>
    </row>
    <row r="16" spans="1:18">
      <c r="B16" s="47" t="s">
        <v>51</v>
      </c>
      <c r="C16" t="s">
        <v>251</v>
      </c>
      <c r="D16" s="3" t="s">
        <v>252</v>
      </c>
      <c r="E16" s="5">
        <v>1</v>
      </c>
      <c r="F16" s="2">
        <v>0</v>
      </c>
      <c r="G16" s="6">
        <v>0</v>
      </c>
      <c r="H16" s="2">
        <v>50</v>
      </c>
      <c r="I16" s="6">
        <v>5487</v>
      </c>
      <c r="J16" s="6" t="str">
        <f>G16 - I16</f>
        <v>0</v>
      </c>
      <c r="K16" s="4" t="str">
        <f>IF(G16=0,0,J16 / G16)</f>
        <v>0</v>
      </c>
      <c r="L16" s="6" t="str">
        <f>J16 * O16</f>
        <v>0</v>
      </c>
      <c r="M16" s="2" t="str">
        <f>L16 / R2</f>
        <v>0</v>
      </c>
      <c r="N16" s="6" t="str">
        <f>J16 * P16</f>
        <v>0</v>
      </c>
      <c r="O16" s="4">
        <v>0</v>
      </c>
      <c r="P16" s="4">
        <v>1</v>
      </c>
      <c r="Q16" s="2">
        <v>130</v>
      </c>
      <c r="R16" s="48">
        <v>109.74</v>
      </c>
    </row>
    <row r="17" spans="1:18">
      <c r="B17" s="47" t="s">
        <v>51</v>
      </c>
      <c r="C17" t="s">
        <v>142</v>
      </c>
      <c r="D17" s="3" t="s">
        <v>253</v>
      </c>
      <c r="E17" s="5">
        <v>1</v>
      </c>
      <c r="F17" s="2">
        <v>769.23</v>
      </c>
      <c r="G17" s="6">
        <v>100000</v>
      </c>
      <c r="H17" s="2">
        <v>801.9</v>
      </c>
      <c r="I17" s="6">
        <v>88000</v>
      </c>
      <c r="J17" s="6" t="str">
        <f>G17 - I17</f>
        <v>0</v>
      </c>
      <c r="K17" s="4" t="str">
        <f>IF(G17=0,0,J17 / G17)</f>
        <v>0</v>
      </c>
      <c r="L17" s="6" t="str">
        <f>J17 * O17</f>
        <v>0</v>
      </c>
      <c r="M17" s="2" t="str">
        <f>L17 / R2</f>
        <v>0</v>
      </c>
      <c r="N17" s="6" t="str">
        <f>J17 * P17</f>
        <v>0</v>
      </c>
      <c r="O17" s="4">
        <v>0</v>
      </c>
      <c r="P17" s="4">
        <v>1</v>
      </c>
      <c r="Q17" s="2">
        <v>130</v>
      </c>
      <c r="R17" s="48">
        <v>109.74</v>
      </c>
    </row>
    <row r="18" spans="1:18">
      <c r="B18" s="49"/>
      <c r="C18" s="49"/>
      <c r="D18" s="50"/>
      <c r="E18" s="51"/>
      <c r="F18" s="52"/>
      <c r="G18" s="53"/>
      <c r="H18" s="52"/>
      <c r="I18" s="53"/>
      <c r="J18" s="53"/>
      <c r="K18" s="54"/>
      <c r="L18" s="53"/>
      <c r="M18" s="52"/>
      <c r="N18" s="53"/>
      <c r="O18" s="54"/>
      <c r="P18" s="54"/>
      <c r="Q18" s="52"/>
      <c r="R18" s="52"/>
    </row>
    <row r="19" spans="1:18">
      <c r="D19" s="8" t="s">
        <v>105</v>
      </c>
      <c r="F19" s="2" t="str">
        <f>SUM(F5:F18)</f>
        <v>0</v>
      </c>
      <c r="G19" s="6" t="str">
        <f>SUM(G5:G18)</f>
        <v>0</v>
      </c>
      <c r="H19" s="2" t="str">
        <f>SUM(H5:H18)</f>
        <v>0</v>
      </c>
      <c r="I19" s="6" t="str">
        <f>SUM(I5:I18)</f>
        <v>0</v>
      </c>
      <c r="J19" s="6" t="str">
        <f>SUM(J5:J18)</f>
        <v>0</v>
      </c>
      <c r="K19" s="4" t="str">
        <f>IF(G19=0,0,J19 / G19)</f>
        <v>0</v>
      </c>
      <c r="L19" s="6" t="str">
        <f>SUM(L5:L18)</f>
        <v>0</v>
      </c>
      <c r="M19" s="2" t="str">
        <f>SUM(M5:M18)</f>
        <v>0</v>
      </c>
      <c r="N19" s="6" t="str">
        <f>SUM(N5:N18)</f>
        <v>0</v>
      </c>
    </row>
    <row r="20" spans="1:18">
      <c r="D20" s="8" t="s">
        <v>106</v>
      </c>
      <c r="E20" s="9">
        <v>0.04166</v>
      </c>
      <c r="F20" s="2" t="str">
        <f>E20 * (F19 - 0)</f>
        <v>0</v>
      </c>
      <c r="G20" s="6" t="str">
        <f>E20 * (G19 - 0)</f>
        <v>0</v>
      </c>
    </row>
    <row r="21" spans="1:18">
      <c r="D21" s="8" t="s">
        <v>107</v>
      </c>
      <c r="E21" s="7">
        <v>0.1</v>
      </c>
      <c r="F21" s="2" t="str">
        <f>F19*E21</f>
        <v>0</v>
      </c>
      <c r="G21" s="6" t="str">
        <f>G19*E21</f>
        <v>0</v>
      </c>
      <c r="N21" s="6" t="str">
        <f>G21</f>
        <v>0</v>
      </c>
    </row>
    <row r="22" spans="1:18">
      <c r="D22" s="8" t="s">
        <v>105</v>
      </c>
      <c r="F22" s="2" t="str">
        <f>F19 + F20 + F21</f>
        <v>0</v>
      </c>
      <c r="G22" s="6" t="str">
        <f>G19 + G20 + G21</f>
        <v>0</v>
      </c>
      <c r="H22" s="2" t="str">
        <f>H19</f>
        <v>0</v>
      </c>
      <c r="I22" s="6" t="str">
        <f>I19</f>
        <v>0</v>
      </c>
      <c r="J22" s="6" t="str">
        <f>G22 - I22</f>
        <v>0</v>
      </c>
      <c r="K22" s="4" t="str">
        <f>IF(G22=0,0,J22 / G22)</f>
        <v>0</v>
      </c>
      <c r="L22" s="6" t="str">
        <f>L19</f>
        <v>0</v>
      </c>
      <c r="M22" s="2" t="str">
        <f>M19</f>
        <v>0</v>
      </c>
      <c r="N22" s="6" t="str">
        <f>N19 + N21</f>
        <v>0</v>
      </c>
    </row>
    <row r="23" spans="1:18">
      <c r="D23" s="8"/>
      <c r="E23" s="7">
        <v>0</v>
      </c>
      <c r="F23" s="2" t="str">
        <f>F22*E23</f>
        <v>0</v>
      </c>
      <c r="G23" s="6" t="str">
        <f>G22*E23</f>
        <v>0</v>
      </c>
      <c r="L23" s="6" t="str">
        <f>G23*O23</f>
        <v>0</v>
      </c>
      <c r="M23" s="2" t="str">
        <f>F23*O23</f>
        <v>0</v>
      </c>
      <c r="N23" s="6" t="str">
        <f>G23*P23</f>
        <v>0</v>
      </c>
      <c r="O23" s="4">
        <v>0.2</v>
      </c>
      <c r="P23" s="4">
        <v>0.8</v>
      </c>
    </row>
    <row r="24" spans="1:18">
      <c r="D24" s="8" t="s">
        <v>128</v>
      </c>
      <c r="E24" s="5">
        <v>0</v>
      </c>
      <c r="F24" s="2" t="str">
        <f>IF(R24=0,0,G24/R24)</f>
        <v>0</v>
      </c>
      <c r="G24" s="6" t="str">
        <f>E24</f>
        <v>0</v>
      </c>
      <c r="L24" s="6" t="str">
        <f>G24*O24</f>
        <v>0</v>
      </c>
      <c r="M24" s="2" t="str">
        <f>F24*O24</f>
        <v>0</v>
      </c>
      <c r="N24" s="6" t="str">
        <f>G24*P24</f>
        <v>0</v>
      </c>
      <c r="O24" s="4">
        <v>0.2</v>
      </c>
      <c r="P24" s="4">
        <v>0.8</v>
      </c>
      <c r="Q24" s="2" t="s">
        <v>110</v>
      </c>
      <c r="R24" s="2">
        <v>100</v>
      </c>
    </row>
    <row r="25" spans="1:18">
      <c r="D25" s="8" t="s">
        <v>111</v>
      </c>
      <c r="F25" s="2" t="str">
        <f>F22 - F23 - F24</f>
        <v>0</v>
      </c>
      <c r="G25" s="6" t="str">
        <f>G22 - G23 - G24</f>
        <v>0</v>
      </c>
      <c r="H25" s="2" t="str">
        <f>H22</f>
        <v>0</v>
      </c>
      <c r="I25" s="6" t="str">
        <f>I22</f>
        <v>0</v>
      </c>
      <c r="J25" s="6" t="str">
        <f>G25 - I25</f>
        <v>0</v>
      </c>
      <c r="K25" s="4" t="str">
        <f>IF(G25=0,0,J25 / G25)</f>
        <v>0</v>
      </c>
      <c r="L25" s="6" t="str">
        <f>L22 - L23 - L24</f>
        <v>0</v>
      </c>
      <c r="M25" s="2" t="str">
        <f>M22 - M23 - M24</f>
        <v>0</v>
      </c>
      <c r="N25" s="6" t="str">
        <f>N22 - N23 - N24</f>
        <v>0</v>
      </c>
    </row>
    <row r="26" spans="1:18">
      <c r="D26" s="8"/>
    </row>
    <row r="27" spans="1:18">
      <c r="D27"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7" s="2" t="str">
        <f>M25</f>
        <v>0</v>
      </c>
    </row>
    <row r="28" spans="1:18">
      <c r="D28" s="8" t="s">
        <v>7</v>
      </c>
      <c r="F28" s="2" t="str">
        <f>(F27 + F29) * E20</f>
        <v>0</v>
      </c>
    </row>
    <row r="29" spans="1:18">
      <c r="D29" s="8" t="s">
        <v>112</v>
      </c>
      <c r="F29" s="2" t="str">
        <f>H25</f>
        <v>0</v>
      </c>
    </row>
    <row r="30" spans="1:18">
      <c r="D30"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0" s="2" t="str">
        <f>SUM(F27:F29)</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R33"/>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254</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255</v>
      </c>
      <c r="D5" s="3" t="s">
        <v>256</v>
      </c>
      <c r="E5" s="5">
        <v>1</v>
      </c>
      <c r="F5" s="2">
        <v>1050</v>
      </c>
      <c r="G5" s="6">
        <v>136500</v>
      </c>
      <c r="H5" s="2">
        <v>800.63</v>
      </c>
      <c r="I5" s="6">
        <v>87861</v>
      </c>
      <c r="J5" s="6" t="str">
        <f>G5 - I5</f>
        <v>0</v>
      </c>
      <c r="K5" s="4" t="str">
        <f>IF(G5=0,0,J5 / G5)</f>
        <v>0</v>
      </c>
      <c r="L5" s="6" t="str">
        <f>J5 * O5</f>
        <v>0</v>
      </c>
      <c r="M5" s="2" t="str">
        <f>L5 / R2</f>
        <v>0</v>
      </c>
      <c r="N5" s="6" t="str">
        <f>J5 * P5</f>
        <v>0</v>
      </c>
      <c r="O5" s="4">
        <v>0.2</v>
      </c>
      <c r="P5" s="4">
        <v>0.8</v>
      </c>
      <c r="Q5" s="2">
        <v>130</v>
      </c>
      <c r="R5" s="48">
        <v>109.74</v>
      </c>
    </row>
    <row r="6" spans="1:18">
      <c r="B6" s="47" t="s">
        <v>51</v>
      </c>
      <c r="C6" t="s">
        <v>257</v>
      </c>
      <c r="D6" s="3" t="s">
        <v>258</v>
      </c>
      <c r="E6" s="5">
        <v>1</v>
      </c>
      <c r="F6" s="2">
        <v>530</v>
      </c>
      <c r="G6" s="6">
        <v>68900</v>
      </c>
      <c r="H6" s="2">
        <v>366.49</v>
      </c>
      <c r="I6" s="6">
        <v>40219</v>
      </c>
      <c r="J6" s="6" t="str">
        <f>G6 - I6</f>
        <v>0</v>
      </c>
      <c r="K6" s="4" t="str">
        <f>IF(G6=0,0,J6 / G6)</f>
        <v>0</v>
      </c>
      <c r="L6" s="6" t="str">
        <f>J6 * O6</f>
        <v>0</v>
      </c>
      <c r="M6" s="2" t="str">
        <f>L6 / R2</f>
        <v>0</v>
      </c>
      <c r="N6" s="6" t="str">
        <f>J6 * P6</f>
        <v>0</v>
      </c>
      <c r="O6" s="4">
        <v>0.2</v>
      </c>
      <c r="P6" s="4">
        <v>0.8</v>
      </c>
      <c r="Q6" s="2">
        <v>130</v>
      </c>
      <c r="R6" s="48">
        <v>109.74</v>
      </c>
    </row>
    <row r="7" spans="1:18">
      <c r="B7" s="47" t="s">
        <v>51</v>
      </c>
      <c r="C7" t="s">
        <v>257</v>
      </c>
      <c r="D7" s="3" t="s">
        <v>259</v>
      </c>
      <c r="E7" s="5">
        <v>2</v>
      </c>
      <c r="F7" s="2">
        <v>320</v>
      </c>
      <c r="G7" s="6">
        <v>41600</v>
      </c>
      <c r="H7" s="2">
        <v>209.42</v>
      </c>
      <c r="I7" s="6">
        <v>22982</v>
      </c>
      <c r="J7" s="6" t="str">
        <f>G7 - I7</f>
        <v>0</v>
      </c>
      <c r="K7" s="4" t="str">
        <f>IF(G7=0,0,J7 / G7)</f>
        <v>0</v>
      </c>
      <c r="L7" s="6" t="str">
        <f>J7 * O7</f>
        <v>0</v>
      </c>
      <c r="M7" s="2" t="str">
        <f>L7 / R2</f>
        <v>0</v>
      </c>
      <c r="N7" s="6" t="str">
        <f>J7 * P7</f>
        <v>0</v>
      </c>
      <c r="O7" s="4">
        <v>0.2</v>
      </c>
      <c r="P7" s="4">
        <v>0.8</v>
      </c>
      <c r="Q7" s="2">
        <v>130</v>
      </c>
      <c r="R7" s="48">
        <v>109.74</v>
      </c>
    </row>
    <row r="8" spans="1:18">
      <c r="B8" s="47" t="s">
        <v>51</v>
      </c>
      <c r="C8" t="s">
        <v>257</v>
      </c>
      <c r="D8" s="3" t="s">
        <v>260</v>
      </c>
      <c r="E8" s="5">
        <v>1</v>
      </c>
      <c r="F8" s="2">
        <v>130</v>
      </c>
      <c r="G8" s="6">
        <v>16900</v>
      </c>
      <c r="H8" s="2">
        <v>89.01000000000001</v>
      </c>
      <c r="I8" s="6">
        <v>9768</v>
      </c>
      <c r="J8" s="6" t="str">
        <f>G8 - I8</f>
        <v>0</v>
      </c>
      <c r="K8" s="4" t="str">
        <f>IF(G8=0,0,J8 / G8)</f>
        <v>0</v>
      </c>
      <c r="L8" s="6" t="str">
        <f>J8 * O8</f>
        <v>0</v>
      </c>
      <c r="M8" s="2" t="str">
        <f>L8 / R2</f>
        <v>0</v>
      </c>
      <c r="N8" s="6" t="str">
        <f>J8 * P8</f>
        <v>0</v>
      </c>
      <c r="O8" s="4">
        <v>0.2</v>
      </c>
      <c r="P8" s="4">
        <v>0.8</v>
      </c>
      <c r="Q8" s="2">
        <v>130</v>
      </c>
      <c r="R8" s="48">
        <v>109.74</v>
      </c>
    </row>
    <row r="9" spans="1:18">
      <c r="B9" s="47" t="s">
        <v>51</v>
      </c>
      <c r="C9" t="s">
        <v>257</v>
      </c>
      <c r="D9" s="3" t="s">
        <v>261</v>
      </c>
      <c r="E9" s="5">
        <v>1</v>
      </c>
      <c r="F9" s="2">
        <v>220</v>
      </c>
      <c r="G9" s="6">
        <v>28600</v>
      </c>
      <c r="H9" s="2">
        <v>157.07</v>
      </c>
      <c r="I9" s="6">
        <v>17237</v>
      </c>
      <c r="J9" s="6" t="str">
        <f>G9 - I9</f>
        <v>0</v>
      </c>
      <c r="K9" s="4" t="str">
        <f>IF(G9=0,0,J9 / G9)</f>
        <v>0</v>
      </c>
      <c r="L9" s="6" t="str">
        <f>J9 * O9</f>
        <v>0</v>
      </c>
      <c r="M9" s="2" t="str">
        <f>L9 / R2</f>
        <v>0</v>
      </c>
      <c r="N9" s="6" t="str">
        <f>J9 * P9</f>
        <v>0</v>
      </c>
      <c r="O9" s="4">
        <v>0.2</v>
      </c>
      <c r="P9" s="4">
        <v>0.8</v>
      </c>
      <c r="Q9" s="2">
        <v>130</v>
      </c>
      <c r="R9" s="48">
        <v>109.74</v>
      </c>
    </row>
    <row r="10" spans="1:18">
      <c r="B10" s="47" t="s">
        <v>51</v>
      </c>
      <c r="C10" t="s">
        <v>255</v>
      </c>
      <c r="D10" s="3" t="s">
        <v>262</v>
      </c>
      <c r="E10" s="5">
        <v>1</v>
      </c>
      <c r="F10" s="2">
        <v>250</v>
      </c>
      <c r="G10" s="6">
        <v>32500</v>
      </c>
      <c r="H10" s="2">
        <v>188.48</v>
      </c>
      <c r="I10" s="6">
        <v>20684</v>
      </c>
      <c r="J10" s="6" t="str">
        <f>G10 - I10</f>
        <v>0</v>
      </c>
      <c r="K10" s="4" t="str">
        <f>IF(G10=0,0,J10 / G10)</f>
        <v>0</v>
      </c>
      <c r="L10" s="6" t="str">
        <f>J10 * O10</f>
        <v>0</v>
      </c>
      <c r="M10" s="2" t="str">
        <f>L10 / R2</f>
        <v>0</v>
      </c>
      <c r="N10" s="6" t="str">
        <f>J10 * P10</f>
        <v>0</v>
      </c>
      <c r="O10" s="4">
        <v>0.2</v>
      </c>
      <c r="P10" s="4">
        <v>0.8</v>
      </c>
      <c r="Q10" s="2">
        <v>130</v>
      </c>
      <c r="R10" s="48">
        <v>109.74</v>
      </c>
    </row>
    <row r="11" spans="1:18">
      <c r="B11" s="47" t="s">
        <v>51</v>
      </c>
      <c r="C11" t="s">
        <v>77</v>
      </c>
      <c r="D11" s="3" t="s">
        <v>134</v>
      </c>
      <c r="E11" s="5">
        <v>1</v>
      </c>
      <c r="F11" s="2">
        <v>150</v>
      </c>
      <c r="G11" s="6">
        <v>19500</v>
      </c>
      <c r="H11" s="2">
        <v>83.77</v>
      </c>
      <c r="I11" s="6">
        <v>9193</v>
      </c>
      <c r="J11" s="6" t="str">
        <f>G11 - I11</f>
        <v>0</v>
      </c>
      <c r="K11" s="4" t="str">
        <f>IF(G11=0,0,J11 / G11)</f>
        <v>0</v>
      </c>
      <c r="L11" s="6" t="str">
        <f>J11 * O11</f>
        <v>0</v>
      </c>
      <c r="M11" s="2" t="str">
        <f>L11 / R2</f>
        <v>0</v>
      </c>
      <c r="N11" s="6" t="str">
        <f>J11 * P11</f>
        <v>0</v>
      </c>
      <c r="O11" s="4">
        <v>0.2</v>
      </c>
      <c r="P11" s="4">
        <v>0.8</v>
      </c>
      <c r="Q11" s="2">
        <v>130</v>
      </c>
      <c r="R11" s="48">
        <v>109.74</v>
      </c>
    </row>
    <row r="12" spans="1:18">
      <c r="B12" s="47" t="s">
        <v>51</v>
      </c>
      <c r="C12" t="s">
        <v>54</v>
      </c>
      <c r="D12" s="3" t="s">
        <v>174</v>
      </c>
      <c r="E12" s="5">
        <v>1</v>
      </c>
      <c r="F12" s="2">
        <v>0</v>
      </c>
      <c r="G12" s="6">
        <v>0</v>
      </c>
      <c r="H12" s="2">
        <v>300</v>
      </c>
      <c r="I12" s="6">
        <v>32922</v>
      </c>
      <c r="J12" s="6" t="str">
        <f>G12 - I12</f>
        <v>0</v>
      </c>
      <c r="K12" s="4" t="str">
        <f>IF(G12=0,0,J12 / G12)</f>
        <v>0</v>
      </c>
      <c r="L12" s="6" t="str">
        <f>J12 * O12</f>
        <v>0</v>
      </c>
      <c r="M12" s="2" t="str">
        <f>L12 / R2</f>
        <v>0</v>
      </c>
      <c r="N12" s="6" t="str">
        <f>J12 * P12</f>
        <v>0</v>
      </c>
      <c r="O12" s="4">
        <v>0.2</v>
      </c>
      <c r="P12" s="4">
        <v>0.8</v>
      </c>
      <c r="Q12" s="2">
        <v>130</v>
      </c>
      <c r="R12" s="48">
        <v>109.74</v>
      </c>
    </row>
    <row r="13" spans="1:18">
      <c r="B13" s="47" t="s">
        <v>51</v>
      </c>
      <c r="C13" t="s">
        <v>54</v>
      </c>
      <c r="D13" s="3" t="s">
        <v>263</v>
      </c>
      <c r="E13" s="5">
        <v>1</v>
      </c>
      <c r="F13" s="2">
        <v>71</v>
      </c>
      <c r="G13" s="6">
        <v>9230</v>
      </c>
      <c r="H13" s="2">
        <v>50</v>
      </c>
      <c r="I13" s="6">
        <v>5487</v>
      </c>
      <c r="J13" s="6" t="str">
        <f>G13 - I13</f>
        <v>0</v>
      </c>
      <c r="K13" s="4" t="str">
        <f>IF(G13=0,0,J13 / G13)</f>
        <v>0</v>
      </c>
      <c r="L13" s="6" t="str">
        <f>J13 * O13</f>
        <v>0</v>
      </c>
      <c r="M13" s="2" t="str">
        <f>L13 / R2</f>
        <v>0</v>
      </c>
      <c r="N13" s="6" t="str">
        <f>J13 * P13</f>
        <v>0</v>
      </c>
      <c r="O13" s="4">
        <v>0.2</v>
      </c>
      <c r="P13" s="4">
        <v>0.8</v>
      </c>
      <c r="Q13" s="2">
        <v>130</v>
      </c>
      <c r="R13" s="48">
        <v>109.74</v>
      </c>
    </row>
    <row r="14" spans="1:18">
      <c r="B14" s="47" t="s">
        <v>83</v>
      </c>
      <c r="C14" t="s">
        <v>155</v>
      </c>
      <c r="D14" s="3" t="s">
        <v>197</v>
      </c>
      <c r="E14" s="5">
        <v>22</v>
      </c>
      <c r="F14" s="2">
        <v>3036</v>
      </c>
      <c r="G14" s="6">
        <v>394680</v>
      </c>
      <c r="H14" s="2">
        <v>0</v>
      </c>
      <c r="I14" s="6">
        <v>0</v>
      </c>
      <c r="J14" s="6" t="str">
        <f>G14 - 287298</f>
        <v>0</v>
      </c>
      <c r="K14" s="4" t="str">
        <f>IF(G14=0,0,J14 / G14)</f>
        <v>0</v>
      </c>
      <c r="L14" s="6" t="str">
        <f>J14 * O14</f>
        <v>0</v>
      </c>
      <c r="M14" s="2" t="str">
        <f>L14 / R2</f>
        <v>0</v>
      </c>
      <c r="N14" s="6" t="str">
        <f>J14 * P14</f>
        <v>0</v>
      </c>
      <c r="O14" s="4">
        <v>0.2</v>
      </c>
      <c r="P14" s="4">
        <v>0.8</v>
      </c>
      <c r="Q14" s="2">
        <v>130</v>
      </c>
      <c r="R14" s="48">
        <v>109.74</v>
      </c>
    </row>
    <row r="15" spans="1:18">
      <c r="B15" s="47" t="s">
        <v>51</v>
      </c>
      <c r="C15" t="s">
        <v>264</v>
      </c>
      <c r="D15" s="3" t="s">
        <v>265</v>
      </c>
      <c r="E15" s="5">
        <v>1</v>
      </c>
      <c r="F15" s="2">
        <v>180</v>
      </c>
      <c r="G15" s="6">
        <v>23400</v>
      </c>
      <c r="H15" s="2">
        <v>120</v>
      </c>
      <c r="I15" s="6">
        <v>13169</v>
      </c>
      <c r="J15" s="6" t="str">
        <f>G15 - I15</f>
        <v>0</v>
      </c>
      <c r="K15" s="4" t="str">
        <f>IF(G15=0,0,J15 / G15)</f>
        <v>0</v>
      </c>
      <c r="L15" s="6" t="str">
        <f>J15 * O15</f>
        <v>0</v>
      </c>
      <c r="M15" s="2" t="str">
        <f>L15 / R2</f>
        <v>0</v>
      </c>
      <c r="N15" s="6" t="str">
        <f>J15 * P15</f>
        <v>0</v>
      </c>
      <c r="O15" s="4">
        <v>0.2</v>
      </c>
      <c r="P15" s="4">
        <v>0.8</v>
      </c>
      <c r="Q15" s="2">
        <v>130</v>
      </c>
      <c r="R15" s="48">
        <v>109.74</v>
      </c>
    </row>
    <row r="16" spans="1:18">
      <c r="B16" s="47" t="s">
        <v>83</v>
      </c>
      <c r="C16" t="s">
        <v>155</v>
      </c>
      <c r="D16" s="3" t="s">
        <v>266</v>
      </c>
      <c r="E16" s="5">
        <v>1</v>
      </c>
      <c r="F16" s="2">
        <v>300</v>
      </c>
      <c r="G16" s="6">
        <v>39000</v>
      </c>
      <c r="H16" s="2">
        <v>0</v>
      </c>
      <c r="I16" s="6">
        <v>0</v>
      </c>
      <c r="J16" s="6" t="str">
        <f>G16 - 27435</f>
        <v>0</v>
      </c>
      <c r="K16" s="4" t="str">
        <f>IF(G16=0,0,J16 / G16)</f>
        <v>0</v>
      </c>
      <c r="L16" s="6" t="str">
        <f>J16 * O16</f>
        <v>0</v>
      </c>
      <c r="M16" s="2" t="str">
        <f>L16 / R2</f>
        <v>0</v>
      </c>
      <c r="N16" s="6" t="str">
        <f>J16 * P16</f>
        <v>0</v>
      </c>
      <c r="O16" s="4">
        <v>0.2</v>
      </c>
      <c r="P16" s="4">
        <v>0.8</v>
      </c>
      <c r="Q16" s="2">
        <v>130</v>
      </c>
      <c r="R16" s="48">
        <v>109.74</v>
      </c>
    </row>
    <row r="17" spans="1:18">
      <c r="B17" s="47" t="s">
        <v>51</v>
      </c>
      <c r="C17" t="s">
        <v>54</v>
      </c>
      <c r="D17" s="3" t="s">
        <v>267</v>
      </c>
      <c r="E17" s="5">
        <v>1</v>
      </c>
      <c r="F17" s="2">
        <v>400</v>
      </c>
      <c r="G17" s="6">
        <v>52000</v>
      </c>
      <c r="H17" s="2">
        <v>340</v>
      </c>
      <c r="I17" s="6">
        <v>37312</v>
      </c>
      <c r="J17" s="6" t="str">
        <f>G17 - I17</f>
        <v>0</v>
      </c>
      <c r="K17" s="4" t="str">
        <f>IF(G17=0,0,J17 / G17)</f>
        <v>0</v>
      </c>
      <c r="L17" s="6" t="str">
        <f>J17 * O17</f>
        <v>0</v>
      </c>
      <c r="M17" s="2" t="str">
        <f>L17 / R2</f>
        <v>0</v>
      </c>
      <c r="N17" s="6" t="str">
        <f>J17 * P17</f>
        <v>0</v>
      </c>
      <c r="O17" s="4">
        <v>0.2</v>
      </c>
      <c r="P17" s="4">
        <v>0.8</v>
      </c>
      <c r="Q17" s="2">
        <v>130</v>
      </c>
      <c r="R17" s="48">
        <v>109.74</v>
      </c>
    </row>
    <row r="18" spans="1:18">
      <c r="B18" s="47" t="s">
        <v>51</v>
      </c>
      <c r="C18" t="s">
        <v>54</v>
      </c>
      <c r="D18" s="3" t="s">
        <v>268</v>
      </c>
      <c r="E18" s="5">
        <v>1</v>
      </c>
      <c r="F18" s="2">
        <v>43</v>
      </c>
      <c r="G18" s="6">
        <v>5590</v>
      </c>
      <c r="H18" s="2">
        <v>30</v>
      </c>
      <c r="I18" s="6">
        <v>3292</v>
      </c>
      <c r="J18" s="6" t="str">
        <f>G18 - I18</f>
        <v>0</v>
      </c>
      <c r="K18" s="4" t="str">
        <f>IF(G18=0,0,J18 / G18)</f>
        <v>0</v>
      </c>
      <c r="L18" s="6" t="str">
        <f>J18 * O18</f>
        <v>0</v>
      </c>
      <c r="M18" s="2" t="str">
        <f>L18 / R2</f>
        <v>0</v>
      </c>
      <c r="N18" s="6" t="str">
        <f>J18 * P18</f>
        <v>0</v>
      </c>
      <c r="O18" s="4">
        <v>0.2</v>
      </c>
      <c r="P18" s="4">
        <v>0.8</v>
      </c>
      <c r="Q18" s="2">
        <v>130</v>
      </c>
      <c r="R18" s="48">
        <v>109.74</v>
      </c>
    </row>
    <row r="19" spans="1:18">
      <c r="B19" s="47" t="s">
        <v>83</v>
      </c>
      <c r="C19" t="s">
        <v>155</v>
      </c>
      <c r="D19" s="3" t="s">
        <v>269</v>
      </c>
      <c r="E19" s="5">
        <v>1</v>
      </c>
      <c r="F19" s="2">
        <v>176</v>
      </c>
      <c r="G19" s="6">
        <v>22880</v>
      </c>
      <c r="H19" s="2">
        <v>0</v>
      </c>
      <c r="I19" s="6">
        <v>0</v>
      </c>
      <c r="J19" s="6" t="str">
        <f>G19 - 16461</f>
        <v>0</v>
      </c>
      <c r="K19" s="4" t="str">
        <f>IF(G19=0,0,J19 / G19)</f>
        <v>0</v>
      </c>
      <c r="L19" s="6" t="str">
        <f>J19 * O19</f>
        <v>0</v>
      </c>
      <c r="M19" s="2" t="str">
        <f>L19 / R2</f>
        <v>0</v>
      </c>
      <c r="N19" s="6" t="str">
        <f>J19 * P19</f>
        <v>0</v>
      </c>
      <c r="O19" s="4">
        <v>0.2</v>
      </c>
      <c r="P19" s="4">
        <v>0.8</v>
      </c>
      <c r="Q19" s="2">
        <v>130</v>
      </c>
      <c r="R19" s="48">
        <v>109.74</v>
      </c>
    </row>
    <row r="20" spans="1:18">
      <c r="B20" s="47" t="s">
        <v>51</v>
      </c>
      <c r="C20" t="s">
        <v>162</v>
      </c>
      <c r="D20" s="3" t="s">
        <v>270</v>
      </c>
      <c r="E20" s="5">
        <v>1</v>
      </c>
      <c r="F20" s="2">
        <v>430</v>
      </c>
      <c r="G20" s="6">
        <v>55900</v>
      </c>
      <c r="H20" s="2">
        <v>315.18</v>
      </c>
      <c r="I20" s="6">
        <v>34588</v>
      </c>
      <c r="J20" s="6" t="str">
        <f>G20 - I20</f>
        <v>0</v>
      </c>
      <c r="K20" s="4" t="str">
        <f>IF(G20=0,0,J20 / G20)</f>
        <v>0</v>
      </c>
      <c r="L20" s="6" t="str">
        <f>J20 * O20</f>
        <v>0</v>
      </c>
      <c r="M20" s="2" t="str">
        <f>L20 / R2</f>
        <v>0</v>
      </c>
      <c r="N20" s="6" t="str">
        <f>J20 * P20</f>
        <v>0</v>
      </c>
      <c r="O20" s="4">
        <v>0.2</v>
      </c>
      <c r="P20" s="4">
        <v>0.8</v>
      </c>
      <c r="Q20" s="2">
        <v>130</v>
      </c>
      <c r="R20" s="48">
        <v>109.74</v>
      </c>
    </row>
    <row r="21" spans="1:18">
      <c r="B21" s="49"/>
      <c r="C21" s="49"/>
      <c r="D21" s="50"/>
      <c r="E21" s="51"/>
      <c r="F21" s="52"/>
      <c r="G21" s="53"/>
      <c r="H21" s="52"/>
      <c r="I21" s="53"/>
      <c r="J21" s="53"/>
      <c r="K21" s="54"/>
      <c r="L21" s="53"/>
      <c r="M21" s="52"/>
      <c r="N21" s="53"/>
      <c r="O21" s="54"/>
      <c r="P21" s="54"/>
      <c r="Q21" s="52"/>
      <c r="R21" s="52"/>
    </row>
    <row r="22" spans="1:18">
      <c r="D22" s="8" t="s">
        <v>105</v>
      </c>
      <c r="F22" s="2" t="str">
        <f>SUM(F5:F21)</f>
        <v>0</v>
      </c>
      <c r="G22" s="6" t="str">
        <f>SUM(G5:G21)</f>
        <v>0</v>
      </c>
      <c r="H22" s="2" t="str">
        <f>SUM(H5:H21)</f>
        <v>0</v>
      </c>
      <c r="I22" s="6" t="str">
        <f>SUM(I5:I21)</f>
        <v>0</v>
      </c>
      <c r="J22" s="6" t="str">
        <f>SUM(J5:J21)</f>
        <v>0</v>
      </c>
      <c r="K22" s="4" t="str">
        <f>IF(G22=0,0,J22 / G22)</f>
        <v>0</v>
      </c>
      <c r="L22" s="6" t="str">
        <f>SUM(L5:L21)</f>
        <v>0</v>
      </c>
      <c r="M22" s="2" t="str">
        <f>SUM(M5:M21)</f>
        <v>0</v>
      </c>
      <c r="N22" s="6" t="str">
        <f>SUM(N5:N21)</f>
        <v>0</v>
      </c>
    </row>
    <row r="23" spans="1:18">
      <c r="D23" s="8" t="s">
        <v>106</v>
      </c>
      <c r="E23" s="9">
        <v>0.04712</v>
      </c>
      <c r="F23" s="2" t="str">
        <f>E23 * (F22 - 0)</f>
        <v>0</v>
      </c>
      <c r="G23" s="6" t="str">
        <f>E23 * (G22 - 0)</f>
        <v>0</v>
      </c>
    </row>
    <row r="24" spans="1:18">
      <c r="D24" s="8" t="s">
        <v>107</v>
      </c>
      <c r="E24" s="7">
        <v>0.1</v>
      </c>
      <c r="F24" s="2" t="str">
        <f>F22*E24</f>
        <v>0</v>
      </c>
      <c r="G24" s="6" t="str">
        <f>G22*E24</f>
        <v>0</v>
      </c>
      <c r="N24" s="6" t="str">
        <f>G24</f>
        <v>0</v>
      </c>
    </row>
    <row r="25" spans="1:18">
      <c r="D25" s="8" t="s">
        <v>105</v>
      </c>
      <c r="F25" s="2" t="str">
        <f>F22 + F23 + F24</f>
        <v>0</v>
      </c>
      <c r="G25" s="6" t="str">
        <f>G22 + G23 + G24</f>
        <v>0</v>
      </c>
      <c r="H25" s="2" t="str">
        <f>H22</f>
        <v>0</v>
      </c>
      <c r="I25" s="6" t="str">
        <f>I22</f>
        <v>0</v>
      </c>
      <c r="J25" s="6" t="str">
        <f>G25 - I25</f>
        <v>0</v>
      </c>
      <c r="K25" s="4" t="str">
        <f>IF(G25=0,0,J25 / G25)</f>
        <v>0</v>
      </c>
      <c r="L25" s="6" t="str">
        <f>L22</f>
        <v>0</v>
      </c>
      <c r="M25" s="2" t="str">
        <f>M22</f>
        <v>0</v>
      </c>
      <c r="N25" s="6" t="str">
        <f>N22 + N24</f>
        <v>0</v>
      </c>
    </row>
    <row r="26" spans="1:18">
      <c r="D26" s="8" t="s">
        <v>271</v>
      </c>
      <c r="E26" s="7">
        <v>0.05</v>
      </c>
      <c r="F26" s="2" t="str">
        <f>F25*E26</f>
        <v>0</v>
      </c>
      <c r="G26" s="6" t="str">
        <f>G25*E26</f>
        <v>0</v>
      </c>
      <c r="L26" s="6" t="str">
        <f>G26*O26</f>
        <v>0</v>
      </c>
      <c r="M26" s="2" t="str">
        <f>F26*O26</f>
        <v>0</v>
      </c>
      <c r="N26" s="6" t="str">
        <f>G26*P26</f>
        <v>0</v>
      </c>
      <c r="O26" s="4">
        <v>0.2</v>
      </c>
      <c r="P26" s="4">
        <v>0.8</v>
      </c>
    </row>
    <row r="27" spans="1:18">
      <c r="D27" s="8" t="s">
        <v>128</v>
      </c>
      <c r="E27" s="5">
        <v>0</v>
      </c>
      <c r="F27" s="2" t="str">
        <f>IF(R27=0,0,G27/R27)</f>
        <v>0</v>
      </c>
      <c r="G27" s="6" t="str">
        <f>E27</f>
        <v>0</v>
      </c>
      <c r="L27" s="6" t="str">
        <f>G27*O27</f>
        <v>0</v>
      </c>
      <c r="M27" s="2" t="str">
        <f>F27*O27</f>
        <v>0</v>
      </c>
      <c r="N27" s="6" t="str">
        <f>G27*P27</f>
        <v>0</v>
      </c>
      <c r="O27" s="4">
        <v>0.2</v>
      </c>
      <c r="P27" s="4">
        <v>0.8</v>
      </c>
      <c r="Q27" s="2" t="s">
        <v>110</v>
      </c>
      <c r="R27" s="2">
        <v>100</v>
      </c>
    </row>
    <row r="28" spans="1:18">
      <c r="D28" s="8" t="s">
        <v>111</v>
      </c>
      <c r="F28" s="2" t="str">
        <f>F25 - F26 - F27</f>
        <v>0</v>
      </c>
      <c r="G28" s="6" t="str">
        <f>G25 - G26 - G27</f>
        <v>0</v>
      </c>
      <c r="H28" s="2" t="str">
        <f>H25</f>
        <v>0</v>
      </c>
      <c r="I28" s="6" t="str">
        <f>I25</f>
        <v>0</v>
      </c>
      <c r="J28" s="6" t="str">
        <f>G28 - I28</f>
        <v>0</v>
      </c>
      <c r="K28" s="4" t="str">
        <f>IF(G28=0,0,J28 / G28)</f>
        <v>0</v>
      </c>
      <c r="L28" s="6" t="str">
        <f>L25 - L26 - L27</f>
        <v>0</v>
      </c>
      <c r="M28" s="2" t="str">
        <f>M25 - M26 - M27</f>
        <v>0</v>
      </c>
      <c r="N28" s="6" t="str">
        <f>N25 - N26 - N27</f>
        <v>0</v>
      </c>
    </row>
    <row r="29" spans="1:18">
      <c r="D29" s="8"/>
    </row>
    <row r="30" spans="1:18">
      <c r="D30"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0" s="2" t="str">
        <f>M28</f>
        <v>0</v>
      </c>
    </row>
    <row r="31" spans="1:18">
      <c r="D31" s="8" t="s">
        <v>7</v>
      </c>
      <c r="F31" s="2" t="str">
        <f>(F30 + F32) * E23</f>
        <v>0</v>
      </c>
    </row>
    <row r="32" spans="1:18">
      <c r="D32" s="8" t="s">
        <v>112</v>
      </c>
      <c r="F32" s="2" t="str">
        <f>H28</f>
        <v>0</v>
      </c>
    </row>
    <row r="33" spans="1:18">
      <c r="D33"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3" s="2" t="str">
        <f>SUM(F30:F32)</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R27"/>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272</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83</v>
      </c>
      <c r="C5" t="s">
        <v>273</v>
      </c>
      <c r="D5" s="3" t="s">
        <v>274</v>
      </c>
      <c r="E5" s="5">
        <v>42</v>
      </c>
      <c r="F5" s="2">
        <v>3654</v>
      </c>
      <c r="G5" s="6">
        <v>475020</v>
      </c>
      <c r="H5" s="2">
        <v>0</v>
      </c>
      <c r="I5" s="6">
        <v>0</v>
      </c>
      <c r="J5" s="6" t="str">
        <f>G5 - 345702</f>
        <v>0</v>
      </c>
      <c r="K5" s="4" t="str">
        <f>IF(G5=0,0,J5 / G5)</f>
        <v>0</v>
      </c>
      <c r="L5" s="6" t="str">
        <f>J5 * O5</f>
        <v>0</v>
      </c>
      <c r="M5" s="2" t="str">
        <f>L5 / R2</f>
        <v>0</v>
      </c>
      <c r="N5" s="6" t="str">
        <f>J5 * P5</f>
        <v>0</v>
      </c>
      <c r="O5" s="4">
        <v>0.2</v>
      </c>
      <c r="P5" s="4">
        <v>0.8</v>
      </c>
      <c r="Q5" s="2">
        <v>130</v>
      </c>
      <c r="R5" s="48">
        <v>109.74</v>
      </c>
    </row>
    <row r="6" spans="1:18">
      <c r="B6" s="47" t="s">
        <v>83</v>
      </c>
      <c r="C6" t="s">
        <v>273</v>
      </c>
      <c r="D6" s="3" t="s">
        <v>275</v>
      </c>
      <c r="E6" s="5">
        <v>1</v>
      </c>
      <c r="F6" s="2">
        <v>1000</v>
      </c>
      <c r="G6" s="6">
        <v>130000</v>
      </c>
      <c r="H6" s="2">
        <v>0</v>
      </c>
      <c r="I6" s="6">
        <v>0</v>
      </c>
      <c r="J6" s="6" t="str">
        <f>G6 - 94223</f>
        <v>0</v>
      </c>
      <c r="K6" s="4" t="str">
        <f>IF(G6=0,0,J6 / G6)</f>
        <v>0</v>
      </c>
      <c r="L6" s="6" t="str">
        <f>J6 * O6</f>
        <v>0</v>
      </c>
      <c r="M6" s="2" t="str">
        <f>L6 / R2</f>
        <v>0</v>
      </c>
      <c r="N6" s="6" t="str">
        <f>J6 * P6</f>
        <v>0</v>
      </c>
      <c r="O6" s="4">
        <v>0.2</v>
      </c>
      <c r="P6" s="4">
        <v>0.8</v>
      </c>
      <c r="Q6" s="2">
        <v>130</v>
      </c>
      <c r="R6" s="48">
        <v>109.74</v>
      </c>
    </row>
    <row r="7" spans="1:18">
      <c r="B7" s="47" t="s">
        <v>51</v>
      </c>
      <c r="C7" t="s">
        <v>276</v>
      </c>
      <c r="D7" s="3" t="s">
        <v>277</v>
      </c>
      <c r="E7" s="5">
        <v>1</v>
      </c>
      <c r="F7" s="2">
        <v>2150</v>
      </c>
      <c r="G7" s="6">
        <v>279500</v>
      </c>
      <c r="H7" s="2">
        <v>1600</v>
      </c>
      <c r="I7" s="6">
        <v>175584</v>
      </c>
      <c r="J7" s="6" t="str">
        <f>G7 - I7</f>
        <v>0</v>
      </c>
      <c r="K7" s="4" t="str">
        <f>IF(G7=0,0,J7 / G7)</f>
        <v>0</v>
      </c>
      <c r="L7" s="6" t="str">
        <f>J7 * O7</f>
        <v>0</v>
      </c>
      <c r="M7" s="2" t="str">
        <f>L7 / R2</f>
        <v>0</v>
      </c>
      <c r="N7" s="6" t="str">
        <f>J7 * P7</f>
        <v>0</v>
      </c>
      <c r="O7" s="4">
        <v>0.2</v>
      </c>
      <c r="P7" s="4">
        <v>0.8</v>
      </c>
      <c r="Q7" s="2">
        <v>130</v>
      </c>
      <c r="R7" s="48">
        <v>109.74</v>
      </c>
    </row>
    <row r="8" spans="1:18">
      <c r="B8" s="47" t="s">
        <v>51</v>
      </c>
      <c r="C8" t="s">
        <v>54</v>
      </c>
      <c r="D8" s="3" t="s">
        <v>278</v>
      </c>
      <c r="E8" s="5">
        <v>1</v>
      </c>
      <c r="F8" s="2">
        <v>200</v>
      </c>
      <c r="G8" s="6">
        <v>26000</v>
      </c>
      <c r="H8" s="2">
        <v>150</v>
      </c>
      <c r="I8" s="6">
        <v>16461</v>
      </c>
      <c r="J8" s="6" t="str">
        <f>G8 - I8</f>
        <v>0</v>
      </c>
      <c r="K8" s="4" t="str">
        <f>IF(G8=0,0,J8 / G8)</f>
        <v>0</v>
      </c>
      <c r="L8" s="6" t="str">
        <f>J8 * O8</f>
        <v>0</v>
      </c>
      <c r="M8" s="2" t="str">
        <f>L8 / R2</f>
        <v>0</v>
      </c>
      <c r="N8" s="6" t="str">
        <f>J8 * P8</f>
        <v>0</v>
      </c>
      <c r="O8" s="4">
        <v>0.2</v>
      </c>
      <c r="P8" s="4">
        <v>0.8</v>
      </c>
      <c r="Q8" s="2">
        <v>130</v>
      </c>
      <c r="R8" s="48">
        <v>109.74</v>
      </c>
    </row>
    <row r="9" spans="1:18">
      <c r="B9" s="47" t="s">
        <v>51</v>
      </c>
      <c r="C9" t="s">
        <v>75</v>
      </c>
      <c r="D9" s="3" t="s">
        <v>279</v>
      </c>
      <c r="E9" s="5">
        <v>2</v>
      </c>
      <c r="F9" s="2">
        <v>860</v>
      </c>
      <c r="G9" s="6">
        <v>111800</v>
      </c>
      <c r="H9" s="2">
        <v>650</v>
      </c>
      <c r="I9" s="6">
        <v>71332</v>
      </c>
      <c r="J9" s="6" t="str">
        <f>G9 - I9</f>
        <v>0</v>
      </c>
      <c r="K9" s="4" t="str">
        <f>IF(G9=0,0,J9 / G9)</f>
        <v>0</v>
      </c>
      <c r="L9" s="6" t="str">
        <f>J9 * O9</f>
        <v>0</v>
      </c>
      <c r="M9" s="2" t="str">
        <f>L9 / R2</f>
        <v>0</v>
      </c>
      <c r="N9" s="6" t="str">
        <f>J9 * P9</f>
        <v>0</v>
      </c>
      <c r="O9" s="4">
        <v>0.2</v>
      </c>
      <c r="P9" s="4">
        <v>0.8</v>
      </c>
      <c r="Q9" s="2">
        <v>130</v>
      </c>
      <c r="R9" s="48">
        <v>109.74</v>
      </c>
    </row>
    <row r="10" spans="1:18">
      <c r="B10" s="47" t="s">
        <v>51</v>
      </c>
      <c r="C10" t="s">
        <v>255</v>
      </c>
      <c r="D10" s="3" t="s">
        <v>280</v>
      </c>
      <c r="E10" s="5">
        <v>1</v>
      </c>
      <c r="F10" s="2">
        <v>580</v>
      </c>
      <c r="G10" s="6">
        <v>75400</v>
      </c>
      <c r="H10" s="2">
        <v>434.14</v>
      </c>
      <c r="I10" s="6">
        <v>47643</v>
      </c>
      <c r="J10" s="6" t="str">
        <f>G10 - I10</f>
        <v>0</v>
      </c>
      <c r="K10" s="4" t="str">
        <f>IF(G10=0,0,J10 / G10)</f>
        <v>0</v>
      </c>
      <c r="L10" s="6" t="str">
        <f>J10 * O10</f>
        <v>0</v>
      </c>
      <c r="M10" s="2" t="str">
        <f>L10 / R2</f>
        <v>0</v>
      </c>
      <c r="N10" s="6" t="str">
        <f>J10 * P10</f>
        <v>0</v>
      </c>
      <c r="O10" s="4">
        <v>0.2</v>
      </c>
      <c r="P10" s="4">
        <v>0.8</v>
      </c>
      <c r="Q10" s="2">
        <v>130</v>
      </c>
      <c r="R10" s="48">
        <v>109.74</v>
      </c>
    </row>
    <row r="11" spans="1:18">
      <c r="B11" s="47" t="s">
        <v>51</v>
      </c>
      <c r="C11" t="s">
        <v>281</v>
      </c>
      <c r="D11" s="3" t="s">
        <v>282</v>
      </c>
      <c r="E11" s="5">
        <v>1</v>
      </c>
      <c r="F11" s="2">
        <v>400</v>
      </c>
      <c r="G11" s="6">
        <v>52000</v>
      </c>
      <c r="H11" s="2">
        <v>300</v>
      </c>
      <c r="I11" s="6">
        <v>32922</v>
      </c>
      <c r="J11" s="6" t="str">
        <f>G11 - I11</f>
        <v>0</v>
      </c>
      <c r="K11" s="4" t="str">
        <f>IF(G11=0,0,J11 / G11)</f>
        <v>0</v>
      </c>
      <c r="L11" s="6" t="str">
        <f>J11 * O11</f>
        <v>0</v>
      </c>
      <c r="M11" s="2" t="str">
        <f>L11 / R2</f>
        <v>0</v>
      </c>
      <c r="N11" s="6" t="str">
        <f>J11 * P11</f>
        <v>0</v>
      </c>
      <c r="O11" s="4">
        <v>0.2</v>
      </c>
      <c r="P11" s="4">
        <v>0.8</v>
      </c>
      <c r="Q11" s="2">
        <v>130</v>
      </c>
      <c r="R11" s="48">
        <v>109.74</v>
      </c>
    </row>
    <row r="12" spans="1:18">
      <c r="B12" s="47" t="s">
        <v>51</v>
      </c>
      <c r="C12" t="s">
        <v>218</v>
      </c>
      <c r="D12" s="3" t="s">
        <v>219</v>
      </c>
      <c r="E12" s="5">
        <v>42</v>
      </c>
      <c r="F12" s="2">
        <v>693</v>
      </c>
      <c r="G12" s="6">
        <v>90090</v>
      </c>
      <c r="H12" s="2">
        <v>630</v>
      </c>
      <c r="I12" s="6">
        <v>69132</v>
      </c>
      <c r="J12" s="6" t="str">
        <f>G12 - I12</f>
        <v>0</v>
      </c>
      <c r="K12" s="4" t="str">
        <f>IF(G12=0,0,J12 / G12)</f>
        <v>0</v>
      </c>
      <c r="L12" s="6" t="str">
        <f>J12 * O12</f>
        <v>0</v>
      </c>
      <c r="M12" s="2" t="str">
        <f>L12 / R2</f>
        <v>0</v>
      </c>
      <c r="N12" s="6" t="str">
        <f>J12 * P12</f>
        <v>0</v>
      </c>
      <c r="O12" s="4">
        <v>0.2</v>
      </c>
      <c r="P12" s="4">
        <v>0.8</v>
      </c>
      <c r="Q12" s="2">
        <v>130</v>
      </c>
      <c r="R12" s="48">
        <v>109.74</v>
      </c>
    </row>
    <row r="13" spans="1:18">
      <c r="B13" s="47" t="s">
        <v>51</v>
      </c>
      <c r="C13" t="s">
        <v>218</v>
      </c>
      <c r="D13" s="3" t="s">
        <v>104</v>
      </c>
      <c r="E13" s="5">
        <v>1</v>
      </c>
      <c r="F13" s="2">
        <v>17</v>
      </c>
      <c r="G13" s="6">
        <v>2210</v>
      </c>
      <c r="H13" s="2">
        <v>15.71</v>
      </c>
      <c r="I13" s="6">
        <v>1724</v>
      </c>
      <c r="J13" s="6" t="str">
        <f>G13 - I13</f>
        <v>0</v>
      </c>
      <c r="K13" s="4" t="str">
        <f>IF(G13=0,0,J13 / G13)</f>
        <v>0</v>
      </c>
      <c r="L13" s="6" t="str">
        <f>J13 * O13</f>
        <v>0</v>
      </c>
      <c r="M13" s="2" t="str">
        <f>L13 / R2</f>
        <v>0</v>
      </c>
      <c r="N13" s="6" t="str">
        <f>J13 * P13</f>
        <v>0</v>
      </c>
      <c r="O13" s="4">
        <v>0.2</v>
      </c>
      <c r="P13" s="4">
        <v>0.8</v>
      </c>
      <c r="Q13" s="2">
        <v>130</v>
      </c>
      <c r="R13" s="48">
        <v>109.74</v>
      </c>
    </row>
    <row r="14" spans="1:18">
      <c r="B14" s="47" t="s">
        <v>51</v>
      </c>
      <c r="C14" t="s">
        <v>142</v>
      </c>
      <c r="D14" s="3" t="s">
        <v>253</v>
      </c>
      <c r="E14" s="5">
        <v>1</v>
      </c>
      <c r="F14" s="2">
        <v>769.23</v>
      </c>
      <c r="G14" s="6">
        <v>100000</v>
      </c>
      <c r="H14" s="2">
        <v>801.9</v>
      </c>
      <c r="I14" s="6">
        <v>88000</v>
      </c>
      <c r="J14" s="6" t="str">
        <f>G14 - I14</f>
        <v>0</v>
      </c>
      <c r="K14" s="4" t="str">
        <f>IF(G14=0,0,J14 / G14)</f>
        <v>0</v>
      </c>
      <c r="L14" s="6" t="str">
        <f>J14 * O14</f>
        <v>0</v>
      </c>
      <c r="M14" s="2" t="str">
        <f>L14 / R2</f>
        <v>0</v>
      </c>
      <c r="N14" s="6" t="str">
        <f>J14 * P14</f>
        <v>0</v>
      </c>
      <c r="O14" s="4">
        <v>0</v>
      </c>
      <c r="P14" s="4">
        <v>1</v>
      </c>
      <c r="Q14" s="2">
        <v>130</v>
      </c>
      <c r="R14" s="48">
        <v>109.74</v>
      </c>
    </row>
    <row r="15" spans="1:18">
      <c r="B15" s="49"/>
      <c r="C15" s="49"/>
      <c r="D15" s="50"/>
      <c r="E15" s="51"/>
      <c r="F15" s="52"/>
      <c r="G15" s="53"/>
      <c r="H15" s="52"/>
      <c r="I15" s="53"/>
      <c r="J15" s="53"/>
      <c r="K15" s="54"/>
      <c r="L15" s="53"/>
      <c r="M15" s="52"/>
      <c r="N15" s="53"/>
      <c r="O15" s="54"/>
      <c r="P15" s="54"/>
      <c r="Q15" s="52"/>
      <c r="R15" s="52"/>
    </row>
    <row r="16" spans="1:18">
      <c r="D16" s="8" t="s">
        <v>105</v>
      </c>
      <c r="F16" s="2" t="str">
        <f>SUM(F5:F15)</f>
        <v>0</v>
      </c>
      <c r="G16" s="6" t="str">
        <f>SUM(G5:G15)</f>
        <v>0</v>
      </c>
      <c r="H16" s="2" t="str">
        <f>SUM(H5:H15)</f>
        <v>0</v>
      </c>
      <c r="I16" s="6" t="str">
        <f>SUM(I5:I15)</f>
        <v>0</v>
      </c>
      <c r="J16" s="6" t="str">
        <f>SUM(J5:J15)</f>
        <v>0</v>
      </c>
      <c r="K16" s="4" t="str">
        <f>IF(G16=0,0,J16 / G16)</f>
        <v>0</v>
      </c>
      <c r="L16" s="6" t="str">
        <f>SUM(L5:L15)</f>
        <v>0</v>
      </c>
      <c r="M16" s="2" t="str">
        <f>SUM(M5:M15)</f>
        <v>0</v>
      </c>
      <c r="N16" s="6" t="str">
        <f>SUM(N5:N15)</f>
        <v>0</v>
      </c>
    </row>
    <row r="17" spans="1:18">
      <c r="D17" s="8" t="s">
        <v>106</v>
      </c>
      <c r="E17" s="9">
        <v>0.04712</v>
      </c>
      <c r="F17" s="2" t="str">
        <f>E17 * (F16 - 0)</f>
        <v>0</v>
      </c>
      <c r="G17" s="6" t="str">
        <f>E17 * (G16 - 0)</f>
        <v>0</v>
      </c>
    </row>
    <row r="18" spans="1:18">
      <c r="D18" s="8" t="s">
        <v>107</v>
      </c>
      <c r="E18" s="7">
        <v>0.1</v>
      </c>
      <c r="F18" s="2" t="str">
        <f>F16*E18</f>
        <v>0</v>
      </c>
      <c r="G18" s="6" t="str">
        <f>G16*E18</f>
        <v>0</v>
      </c>
      <c r="N18" s="6" t="str">
        <f>G18</f>
        <v>0</v>
      </c>
    </row>
    <row r="19" spans="1:18">
      <c r="D19" s="8" t="s">
        <v>105</v>
      </c>
      <c r="F19" s="2" t="str">
        <f>F16 + F17 + F18</f>
        <v>0</v>
      </c>
      <c r="G19" s="6" t="str">
        <f>G16 + G17 + G18</f>
        <v>0</v>
      </c>
      <c r="H19" s="2" t="str">
        <f>H16</f>
        <v>0</v>
      </c>
      <c r="I19" s="6" t="str">
        <f>I16</f>
        <v>0</v>
      </c>
      <c r="J19" s="6" t="str">
        <f>G19 - I19</f>
        <v>0</v>
      </c>
      <c r="K19" s="4" t="str">
        <f>IF(G19=0,0,J19 / G19)</f>
        <v>0</v>
      </c>
      <c r="L19" s="6" t="str">
        <f>L16</f>
        <v>0</v>
      </c>
      <c r="M19" s="2" t="str">
        <f>M16</f>
        <v>0</v>
      </c>
      <c r="N19" s="6" t="str">
        <f>N16 + N18</f>
        <v>0</v>
      </c>
    </row>
    <row r="20" spans="1:18">
      <c r="D20" s="8" t="s">
        <v>108</v>
      </c>
      <c r="E20" s="7">
        <v>0</v>
      </c>
      <c r="F20" s="2" t="str">
        <f>F19*E20</f>
        <v>0</v>
      </c>
      <c r="G20" s="6" t="str">
        <f>G19*E20</f>
        <v>0</v>
      </c>
      <c r="L20" s="6" t="str">
        <f>G20*O20</f>
        <v>0</v>
      </c>
      <c r="M20" s="2" t="str">
        <f>F20*O20</f>
        <v>0</v>
      </c>
      <c r="N20" s="6" t="str">
        <f>G20*P20</f>
        <v>0</v>
      </c>
      <c r="O20" s="4">
        <v>0.2</v>
      </c>
      <c r="P20" s="4">
        <v>0.8</v>
      </c>
    </row>
    <row r="21" spans="1:18">
      <c r="D21" s="8"/>
      <c r="E21" s="5">
        <v>0</v>
      </c>
      <c r="F21" s="2" t="str">
        <f>IF(R21=0,0,G21/R21)</f>
        <v>0</v>
      </c>
      <c r="G21" s="6" t="str">
        <f>E21</f>
        <v>0</v>
      </c>
      <c r="L21" s="6" t="str">
        <f>G21*O21</f>
        <v>0</v>
      </c>
      <c r="M21" s="2" t="str">
        <f>F21*O21</f>
        <v>0</v>
      </c>
      <c r="N21" s="6" t="str">
        <f>G21*P21</f>
        <v>0</v>
      </c>
      <c r="O21" s="4">
        <v>0.2</v>
      </c>
      <c r="P21" s="4">
        <v>0.8</v>
      </c>
      <c r="Q21" s="2" t="s">
        <v>110</v>
      </c>
      <c r="R21" s="2">
        <v>100</v>
      </c>
    </row>
    <row r="22" spans="1:18">
      <c r="D22" s="8" t="s">
        <v>111</v>
      </c>
      <c r="F22" s="2" t="str">
        <f>F19 - F20 - F21</f>
        <v>0</v>
      </c>
      <c r="G22" s="6" t="str">
        <f>G19 - G20 - G21</f>
        <v>0</v>
      </c>
      <c r="H22" s="2" t="str">
        <f>H19</f>
        <v>0</v>
      </c>
      <c r="I22" s="6" t="str">
        <f>I19</f>
        <v>0</v>
      </c>
      <c r="J22" s="6" t="str">
        <f>G22 - I22</f>
        <v>0</v>
      </c>
      <c r="K22" s="4" t="str">
        <f>IF(G22=0,0,J22 / G22)</f>
        <v>0</v>
      </c>
      <c r="L22" s="6" t="str">
        <f>L19 - L20 - L21</f>
        <v>0</v>
      </c>
      <c r="M22" s="2" t="str">
        <f>M19 - M20 - M21</f>
        <v>0</v>
      </c>
      <c r="N22" s="6" t="str">
        <f>N19 - N20 - N21</f>
        <v>0</v>
      </c>
    </row>
    <row r="23" spans="1:18">
      <c r="D23" s="8"/>
    </row>
    <row r="24" spans="1:18">
      <c r="D24"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4" s="2" t="str">
        <f>M22</f>
        <v>0</v>
      </c>
    </row>
    <row r="25" spans="1:18">
      <c r="D25" s="8" t="s">
        <v>7</v>
      </c>
      <c r="F25" s="2" t="str">
        <f>(F24 + F26) * E17</f>
        <v>0</v>
      </c>
    </row>
    <row r="26" spans="1:18">
      <c r="D26" s="8" t="s">
        <v>112</v>
      </c>
      <c r="F26" s="2" t="str">
        <f>H22</f>
        <v>0</v>
      </c>
    </row>
    <row r="27" spans="1:18">
      <c r="D27"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27" s="2" t="str">
        <f>SUM(F24:F26)</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R18"/>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Q2" s="2" t="s">
        <v>33</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15"/>
      <c r="C5" s="15"/>
      <c r="D5" s="16"/>
      <c r="E5" s="17"/>
      <c r="F5" s="18"/>
      <c r="G5" s="19"/>
      <c r="H5" s="18"/>
      <c r="I5" s="19"/>
      <c r="J5" s="19"/>
      <c r="K5" s="20"/>
      <c r="L5" s="19"/>
      <c r="M5" s="18"/>
      <c r="N5" s="19"/>
      <c r="O5" s="20"/>
      <c r="P5" s="20"/>
      <c r="Q5" s="18"/>
      <c r="R5" s="18"/>
    </row>
    <row r="6" spans="1:18">
      <c r="B6" s="15"/>
      <c r="C6" s="15"/>
      <c r="D6" s="16"/>
      <c r="E6" s="17"/>
      <c r="F6" s="18"/>
      <c r="G6" s="19"/>
      <c r="H6" s="18"/>
      <c r="I6" s="19"/>
      <c r="J6" s="19"/>
      <c r="K6" s="20"/>
      <c r="L6" s="19"/>
      <c r="M6" s="18"/>
      <c r="N6" s="19"/>
      <c r="O6" s="20"/>
      <c r="P6" s="20"/>
      <c r="Q6" s="18"/>
      <c r="R6" s="18"/>
    </row>
    <row r="7" spans="1:18">
      <c r="D7" s="8" t="s">
        <v>105</v>
      </c>
      <c r="F7" s="2" t="str">
        <f>SUM(F5:F6)</f>
        <v>0</v>
      </c>
      <c r="G7" s="6" t="str">
        <f>SUM(G5:G6)</f>
        <v>0</v>
      </c>
      <c r="H7" s="2" t="str">
        <f>SUM(H5:H6)</f>
        <v>0</v>
      </c>
      <c r="I7" s="6" t="str">
        <f>SUM(I5:I6)</f>
        <v>0</v>
      </c>
      <c r="J7" s="6" t="str">
        <f>SUM(J5:J6)</f>
        <v>0</v>
      </c>
      <c r="K7" s="4" t="str">
        <f>IF(G7=0,0,J7 / G7)</f>
        <v>0</v>
      </c>
      <c r="L7" s="6" t="str">
        <f>SUM(L5:L6)</f>
        <v>0</v>
      </c>
      <c r="M7" s="2" t="str">
        <f>SUM(M5:M6)</f>
        <v>0</v>
      </c>
      <c r="N7" s="6" t="str">
        <f>SUM(N5:N6)</f>
        <v>0</v>
      </c>
    </row>
    <row r="8" spans="1:18">
      <c r="D8" s="8" t="s">
        <v>106</v>
      </c>
      <c r="E8" s="9">
        <v>0</v>
      </c>
      <c r="F8" s="2" t="str">
        <f>F7*E8</f>
        <v>0</v>
      </c>
      <c r="G8" s="6" t="str">
        <f>G7*E8</f>
        <v>0</v>
      </c>
    </row>
    <row r="9" spans="1:18">
      <c r="D9" s="8" t="s">
        <v>107</v>
      </c>
      <c r="E9" s="7">
        <v>0</v>
      </c>
      <c r="F9" s="2" t="str">
        <f>F7*E9</f>
        <v>0</v>
      </c>
      <c r="G9" s="6" t="str">
        <f>G7*E9</f>
        <v>0</v>
      </c>
      <c r="N9" s="6" t="str">
        <f>G9</f>
        <v>0</v>
      </c>
    </row>
    <row r="10" spans="1:18">
      <c r="D10" s="8" t="s">
        <v>105</v>
      </c>
      <c r="F10" s="2" t="str">
        <f>F7 + F8 + F9</f>
        <v>0</v>
      </c>
      <c r="G10" s="6" t="str">
        <f>G7 + G8 + G9</f>
        <v>0</v>
      </c>
      <c r="H10" s="2" t="str">
        <f>H7</f>
        <v>0</v>
      </c>
      <c r="I10" s="6" t="str">
        <f>I7</f>
        <v>0</v>
      </c>
      <c r="J10" s="6" t="str">
        <f>G10 - I10</f>
        <v>0</v>
      </c>
      <c r="K10" s="4" t="str">
        <f>IF(G10=0,0,J10 / G10)</f>
        <v>0</v>
      </c>
      <c r="L10" s="6" t="str">
        <f>L7</f>
        <v>0</v>
      </c>
      <c r="M10" s="2" t="str">
        <f>M7</f>
        <v>0</v>
      </c>
      <c r="N10" s="6" t="str">
        <f>N7 + N9</f>
        <v>0</v>
      </c>
    </row>
    <row r="11" spans="1:18">
      <c r="D11" s="8" t="s">
        <v>108</v>
      </c>
      <c r="E11" s="7">
        <v>0</v>
      </c>
      <c r="F11" s="2" t="str">
        <f>F10*E11</f>
        <v>0</v>
      </c>
      <c r="G11" s="6" t="str">
        <f>G10*E11</f>
        <v>0</v>
      </c>
      <c r="L11" s="6" t="str">
        <f>G11*O11</f>
        <v>0</v>
      </c>
      <c r="M11" s="2" t="str">
        <f>F11*O11</f>
        <v>0</v>
      </c>
      <c r="N11" s="6" t="str">
        <f>G11*P11</f>
        <v>0</v>
      </c>
      <c r="O11" s="4">
        <v>0</v>
      </c>
      <c r="P11" s="4">
        <v>0</v>
      </c>
    </row>
    <row r="12" spans="1:18">
      <c r="D12" s="8" t="s">
        <v>128</v>
      </c>
      <c r="E12" s="5">
        <v>0</v>
      </c>
      <c r="F12" s="2" t="str">
        <f>IF(R12=0,0,G12/R12)</f>
        <v>0</v>
      </c>
      <c r="G12" s="6" t="str">
        <f>E12</f>
        <v>0</v>
      </c>
      <c r="L12" s="6" t="str">
        <f>G12*O12</f>
        <v>0</v>
      </c>
      <c r="M12" s="2" t="str">
        <f>F12*O12</f>
        <v>0</v>
      </c>
      <c r="N12" s="6" t="str">
        <f>G12*P12</f>
        <v>0</v>
      </c>
      <c r="O12" s="4">
        <v>0</v>
      </c>
      <c r="P12" s="4">
        <v>0</v>
      </c>
      <c r="Q12" s="2" t="s">
        <v>110</v>
      </c>
      <c r="R12" s="2">
        <v>0</v>
      </c>
    </row>
    <row r="13" spans="1:18">
      <c r="D13" s="8" t="s">
        <v>111</v>
      </c>
      <c r="F13" s="2" t="str">
        <f>F10 - F11 - F12</f>
        <v>0</v>
      </c>
      <c r="G13" s="6" t="str">
        <f>G10 - G11 - G12</f>
        <v>0</v>
      </c>
      <c r="H13" s="2" t="str">
        <f>H10</f>
        <v>0</v>
      </c>
      <c r="I13" s="6" t="str">
        <f>I10</f>
        <v>0</v>
      </c>
      <c r="J13" s="6" t="str">
        <f>G13 - I13</f>
        <v>0</v>
      </c>
      <c r="K13" s="4" t="str">
        <f>IF(G13=0,0,J13 / G13)</f>
        <v>0</v>
      </c>
      <c r="L13" s="6" t="str">
        <f>L10 - L11 - L12</f>
        <v>0</v>
      </c>
      <c r="M13" s="2" t="str">
        <f>M10 - M11 - M12</f>
        <v>0</v>
      </c>
      <c r="N13" s="6" t="str">
        <f>N10 - N11 - N12</f>
        <v>0</v>
      </c>
    </row>
    <row r="14" spans="1:18">
      <c r="D14" s="8"/>
    </row>
    <row r="15" spans="1:18">
      <c r="D15" s="31" t="s">
        <v>6</v>
      </c>
      <c r="F15" s="2" t="str">
        <f>M13</f>
        <v>0</v>
      </c>
    </row>
    <row r="16" spans="1:18">
      <c r="D16" s="8" t="s">
        <v>7</v>
      </c>
      <c r="F16" s="2" t="str">
        <f>(F15 + F17) * E8</f>
        <v>0</v>
      </c>
    </row>
    <row r="17" spans="1:18">
      <c r="D17" s="8" t="s">
        <v>112</v>
      </c>
      <c r="F17" s="2" t="str">
        <f>H13</f>
        <v>0</v>
      </c>
    </row>
    <row r="18" spans="1:18">
      <c r="D18" s="31" t="s">
        <v>113</v>
      </c>
      <c r="F18" s="2" t="str">
        <f>SUM(F15:F17)</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R52"/>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32</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52</v>
      </c>
      <c r="D5" s="3" t="s">
        <v>53</v>
      </c>
      <c r="E5" s="5">
        <v>1</v>
      </c>
      <c r="F5" s="2">
        <v>4900</v>
      </c>
      <c r="G5" s="6">
        <v>637000</v>
      </c>
      <c r="H5" s="2">
        <v>4211.2</v>
      </c>
      <c r="I5" s="6">
        <v>462137</v>
      </c>
      <c r="J5" s="6" t="str">
        <f>G5 - I5</f>
        <v>0</v>
      </c>
      <c r="K5" s="4" t="str">
        <f>IF(G5=0,0,J5 / G5)</f>
        <v>0</v>
      </c>
      <c r="L5" s="6" t="str">
        <f>J5 * O5</f>
        <v>0</v>
      </c>
      <c r="M5" s="2" t="str">
        <f>L5 / R2</f>
        <v>0</v>
      </c>
      <c r="N5" s="6" t="str">
        <f>J5 * P5</f>
        <v>0</v>
      </c>
      <c r="O5" s="4">
        <v>0.2</v>
      </c>
      <c r="P5" s="4">
        <v>0.8</v>
      </c>
      <c r="Q5" s="2">
        <v>130</v>
      </c>
      <c r="R5" s="48">
        <v>109.74</v>
      </c>
    </row>
    <row r="6" spans="1:18">
      <c r="B6" s="47" t="s">
        <v>51</v>
      </c>
      <c r="C6" t="s">
        <v>54</v>
      </c>
      <c r="D6" s="3" t="s">
        <v>55</v>
      </c>
      <c r="E6" s="5">
        <v>1</v>
      </c>
      <c r="F6" s="2">
        <v>380</v>
      </c>
      <c r="G6" s="6">
        <v>49400</v>
      </c>
      <c r="H6" s="2">
        <v>240</v>
      </c>
      <c r="I6" s="6">
        <v>26338</v>
      </c>
      <c r="J6" s="6" t="str">
        <f>G6 - I6</f>
        <v>0</v>
      </c>
      <c r="K6" s="4" t="str">
        <f>IF(G6=0,0,J6 / G6)</f>
        <v>0</v>
      </c>
      <c r="L6" s="6" t="str">
        <f>J6 * O6</f>
        <v>0</v>
      </c>
      <c r="M6" s="2" t="str">
        <f>L6 / R2</f>
        <v>0</v>
      </c>
      <c r="N6" s="6" t="str">
        <f>J6 * P6</f>
        <v>0</v>
      </c>
      <c r="O6" s="4">
        <v>0.2</v>
      </c>
      <c r="P6" s="4">
        <v>0.8</v>
      </c>
      <c r="Q6" s="2">
        <v>130</v>
      </c>
      <c r="R6" s="48">
        <v>109.74</v>
      </c>
    </row>
    <row r="7" spans="1:18">
      <c r="B7" s="47" t="s">
        <v>51</v>
      </c>
      <c r="C7" t="s">
        <v>54</v>
      </c>
      <c r="D7" s="3" t="s">
        <v>56</v>
      </c>
      <c r="E7" s="5">
        <v>6</v>
      </c>
      <c r="F7" s="2">
        <v>480</v>
      </c>
      <c r="G7" s="6">
        <v>62400</v>
      </c>
      <c r="H7" s="2">
        <v>300</v>
      </c>
      <c r="I7" s="6">
        <v>32922</v>
      </c>
      <c r="J7" s="6" t="str">
        <f>G7 - I7</f>
        <v>0</v>
      </c>
      <c r="K7" s="4" t="str">
        <f>IF(G7=0,0,J7 / G7)</f>
        <v>0</v>
      </c>
      <c r="L7" s="6" t="str">
        <f>J7 * O7</f>
        <v>0</v>
      </c>
      <c r="M7" s="2" t="str">
        <f>L7 / R2</f>
        <v>0</v>
      </c>
      <c r="N7" s="6" t="str">
        <f>J7 * P7</f>
        <v>0</v>
      </c>
      <c r="O7" s="4">
        <v>0.2</v>
      </c>
      <c r="P7" s="4">
        <v>0.8</v>
      </c>
      <c r="Q7" s="2">
        <v>130</v>
      </c>
      <c r="R7" s="48">
        <v>109.74</v>
      </c>
    </row>
    <row r="8" spans="1:18">
      <c r="B8" s="47" t="s">
        <v>51</v>
      </c>
      <c r="C8" t="s">
        <v>54</v>
      </c>
      <c r="D8" s="3" t="s">
        <v>57</v>
      </c>
      <c r="E8" s="5">
        <v>1</v>
      </c>
      <c r="F8" s="2">
        <v>100</v>
      </c>
      <c r="G8" s="6">
        <v>13000</v>
      </c>
      <c r="H8" s="2">
        <v>100</v>
      </c>
      <c r="I8" s="6">
        <v>10974</v>
      </c>
      <c r="J8" s="6" t="str">
        <f>G8 - I8</f>
        <v>0</v>
      </c>
      <c r="K8" s="4" t="str">
        <f>IF(G8=0,0,J8 / G8)</f>
        <v>0</v>
      </c>
      <c r="L8" s="6" t="str">
        <f>J8 * O8</f>
        <v>0</v>
      </c>
      <c r="M8" s="2" t="str">
        <f>L8 / R2</f>
        <v>0</v>
      </c>
      <c r="N8" s="6" t="str">
        <f>J8 * P8</f>
        <v>0</v>
      </c>
      <c r="O8" s="4">
        <v>0.2</v>
      </c>
      <c r="P8" s="4">
        <v>0.8</v>
      </c>
      <c r="Q8" s="2">
        <v>130</v>
      </c>
      <c r="R8" s="48">
        <v>109.74</v>
      </c>
    </row>
    <row r="9" spans="1:18">
      <c r="B9" s="47" t="s">
        <v>51</v>
      </c>
      <c r="C9" t="s">
        <v>58</v>
      </c>
      <c r="D9" s="3" t="s">
        <v>59</v>
      </c>
      <c r="E9" s="5">
        <v>18</v>
      </c>
      <c r="F9" s="2">
        <v>270</v>
      </c>
      <c r="G9" s="6">
        <v>35100</v>
      </c>
      <c r="H9" s="2">
        <v>216</v>
      </c>
      <c r="I9" s="6">
        <v>23706</v>
      </c>
      <c r="J9" s="6" t="str">
        <f>G9 - I9</f>
        <v>0</v>
      </c>
      <c r="K9" s="4" t="str">
        <f>IF(G9=0,0,J9 / G9)</f>
        <v>0</v>
      </c>
      <c r="L9" s="6" t="str">
        <f>J9 * O9</f>
        <v>0</v>
      </c>
      <c r="M9" s="2" t="str">
        <f>L9 / R2</f>
        <v>0</v>
      </c>
      <c r="N9" s="6" t="str">
        <f>J9 * P9</f>
        <v>0</v>
      </c>
      <c r="O9" s="4">
        <v>0.2</v>
      </c>
      <c r="P9" s="4">
        <v>0.8</v>
      </c>
      <c r="Q9" s="2">
        <v>130</v>
      </c>
      <c r="R9" s="48">
        <v>109.74</v>
      </c>
    </row>
    <row r="10" spans="1:18">
      <c r="B10" s="47" t="s">
        <v>51</v>
      </c>
      <c r="C10" t="s">
        <v>58</v>
      </c>
      <c r="D10" s="3" t="s">
        <v>60</v>
      </c>
      <c r="E10" s="5">
        <v>6</v>
      </c>
      <c r="F10" s="2">
        <v>70.19999999999999</v>
      </c>
      <c r="G10" s="6">
        <v>7020</v>
      </c>
      <c r="H10" s="2">
        <v>60</v>
      </c>
      <c r="I10" s="6">
        <v>6582</v>
      </c>
      <c r="J10" s="6" t="str">
        <f>G10 - I10</f>
        <v>0</v>
      </c>
      <c r="K10" s="4" t="str">
        <f>IF(G10=0,0,J10 / G10)</f>
        <v>0</v>
      </c>
      <c r="L10" s="6" t="str">
        <f>J10 * O10</f>
        <v>0</v>
      </c>
      <c r="M10" s="2" t="str">
        <f>L10 / R2</f>
        <v>0</v>
      </c>
      <c r="N10" s="6" t="str">
        <f>J10 * P10</f>
        <v>0</v>
      </c>
      <c r="O10" s="4">
        <v>0.2</v>
      </c>
      <c r="P10" s="4">
        <v>0.8</v>
      </c>
      <c r="Q10" s="2">
        <v>100</v>
      </c>
      <c r="R10" s="48">
        <v>109.74</v>
      </c>
    </row>
    <row r="11" spans="1:18">
      <c r="B11" s="47" t="s">
        <v>51</v>
      </c>
      <c r="C11" t="s">
        <v>58</v>
      </c>
      <c r="D11" s="3" t="s">
        <v>61</v>
      </c>
      <c r="E11" s="5">
        <v>1</v>
      </c>
      <c r="F11" s="2">
        <v>92.3</v>
      </c>
      <c r="G11" s="6">
        <v>9230</v>
      </c>
      <c r="H11" s="2">
        <v>80</v>
      </c>
      <c r="I11" s="6">
        <v>8779</v>
      </c>
      <c r="J11" s="6" t="str">
        <f>G11 - I11</f>
        <v>0</v>
      </c>
      <c r="K11" s="4" t="str">
        <f>IF(G11=0,0,J11 / G11)</f>
        <v>0</v>
      </c>
      <c r="L11" s="6" t="str">
        <f>J11 * O11</f>
        <v>0</v>
      </c>
      <c r="M11" s="2" t="str">
        <f>L11 / R2</f>
        <v>0</v>
      </c>
      <c r="N11" s="6" t="str">
        <f>J11 * P11</f>
        <v>0</v>
      </c>
      <c r="O11" s="4">
        <v>0.2</v>
      </c>
      <c r="P11" s="4">
        <v>0.8</v>
      </c>
      <c r="Q11" s="2">
        <v>100</v>
      </c>
      <c r="R11" s="48">
        <v>109.74</v>
      </c>
    </row>
    <row r="12" spans="1:18">
      <c r="B12" s="47" t="s">
        <v>51</v>
      </c>
      <c r="C12" t="s">
        <v>62</v>
      </c>
      <c r="D12" s="3" t="s">
        <v>63</v>
      </c>
      <c r="E12" s="5">
        <v>1</v>
      </c>
      <c r="F12" s="2">
        <v>1200</v>
      </c>
      <c r="G12" s="6">
        <v>156000</v>
      </c>
      <c r="H12" s="2">
        <v>867.7</v>
      </c>
      <c r="I12" s="6">
        <v>95221</v>
      </c>
      <c r="J12" s="6" t="str">
        <f>G12 - I12</f>
        <v>0</v>
      </c>
      <c r="K12" s="4" t="str">
        <f>IF(G12=0,0,J12 / G12)</f>
        <v>0</v>
      </c>
      <c r="L12" s="6" t="str">
        <f>J12 * O12</f>
        <v>0</v>
      </c>
      <c r="M12" s="2" t="str">
        <f>L12 / R2</f>
        <v>0</v>
      </c>
      <c r="N12" s="6" t="str">
        <f>J12 * P12</f>
        <v>0</v>
      </c>
      <c r="O12" s="4">
        <v>0.2</v>
      </c>
      <c r="P12" s="4">
        <v>0.8</v>
      </c>
      <c r="Q12" s="2">
        <v>130</v>
      </c>
      <c r="R12" s="48">
        <v>109.74</v>
      </c>
    </row>
    <row r="13" spans="1:18">
      <c r="B13" s="47" t="s">
        <v>51</v>
      </c>
      <c r="C13" t="s">
        <v>62</v>
      </c>
      <c r="D13" s="3" t="s">
        <v>64</v>
      </c>
      <c r="E13" s="5">
        <v>1</v>
      </c>
      <c r="F13" s="2">
        <v>130</v>
      </c>
      <c r="G13" s="6">
        <v>16900</v>
      </c>
      <c r="H13" s="2">
        <v>64.70999999999999</v>
      </c>
      <c r="I13" s="6">
        <v>7101</v>
      </c>
      <c r="J13" s="6" t="str">
        <f>G13 - I13</f>
        <v>0</v>
      </c>
      <c r="K13" s="4" t="str">
        <f>IF(G13=0,0,J13 / G13)</f>
        <v>0</v>
      </c>
      <c r="L13" s="6" t="str">
        <f>J13 * O13</f>
        <v>0</v>
      </c>
      <c r="M13" s="2" t="str">
        <f>L13 / R2</f>
        <v>0</v>
      </c>
      <c r="N13" s="6" t="str">
        <f>J13 * P13</f>
        <v>0</v>
      </c>
      <c r="O13" s="4">
        <v>0.2</v>
      </c>
      <c r="P13" s="4">
        <v>0.8</v>
      </c>
      <c r="Q13" s="2">
        <v>130</v>
      </c>
      <c r="R13" s="48">
        <v>109.74</v>
      </c>
    </row>
    <row r="14" spans="1:18">
      <c r="B14" s="47" t="s">
        <v>51</v>
      </c>
      <c r="C14" t="s">
        <v>62</v>
      </c>
      <c r="D14" s="3" t="s">
        <v>65</v>
      </c>
      <c r="E14" s="5">
        <v>1</v>
      </c>
      <c r="F14" s="2">
        <v>40</v>
      </c>
      <c r="G14" s="6">
        <v>5200</v>
      </c>
      <c r="H14" s="2">
        <v>0</v>
      </c>
      <c r="I14" s="6">
        <v>0</v>
      </c>
      <c r="J14" s="6" t="str">
        <f>G14 - I14</f>
        <v>0</v>
      </c>
      <c r="K14" s="4" t="str">
        <f>IF(G14=0,0,J14 / G14)</f>
        <v>0</v>
      </c>
      <c r="L14" s="6" t="str">
        <f>J14 * O14</f>
        <v>0</v>
      </c>
      <c r="M14" s="2" t="str">
        <f>L14 / R2</f>
        <v>0</v>
      </c>
      <c r="N14" s="6" t="str">
        <f>J14 * P14</f>
        <v>0</v>
      </c>
      <c r="O14" s="4">
        <v>0.2</v>
      </c>
      <c r="P14" s="4">
        <v>0.8</v>
      </c>
      <c r="Q14" s="2">
        <v>130</v>
      </c>
      <c r="R14" s="48">
        <v>109.74</v>
      </c>
    </row>
    <row r="15" spans="1:18">
      <c r="B15" s="47" t="s">
        <v>51</v>
      </c>
      <c r="C15" t="s">
        <v>62</v>
      </c>
      <c r="D15" s="3" t="s">
        <v>66</v>
      </c>
      <c r="E15" s="5">
        <v>1</v>
      </c>
      <c r="F15" s="2">
        <v>115</v>
      </c>
      <c r="G15" s="6">
        <v>14950</v>
      </c>
      <c r="H15" s="2">
        <v>62.83</v>
      </c>
      <c r="I15" s="6">
        <v>6895</v>
      </c>
      <c r="J15" s="6" t="str">
        <f>G15 - I15</f>
        <v>0</v>
      </c>
      <c r="K15" s="4" t="str">
        <f>IF(G15=0,0,J15 / G15)</f>
        <v>0</v>
      </c>
      <c r="L15" s="6" t="str">
        <f>J15 * O15</f>
        <v>0</v>
      </c>
      <c r="M15" s="2" t="str">
        <f>L15 / R2</f>
        <v>0</v>
      </c>
      <c r="N15" s="6" t="str">
        <f>J15 * P15</f>
        <v>0</v>
      </c>
      <c r="O15" s="4">
        <v>0.2</v>
      </c>
      <c r="P15" s="4">
        <v>0.8</v>
      </c>
      <c r="Q15" s="2">
        <v>130</v>
      </c>
      <c r="R15" s="48">
        <v>109.74</v>
      </c>
    </row>
    <row r="16" spans="1:18">
      <c r="B16" s="47" t="s">
        <v>51</v>
      </c>
      <c r="C16" t="s">
        <v>67</v>
      </c>
      <c r="D16" s="3" t="s">
        <v>68</v>
      </c>
      <c r="E16" s="5">
        <v>1</v>
      </c>
      <c r="F16" s="2">
        <v>1500</v>
      </c>
      <c r="G16" s="6">
        <v>195000</v>
      </c>
      <c r="H16" s="2">
        <v>1099.48</v>
      </c>
      <c r="I16" s="6">
        <v>120657</v>
      </c>
      <c r="J16" s="6" t="str">
        <f>G16 - I16</f>
        <v>0</v>
      </c>
      <c r="K16" s="4" t="str">
        <f>IF(G16=0,0,J16 / G16)</f>
        <v>0</v>
      </c>
      <c r="L16" s="6" t="str">
        <f>J16 * O16</f>
        <v>0</v>
      </c>
      <c r="M16" s="2" t="str">
        <f>L16 / R2</f>
        <v>0</v>
      </c>
      <c r="N16" s="6" t="str">
        <f>J16 * P16</f>
        <v>0</v>
      </c>
      <c r="O16" s="4">
        <v>0.2</v>
      </c>
      <c r="P16" s="4">
        <v>0.8</v>
      </c>
      <c r="Q16" s="2">
        <v>130</v>
      </c>
      <c r="R16" s="48">
        <v>109.74</v>
      </c>
    </row>
    <row r="17" spans="1:18">
      <c r="B17" s="47" t="s">
        <v>51</v>
      </c>
      <c r="C17" t="s">
        <v>69</v>
      </c>
      <c r="D17" s="3" t="s">
        <v>70</v>
      </c>
      <c r="E17" s="5">
        <v>1</v>
      </c>
      <c r="F17" s="2">
        <v>350</v>
      </c>
      <c r="G17" s="6">
        <v>45500</v>
      </c>
      <c r="H17" s="2">
        <v>262</v>
      </c>
      <c r="I17" s="6">
        <v>28752</v>
      </c>
      <c r="J17" s="6" t="str">
        <f>G17 - I17</f>
        <v>0</v>
      </c>
      <c r="K17" s="4" t="str">
        <f>IF(G17=0,0,J17 / G17)</f>
        <v>0</v>
      </c>
      <c r="L17" s="6" t="str">
        <f>J17 * O17</f>
        <v>0</v>
      </c>
      <c r="M17" s="2" t="str">
        <f>L17 / R2</f>
        <v>0</v>
      </c>
      <c r="N17" s="6" t="str">
        <f>J17 * P17</f>
        <v>0</v>
      </c>
      <c r="O17" s="4">
        <v>0.2</v>
      </c>
      <c r="P17" s="4">
        <v>0.8</v>
      </c>
      <c r="Q17" s="2">
        <v>130</v>
      </c>
      <c r="R17" s="48">
        <v>109.74</v>
      </c>
    </row>
    <row r="18" spans="1:18">
      <c r="B18" s="47" t="s">
        <v>51</v>
      </c>
      <c r="C18" t="s">
        <v>69</v>
      </c>
      <c r="D18" s="3" t="s">
        <v>71</v>
      </c>
      <c r="E18" s="5">
        <v>1</v>
      </c>
      <c r="F18" s="2">
        <v>56</v>
      </c>
      <c r="G18" s="6">
        <v>7280</v>
      </c>
      <c r="H18" s="2">
        <v>0</v>
      </c>
      <c r="I18" s="6">
        <v>0</v>
      </c>
      <c r="J18" s="6" t="str">
        <f>G18 - I18</f>
        <v>0</v>
      </c>
      <c r="K18" s="4" t="str">
        <f>IF(G18=0,0,J18 / G18)</f>
        <v>0</v>
      </c>
      <c r="L18" s="6" t="str">
        <f>J18 * O18</f>
        <v>0</v>
      </c>
      <c r="M18" s="2" t="str">
        <f>L18 / R2</f>
        <v>0</v>
      </c>
      <c r="N18" s="6" t="str">
        <f>J18 * P18</f>
        <v>0</v>
      </c>
      <c r="O18" s="4">
        <v>0.2</v>
      </c>
      <c r="P18" s="4">
        <v>0.8</v>
      </c>
      <c r="Q18" s="2">
        <v>130</v>
      </c>
      <c r="R18" s="48">
        <v>109.74</v>
      </c>
    </row>
    <row r="19" spans="1:18">
      <c r="B19" s="47" t="s">
        <v>51</v>
      </c>
      <c r="C19" t="s">
        <v>72</v>
      </c>
      <c r="D19" s="3" t="s">
        <v>73</v>
      </c>
      <c r="E19" s="5">
        <v>1</v>
      </c>
      <c r="F19" s="2">
        <v>1100</v>
      </c>
      <c r="G19" s="6">
        <v>143000</v>
      </c>
      <c r="H19" s="2">
        <v>800</v>
      </c>
      <c r="I19" s="6">
        <v>87792</v>
      </c>
      <c r="J19" s="6" t="str">
        <f>G19 - I19</f>
        <v>0</v>
      </c>
      <c r="K19" s="4" t="str">
        <f>IF(G19=0,0,J19 / G19)</f>
        <v>0</v>
      </c>
      <c r="L19" s="6" t="str">
        <f>J19 * O19</f>
        <v>0</v>
      </c>
      <c r="M19" s="2" t="str">
        <f>L19 / R2</f>
        <v>0</v>
      </c>
      <c r="N19" s="6" t="str">
        <f>J19 * P19</f>
        <v>0</v>
      </c>
      <c r="O19" s="4">
        <v>0.2</v>
      </c>
      <c r="P19" s="4">
        <v>0.8</v>
      </c>
      <c r="Q19" s="2">
        <v>130</v>
      </c>
      <c r="R19" s="48">
        <v>109.74</v>
      </c>
    </row>
    <row r="20" spans="1:18">
      <c r="B20" s="47" t="s">
        <v>51</v>
      </c>
      <c r="C20" t="s">
        <v>72</v>
      </c>
      <c r="D20" s="3" t="s">
        <v>74</v>
      </c>
      <c r="E20" s="5">
        <v>1</v>
      </c>
      <c r="F20" s="2">
        <v>650</v>
      </c>
      <c r="G20" s="6">
        <v>84500</v>
      </c>
      <c r="H20" s="2">
        <v>500</v>
      </c>
      <c r="I20" s="6">
        <v>54870</v>
      </c>
      <c r="J20" s="6" t="str">
        <f>G20 - I20</f>
        <v>0</v>
      </c>
      <c r="K20" s="4" t="str">
        <f>IF(G20=0,0,J20 / G20)</f>
        <v>0</v>
      </c>
      <c r="L20" s="6" t="str">
        <f>J20 * O20</f>
        <v>0</v>
      </c>
      <c r="M20" s="2" t="str">
        <f>L20 / R2</f>
        <v>0</v>
      </c>
      <c r="N20" s="6" t="str">
        <f>J20 * P20</f>
        <v>0</v>
      </c>
      <c r="O20" s="4">
        <v>0.2</v>
      </c>
      <c r="P20" s="4">
        <v>0.8</v>
      </c>
      <c r="Q20" s="2">
        <v>130</v>
      </c>
      <c r="R20" s="48">
        <v>109.74</v>
      </c>
    </row>
    <row r="21" spans="1:18">
      <c r="B21" s="47" t="s">
        <v>51</v>
      </c>
      <c r="C21" t="s">
        <v>75</v>
      </c>
      <c r="D21" s="3" t="s">
        <v>76</v>
      </c>
      <c r="E21" s="5">
        <v>1</v>
      </c>
      <c r="F21" s="2">
        <v>550</v>
      </c>
      <c r="G21" s="6">
        <v>71500</v>
      </c>
      <c r="H21" s="2">
        <v>378</v>
      </c>
      <c r="I21" s="6">
        <v>41482</v>
      </c>
      <c r="J21" s="6" t="str">
        <f>G21 - I21</f>
        <v>0</v>
      </c>
      <c r="K21" s="4" t="str">
        <f>IF(G21=0,0,J21 / G21)</f>
        <v>0</v>
      </c>
      <c r="L21" s="6" t="str">
        <f>J21 * O21</f>
        <v>0</v>
      </c>
      <c r="M21" s="2" t="str">
        <f>L21 / R2</f>
        <v>0</v>
      </c>
      <c r="N21" s="6" t="str">
        <f>J21 * P21</f>
        <v>0</v>
      </c>
      <c r="O21" s="4">
        <v>0.2</v>
      </c>
      <c r="P21" s="4">
        <v>0.8</v>
      </c>
      <c r="Q21" s="2">
        <v>130</v>
      </c>
      <c r="R21" s="48">
        <v>109.74</v>
      </c>
    </row>
    <row r="22" spans="1:18">
      <c r="B22" s="47" t="s">
        <v>51</v>
      </c>
      <c r="C22" t="s">
        <v>77</v>
      </c>
      <c r="D22" s="3" t="s">
        <v>78</v>
      </c>
      <c r="E22" s="5">
        <v>1</v>
      </c>
      <c r="F22" s="2">
        <v>270</v>
      </c>
      <c r="G22" s="6">
        <v>35100</v>
      </c>
      <c r="H22" s="2">
        <v>167.54</v>
      </c>
      <c r="I22" s="6">
        <v>18386</v>
      </c>
      <c r="J22" s="6" t="str">
        <f>G22 - I22</f>
        <v>0</v>
      </c>
      <c r="K22" s="4" t="str">
        <f>IF(G22=0,0,J22 / G22)</f>
        <v>0</v>
      </c>
      <c r="L22" s="6" t="str">
        <f>J22 * O22</f>
        <v>0</v>
      </c>
      <c r="M22" s="2" t="str">
        <f>L22 / R2</f>
        <v>0</v>
      </c>
      <c r="N22" s="6" t="str">
        <f>J22 * P22</f>
        <v>0</v>
      </c>
      <c r="O22" s="4">
        <v>0.2</v>
      </c>
      <c r="P22" s="4">
        <v>0.8</v>
      </c>
      <c r="Q22" s="2">
        <v>130</v>
      </c>
      <c r="R22" s="48">
        <v>109.74</v>
      </c>
    </row>
    <row r="23" spans="1:18">
      <c r="B23" s="47" t="s">
        <v>51</v>
      </c>
      <c r="C23" t="s">
        <v>54</v>
      </c>
      <c r="D23" s="3" t="s">
        <v>79</v>
      </c>
      <c r="E23" s="5">
        <v>1</v>
      </c>
      <c r="F23" s="2">
        <v>410</v>
      </c>
      <c r="G23" s="6">
        <v>53300</v>
      </c>
      <c r="H23" s="2">
        <v>275</v>
      </c>
      <c r="I23" s="6">
        <v>30179</v>
      </c>
      <c r="J23" s="6" t="str">
        <f>G23 - I23</f>
        <v>0</v>
      </c>
      <c r="K23" s="4" t="str">
        <f>IF(G23=0,0,J23 / G23)</f>
        <v>0</v>
      </c>
      <c r="L23" s="6" t="str">
        <f>J23 * O23</f>
        <v>0</v>
      </c>
      <c r="M23" s="2" t="str">
        <f>L23 / R2</f>
        <v>0</v>
      </c>
      <c r="N23" s="6" t="str">
        <f>J23 * P23</f>
        <v>0</v>
      </c>
      <c r="O23" s="4">
        <v>0.2</v>
      </c>
      <c r="P23" s="4">
        <v>0.8</v>
      </c>
      <c r="Q23" s="2">
        <v>130</v>
      </c>
      <c r="R23" s="48">
        <v>109.74</v>
      </c>
    </row>
    <row r="24" spans="1:18">
      <c r="B24" s="47" t="s">
        <v>51</v>
      </c>
      <c r="C24" t="s">
        <v>54</v>
      </c>
      <c r="D24" s="3" t="s">
        <v>80</v>
      </c>
      <c r="E24" s="5">
        <v>1</v>
      </c>
      <c r="F24" s="2">
        <v>0</v>
      </c>
      <c r="G24" s="6">
        <v>0</v>
      </c>
      <c r="H24" s="2">
        <v>40</v>
      </c>
      <c r="I24" s="6">
        <v>4390</v>
      </c>
      <c r="J24" s="6" t="str">
        <f>G24 - I24</f>
        <v>0</v>
      </c>
      <c r="K24" s="4" t="str">
        <f>IF(G24=0,0,J24 / G24)</f>
        <v>0</v>
      </c>
      <c r="L24" s="6" t="str">
        <f>J24 * O24</f>
        <v>0</v>
      </c>
      <c r="M24" s="2" t="str">
        <f>L24 / R2</f>
        <v>0</v>
      </c>
      <c r="N24" s="6" t="str">
        <f>J24 * P24</f>
        <v>0</v>
      </c>
      <c r="O24" s="4">
        <v>0.2</v>
      </c>
      <c r="P24" s="4">
        <v>0.8</v>
      </c>
      <c r="Q24" s="2">
        <v>130</v>
      </c>
      <c r="R24" s="48">
        <v>109.74</v>
      </c>
    </row>
    <row r="25" spans="1:18">
      <c r="B25" s="47" t="s">
        <v>51</v>
      </c>
      <c r="C25" t="s">
        <v>54</v>
      </c>
      <c r="D25" s="3" t="s">
        <v>81</v>
      </c>
      <c r="E25" s="5">
        <v>1</v>
      </c>
      <c r="F25" s="2">
        <v>250</v>
      </c>
      <c r="G25" s="6">
        <v>32500</v>
      </c>
      <c r="H25" s="2">
        <v>120</v>
      </c>
      <c r="I25" s="6">
        <v>13169</v>
      </c>
      <c r="J25" s="6" t="str">
        <f>G25 - I25</f>
        <v>0</v>
      </c>
      <c r="K25" s="4" t="str">
        <f>IF(G25=0,0,J25 / G25)</f>
        <v>0</v>
      </c>
      <c r="L25" s="6" t="str">
        <f>J25 * O25</f>
        <v>0</v>
      </c>
      <c r="M25" s="2" t="str">
        <f>L25 / R2</f>
        <v>0</v>
      </c>
      <c r="N25" s="6" t="str">
        <f>J25 * P25</f>
        <v>0</v>
      </c>
      <c r="O25" s="4">
        <v>0.2</v>
      </c>
      <c r="P25" s="4">
        <v>0.8</v>
      </c>
      <c r="Q25" s="2">
        <v>130</v>
      </c>
      <c r="R25" s="48">
        <v>109.74</v>
      </c>
    </row>
    <row r="26" spans="1:18">
      <c r="B26" s="47" t="s">
        <v>51</v>
      </c>
      <c r="C26" t="s">
        <v>54</v>
      </c>
      <c r="D26" s="3" t="s">
        <v>82</v>
      </c>
      <c r="E26" s="5">
        <v>4</v>
      </c>
      <c r="F26" s="2">
        <v>100</v>
      </c>
      <c r="G26" s="6">
        <v>13000</v>
      </c>
      <c r="H26" s="2">
        <v>52</v>
      </c>
      <c r="I26" s="6">
        <v>5708</v>
      </c>
      <c r="J26" s="6" t="str">
        <f>G26 - I26</f>
        <v>0</v>
      </c>
      <c r="K26" s="4" t="str">
        <f>IF(G26=0,0,J26 / G26)</f>
        <v>0</v>
      </c>
      <c r="L26" s="6" t="str">
        <f>J26 * O26</f>
        <v>0</v>
      </c>
      <c r="M26" s="2" t="str">
        <f>L26 / R2</f>
        <v>0</v>
      </c>
      <c r="N26" s="6" t="str">
        <f>J26 * P26</f>
        <v>0</v>
      </c>
      <c r="O26" s="4">
        <v>0.2</v>
      </c>
      <c r="P26" s="4">
        <v>0.8</v>
      </c>
      <c r="Q26" s="2">
        <v>130</v>
      </c>
      <c r="R26" s="48">
        <v>109.74</v>
      </c>
    </row>
    <row r="27" spans="1:18">
      <c r="B27" s="47" t="s">
        <v>83</v>
      </c>
      <c r="C27" t="s">
        <v>84</v>
      </c>
      <c r="D27" s="3" t="s">
        <v>85</v>
      </c>
      <c r="E27" s="5">
        <v>1</v>
      </c>
      <c r="F27" s="2">
        <v>750</v>
      </c>
      <c r="G27" s="6">
        <v>97500</v>
      </c>
      <c r="H27" s="2">
        <v>0</v>
      </c>
      <c r="I27" s="6">
        <v>0</v>
      </c>
      <c r="J27" s="6" t="str">
        <f>G27 - 70624</f>
        <v>0</v>
      </c>
      <c r="K27" s="4" t="str">
        <f>IF(G27=0,0,J27 / G27)</f>
        <v>0</v>
      </c>
      <c r="L27" s="6" t="str">
        <f>J27 * O27</f>
        <v>0</v>
      </c>
      <c r="M27" s="2" t="str">
        <f>L27 / R2</f>
        <v>0</v>
      </c>
      <c r="N27" s="6" t="str">
        <f>J27 * P27</f>
        <v>0</v>
      </c>
      <c r="O27" s="4">
        <v>0.2</v>
      </c>
      <c r="P27" s="4">
        <v>0.8</v>
      </c>
      <c r="Q27" s="2">
        <v>130</v>
      </c>
      <c r="R27" s="48">
        <v>109.74</v>
      </c>
    </row>
    <row r="28" spans="1:18">
      <c r="B28" s="47" t="s">
        <v>83</v>
      </c>
      <c r="C28" t="s">
        <v>84</v>
      </c>
      <c r="D28" s="3" t="s">
        <v>86</v>
      </c>
      <c r="E28" s="5">
        <v>1</v>
      </c>
      <c r="F28" s="2">
        <v>0</v>
      </c>
      <c r="G28" s="6">
        <v>0</v>
      </c>
      <c r="H28" s="2">
        <v>0</v>
      </c>
      <c r="I28" s="6">
        <v>0</v>
      </c>
      <c r="J28" s="6" t="str">
        <f>G28 - 27435</f>
        <v>0</v>
      </c>
      <c r="K28" s="4" t="str">
        <f>IF(G28=0,0,J28 / G28)</f>
        <v>0</v>
      </c>
      <c r="L28" s="6" t="str">
        <f>J28 * O28</f>
        <v>0</v>
      </c>
      <c r="M28" s="2" t="str">
        <f>L28 / R2</f>
        <v>0</v>
      </c>
      <c r="N28" s="6" t="str">
        <f>J28 * P28</f>
        <v>0</v>
      </c>
      <c r="O28" s="4">
        <v>0.2</v>
      </c>
      <c r="P28" s="4">
        <v>0.8</v>
      </c>
      <c r="Q28" s="2">
        <v>130</v>
      </c>
      <c r="R28" s="48">
        <v>109.74</v>
      </c>
    </row>
    <row r="29" spans="1:18">
      <c r="B29" s="47" t="s">
        <v>83</v>
      </c>
      <c r="C29" t="s">
        <v>87</v>
      </c>
      <c r="D29" s="3" t="s">
        <v>88</v>
      </c>
      <c r="E29" s="5">
        <v>17</v>
      </c>
      <c r="F29" s="2">
        <v>1530</v>
      </c>
      <c r="G29" s="6">
        <v>198900</v>
      </c>
      <c r="H29" s="2">
        <v>0</v>
      </c>
      <c r="I29" s="6">
        <v>0</v>
      </c>
      <c r="J29" s="6" t="str">
        <f>G29 - 145520</f>
        <v>0</v>
      </c>
      <c r="K29" s="4" t="str">
        <f>IF(G29=0,0,J29 / G29)</f>
        <v>0</v>
      </c>
      <c r="L29" s="6" t="str">
        <f>J29 * O29</f>
        <v>0</v>
      </c>
      <c r="M29" s="2" t="str">
        <f>L29 / R2</f>
        <v>0</v>
      </c>
      <c r="N29" s="6" t="str">
        <f>J29 * P29</f>
        <v>0</v>
      </c>
      <c r="O29" s="4">
        <v>0.2</v>
      </c>
      <c r="P29" s="4">
        <v>0.8</v>
      </c>
      <c r="Q29" s="2">
        <v>130</v>
      </c>
      <c r="R29" s="48">
        <v>109.74</v>
      </c>
    </row>
    <row r="30" spans="1:18">
      <c r="B30" s="47" t="s">
        <v>83</v>
      </c>
      <c r="C30" t="s">
        <v>89</v>
      </c>
      <c r="D30" s="3" t="s">
        <v>90</v>
      </c>
      <c r="E30" s="5">
        <v>2</v>
      </c>
      <c r="F30" s="2">
        <v>76</v>
      </c>
      <c r="G30" s="6">
        <v>9880</v>
      </c>
      <c r="H30" s="2">
        <v>0</v>
      </c>
      <c r="I30" s="6">
        <v>0</v>
      </c>
      <c r="J30" s="6" t="str">
        <f>G30 - 7242</f>
        <v>0</v>
      </c>
      <c r="K30" s="4" t="str">
        <f>IF(G30=0,0,J30 / G30)</f>
        <v>0</v>
      </c>
      <c r="L30" s="6" t="str">
        <f>J30 * O30</f>
        <v>0</v>
      </c>
      <c r="M30" s="2" t="str">
        <f>L30 / R2</f>
        <v>0</v>
      </c>
      <c r="N30" s="6" t="str">
        <f>J30 * P30</f>
        <v>0</v>
      </c>
      <c r="O30" s="4">
        <v>0.2</v>
      </c>
      <c r="P30" s="4">
        <v>0.8</v>
      </c>
      <c r="Q30" s="2">
        <v>130</v>
      </c>
      <c r="R30" s="48">
        <v>109.74</v>
      </c>
    </row>
    <row r="31" spans="1:18">
      <c r="B31" s="47" t="s">
        <v>83</v>
      </c>
      <c r="C31" t="s">
        <v>91</v>
      </c>
      <c r="D31" s="3" t="s">
        <v>92</v>
      </c>
      <c r="E31" s="5">
        <v>1</v>
      </c>
      <c r="F31" s="2">
        <v>650</v>
      </c>
      <c r="G31" s="6">
        <v>84500</v>
      </c>
      <c r="H31" s="2">
        <v>0</v>
      </c>
      <c r="I31" s="6">
        <v>0</v>
      </c>
      <c r="J31" s="6" t="str">
        <f>G31 - 32922</f>
        <v>0</v>
      </c>
      <c r="K31" s="4" t="str">
        <f>IF(G31=0,0,J31 / G31)</f>
        <v>0</v>
      </c>
      <c r="L31" s="6" t="str">
        <f>J31 * O31</f>
        <v>0</v>
      </c>
      <c r="M31" s="2" t="str">
        <f>L31 / R2</f>
        <v>0</v>
      </c>
      <c r="N31" s="6" t="str">
        <f>J31 * P31</f>
        <v>0</v>
      </c>
      <c r="O31" s="4">
        <v>0.2</v>
      </c>
      <c r="P31" s="4">
        <v>0.8</v>
      </c>
      <c r="Q31" s="2">
        <v>130</v>
      </c>
      <c r="R31" s="48">
        <v>109.74</v>
      </c>
    </row>
    <row r="32" spans="1:18">
      <c r="B32" s="47" t="s">
        <v>51</v>
      </c>
      <c r="C32" t="s">
        <v>93</v>
      </c>
      <c r="D32" s="3" t="s">
        <v>94</v>
      </c>
      <c r="E32" s="5">
        <v>1</v>
      </c>
      <c r="F32" s="2">
        <v>0</v>
      </c>
      <c r="G32" s="6">
        <v>0</v>
      </c>
      <c r="H32" s="2">
        <v>60</v>
      </c>
      <c r="I32" s="6">
        <v>6584</v>
      </c>
      <c r="J32" s="6" t="str">
        <f>G32 - I32</f>
        <v>0</v>
      </c>
      <c r="K32" s="4" t="str">
        <f>IF(G32=0,0,J32 / G32)</f>
        <v>0</v>
      </c>
      <c r="L32" s="6" t="str">
        <f>J32 * O32</f>
        <v>0</v>
      </c>
      <c r="M32" s="2" t="str">
        <f>L32 / R2</f>
        <v>0</v>
      </c>
      <c r="N32" s="6" t="str">
        <f>J32 * P32</f>
        <v>0</v>
      </c>
      <c r="O32" s="4">
        <v>0.2</v>
      </c>
      <c r="P32" s="4">
        <v>0.8</v>
      </c>
      <c r="Q32" s="2">
        <v>130</v>
      </c>
      <c r="R32" s="48">
        <v>109.74</v>
      </c>
    </row>
    <row r="33" spans="1:18">
      <c r="B33" s="47" t="s">
        <v>51</v>
      </c>
      <c r="C33" t="s">
        <v>54</v>
      </c>
      <c r="D33" s="3" t="s">
        <v>95</v>
      </c>
      <c r="E33" s="5">
        <v>1</v>
      </c>
      <c r="F33" s="2">
        <v>0</v>
      </c>
      <c r="G33" s="6">
        <v>0</v>
      </c>
      <c r="H33" s="2">
        <v>10</v>
      </c>
      <c r="I33" s="6">
        <v>1097</v>
      </c>
      <c r="J33" s="6" t="str">
        <f>G33 - I33</f>
        <v>0</v>
      </c>
      <c r="K33" s="4" t="str">
        <f>IF(G33=0,0,J33 / G33)</f>
        <v>0</v>
      </c>
      <c r="L33" s="6" t="str">
        <f>J33 * O33</f>
        <v>0</v>
      </c>
      <c r="M33" s="2" t="str">
        <f>L33 / R2</f>
        <v>0</v>
      </c>
      <c r="N33" s="6" t="str">
        <f>J33 * P33</f>
        <v>0</v>
      </c>
      <c r="O33" s="4">
        <v>0.2</v>
      </c>
      <c r="P33" s="4">
        <v>0.8</v>
      </c>
      <c r="Q33" s="2">
        <v>130</v>
      </c>
      <c r="R33" s="48">
        <v>109.74</v>
      </c>
    </row>
    <row r="34" spans="1:18">
      <c r="B34" s="47" t="s">
        <v>51</v>
      </c>
      <c r="C34" t="s">
        <v>96</v>
      </c>
      <c r="D34" s="3" t="s">
        <v>97</v>
      </c>
      <c r="E34" s="5">
        <v>19</v>
      </c>
      <c r="F34" s="2">
        <v>285</v>
      </c>
      <c r="G34" s="6">
        <v>37050</v>
      </c>
      <c r="H34" s="2">
        <v>228</v>
      </c>
      <c r="I34" s="6">
        <v>25023</v>
      </c>
      <c r="J34" s="6" t="str">
        <f>G34 - I34</f>
        <v>0</v>
      </c>
      <c r="K34" s="4" t="str">
        <f>IF(G34=0,0,J34 / G34)</f>
        <v>0</v>
      </c>
      <c r="L34" s="6" t="str">
        <f>J34 * O34</f>
        <v>0</v>
      </c>
      <c r="M34" s="2" t="str">
        <f>L34 / R2</f>
        <v>0</v>
      </c>
      <c r="N34" s="6" t="str">
        <f>J34 * P34</f>
        <v>0</v>
      </c>
      <c r="O34" s="4">
        <v>0.2</v>
      </c>
      <c r="P34" s="4">
        <v>0.8</v>
      </c>
      <c r="Q34" s="2">
        <v>130</v>
      </c>
      <c r="R34" s="48">
        <v>109.74</v>
      </c>
    </row>
    <row r="35" spans="1:18">
      <c r="B35" s="47" t="s">
        <v>51</v>
      </c>
      <c r="C35" t="s">
        <v>54</v>
      </c>
      <c r="D35" s="3" t="s">
        <v>98</v>
      </c>
      <c r="E35" s="5">
        <v>1</v>
      </c>
      <c r="F35" s="2">
        <v>50</v>
      </c>
      <c r="G35" s="6">
        <v>6500</v>
      </c>
      <c r="H35" s="2">
        <v>50</v>
      </c>
      <c r="I35" s="6">
        <v>5487</v>
      </c>
      <c r="J35" s="6" t="str">
        <f>G35 - I35</f>
        <v>0</v>
      </c>
      <c r="K35" s="4" t="str">
        <f>IF(G35=0,0,J35 / G35)</f>
        <v>0</v>
      </c>
      <c r="L35" s="6" t="str">
        <f>J35 * O35</f>
        <v>0</v>
      </c>
      <c r="M35" s="2" t="str">
        <f>L35 / R2</f>
        <v>0</v>
      </c>
      <c r="N35" s="6" t="str">
        <f>J35 * P35</f>
        <v>0</v>
      </c>
      <c r="O35" s="4">
        <v>0.2</v>
      </c>
      <c r="P35" s="4">
        <v>0.8</v>
      </c>
      <c r="Q35" s="2">
        <v>130</v>
      </c>
      <c r="R35" s="48">
        <v>109.74</v>
      </c>
    </row>
    <row r="36" spans="1:18">
      <c r="B36" s="47" t="s">
        <v>51</v>
      </c>
      <c r="C36" t="s">
        <v>54</v>
      </c>
      <c r="D36" s="3" t="s">
        <v>99</v>
      </c>
      <c r="E36" s="5">
        <v>3</v>
      </c>
      <c r="F36" s="2">
        <v>240</v>
      </c>
      <c r="G36" s="6">
        <v>31200</v>
      </c>
      <c r="H36" s="2">
        <v>159.99</v>
      </c>
      <c r="I36" s="6">
        <v>17556</v>
      </c>
      <c r="J36" s="6" t="str">
        <f>G36 - I36</f>
        <v>0</v>
      </c>
      <c r="K36" s="4" t="str">
        <f>IF(G36=0,0,J36 / G36)</f>
        <v>0</v>
      </c>
      <c r="L36" s="6" t="str">
        <f>J36 * O36</f>
        <v>0</v>
      </c>
      <c r="M36" s="2" t="str">
        <f>L36 / R2</f>
        <v>0</v>
      </c>
      <c r="N36" s="6" t="str">
        <f>J36 * P36</f>
        <v>0</v>
      </c>
      <c r="O36" s="4">
        <v>0.2</v>
      </c>
      <c r="P36" s="4">
        <v>0.8</v>
      </c>
      <c r="Q36" s="2">
        <v>130</v>
      </c>
      <c r="R36" s="48">
        <v>109.74</v>
      </c>
    </row>
    <row r="37" spans="1:18">
      <c r="B37" s="47" t="s">
        <v>51</v>
      </c>
      <c r="C37" t="s">
        <v>54</v>
      </c>
      <c r="D37" s="3" t="s">
        <v>100</v>
      </c>
      <c r="E37" s="5">
        <v>1</v>
      </c>
      <c r="F37" s="2">
        <v>80</v>
      </c>
      <c r="G37" s="6">
        <v>10400</v>
      </c>
      <c r="H37" s="2">
        <v>50</v>
      </c>
      <c r="I37" s="6">
        <v>5487</v>
      </c>
      <c r="J37" s="6" t="str">
        <f>G37 - I37</f>
        <v>0</v>
      </c>
      <c r="K37" s="4" t="str">
        <f>IF(G37=0,0,J37 / G37)</f>
        <v>0</v>
      </c>
      <c r="L37" s="6" t="str">
        <f>J37 * O37</f>
        <v>0</v>
      </c>
      <c r="M37" s="2" t="str">
        <f>L37 / R2</f>
        <v>0</v>
      </c>
      <c r="N37" s="6" t="str">
        <f>J37 * P37</f>
        <v>0</v>
      </c>
      <c r="O37" s="4">
        <v>0.2</v>
      </c>
      <c r="P37" s="4">
        <v>0.8</v>
      </c>
      <c r="Q37" s="2">
        <v>130</v>
      </c>
      <c r="R37" s="48">
        <v>109.74</v>
      </c>
    </row>
    <row r="38" spans="1:18">
      <c r="B38" s="47" t="s">
        <v>51</v>
      </c>
      <c r="C38" t="s">
        <v>101</v>
      </c>
      <c r="D38" s="3" t="s">
        <v>102</v>
      </c>
      <c r="E38" s="5">
        <v>19</v>
      </c>
      <c r="F38" s="2">
        <v>247</v>
      </c>
      <c r="G38" s="6">
        <v>24700</v>
      </c>
      <c r="H38" s="2">
        <v>133</v>
      </c>
      <c r="I38" s="6">
        <v>14592</v>
      </c>
      <c r="J38" s="6" t="str">
        <f>G38 - I38</f>
        <v>0</v>
      </c>
      <c r="K38" s="4" t="str">
        <f>IF(G38=0,0,J38 / G38)</f>
        <v>0</v>
      </c>
      <c r="L38" s="6" t="str">
        <f>J38 * O38</f>
        <v>0</v>
      </c>
      <c r="M38" s="2" t="str">
        <f>L38 / R2</f>
        <v>0</v>
      </c>
      <c r="N38" s="6" t="str">
        <f>J38 * P38</f>
        <v>0</v>
      </c>
      <c r="O38" s="4">
        <v>0.2</v>
      </c>
      <c r="P38" s="4">
        <v>0.8</v>
      </c>
      <c r="Q38" s="2">
        <v>100</v>
      </c>
      <c r="R38" s="48">
        <v>109.74</v>
      </c>
    </row>
    <row r="39" spans="1:18">
      <c r="B39" s="47" t="s">
        <v>51</v>
      </c>
      <c r="C39" t="s">
        <v>103</v>
      </c>
      <c r="D39" s="3" t="s">
        <v>104</v>
      </c>
      <c r="E39" s="5">
        <v>1</v>
      </c>
      <c r="F39" s="2">
        <v>97.5</v>
      </c>
      <c r="G39" s="6">
        <v>9750</v>
      </c>
      <c r="H39" s="2">
        <v>60</v>
      </c>
      <c r="I39" s="6">
        <v>6584</v>
      </c>
      <c r="J39" s="6" t="str">
        <f>G39 - I39</f>
        <v>0</v>
      </c>
      <c r="K39" s="4" t="str">
        <f>IF(G39=0,0,J39 / G39)</f>
        <v>0</v>
      </c>
      <c r="L39" s="6" t="str">
        <f>J39 * O39</f>
        <v>0</v>
      </c>
      <c r="M39" s="2" t="str">
        <f>L39 / R2</f>
        <v>0</v>
      </c>
      <c r="N39" s="6" t="str">
        <f>J39 * P39</f>
        <v>0</v>
      </c>
      <c r="O39" s="4">
        <v>0.2</v>
      </c>
      <c r="P39" s="4">
        <v>0.8</v>
      </c>
      <c r="Q39" s="2">
        <v>100</v>
      </c>
      <c r="R39" s="48">
        <v>109.74</v>
      </c>
    </row>
    <row r="40" spans="1:18">
      <c r="B40" s="49"/>
      <c r="C40" s="49"/>
      <c r="D40" s="50"/>
      <c r="E40" s="51"/>
      <c r="F40" s="52"/>
      <c r="G40" s="53"/>
      <c r="H40" s="52"/>
      <c r="I40" s="53"/>
      <c r="J40" s="53"/>
      <c r="K40" s="54"/>
      <c r="L40" s="53"/>
      <c r="M40" s="52"/>
      <c r="N40" s="53"/>
      <c r="O40" s="54"/>
      <c r="P40" s="54"/>
      <c r="Q40" s="52"/>
      <c r="R40" s="52"/>
    </row>
    <row r="41" spans="1:18">
      <c r="D41" s="8" t="s">
        <v>105</v>
      </c>
      <c r="F41" s="2" t="str">
        <f>SUM(F5:F40)</f>
        <v>0</v>
      </c>
      <c r="G41" s="6" t="str">
        <f>SUM(G5:G40)</f>
        <v>0</v>
      </c>
      <c r="H41" s="2" t="str">
        <f>SUM(H5:H40)</f>
        <v>0</v>
      </c>
      <c r="I41" s="6" t="str">
        <f>SUM(I5:I40)</f>
        <v>0</v>
      </c>
      <c r="J41" s="6" t="str">
        <f>SUM(J5:J40)</f>
        <v>0</v>
      </c>
      <c r="K41" s="4" t="str">
        <f>IF(G41=0,0,J41 / G41)</f>
        <v>0</v>
      </c>
      <c r="L41" s="6" t="str">
        <f>SUM(L5:L40)</f>
        <v>0</v>
      </c>
      <c r="M41" s="2" t="str">
        <f>SUM(M5:M40)</f>
        <v>0</v>
      </c>
      <c r="N41" s="6" t="str">
        <f>SUM(N5:N40)</f>
        <v>0</v>
      </c>
    </row>
    <row r="42" spans="1:18">
      <c r="D42" s="8" t="s">
        <v>106</v>
      </c>
      <c r="E42" s="9">
        <v>0.04712</v>
      </c>
      <c r="F42" s="2" t="str">
        <f>E42 * (F41 - 0)</f>
        <v>0</v>
      </c>
      <c r="G42" s="6" t="str">
        <f>E42 * (G41 - 0)</f>
        <v>0</v>
      </c>
    </row>
    <row r="43" spans="1:18">
      <c r="D43" s="8" t="s">
        <v>107</v>
      </c>
      <c r="E43" s="7">
        <v>0.1</v>
      </c>
      <c r="F43" s="2" t="str">
        <f>F41*E43</f>
        <v>0</v>
      </c>
      <c r="G43" s="6" t="str">
        <f>G41*E43</f>
        <v>0</v>
      </c>
      <c r="N43" s="6" t="str">
        <f>G43</f>
        <v>0</v>
      </c>
    </row>
    <row r="44" spans="1:18">
      <c r="D44" s="8" t="s">
        <v>105</v>
      </c>
      <c r="F44" s="2" t="str">
        <f>F41 + F42 + F43</f>
        <v>0</v>
      </c>
      <c r="G44" s="6" t="str">
        <f>G41 + G42 + G43</f>
        <v>0</v>
      </c>
      <c r="H44" s="2" t="str">
        <f>H41</f>
        <v>0</v>
      </c>
      <c r="I44" s="6" t="str">
        <f>I41</f>
        <v>0</v>
      </c>
      <c r="J44" s="6" t="str">
        <f>G44 - I44</f>
        <v>0</v>
      </c>
      <c r="K44" s="4" t="str">
        <f>IF(G44=0,0,J44 / G44)</f>
        <v>0</v>
      </c>
      <c r="L44" s="6" t="str">
        <f>L41</f>
        <v>0</v>
      </c>
      <c r="M44" s="2" t="str">
        <f>M41</f>
        <v>0</v>
      </c>
      <c r="N44" s="6" t="str">
        <f>N41 + N43</f>
        <v>0</v>
      </c>
    </row>
    <row r="45" spans="1:18">
      <c r="D45" s="8" t="s">
        <v>108</v>
      </c>
      <c r="E45" s="7">
        <v>0</v>
      </c>
      <c r="F45" s="2" t="str">
        <f>F44*E45</f>
        <v>0</v>
      </c>
      <c r="G45" s="6" t="str">
        <f>G44*E45</f>
        <v>0</v>
      </c>
      <c r="L45" s="6" t="str">
        <f>G45*O45</f>
        <v>0</v>
      </c>
      <c r="M45" s="2" t="str">
        <f>F45*O45</f>
        <v>0</v>
      </c>
      <c r="N45" s="6" t="str">
        <f>G45*P45</f>
        <v>0</v>
      </c>
      <c r="O45" s="4">
        <v>0.2</v>
      </c>
      <c r="P45" s="4">
        <v>0.8</v>
      </c>
    </row>
    <row r="46" spans="1:18">
      <c r="D46" s="8" t="s">
        <v>109</v>
      </c>
      <c r="E46" s="5">
        <v>50000</v>
      </c>
      <c r="F46" s="2" t="str">
        <f>IF(R46=0,0,G46/R46)</f>
        <v>0</v>
      </c>
      <c r="G46" s="6" t="str">
        <f>E46</f>
        <v>0</v>
      </c>
      <c r="L46" s="6" t="str">
        <f>G46*O46</f>
        <v>0</v>
      </c>
      <c r="M46" s="2" t="str">
        <f>F46*O46</f>
        <v>0</v>
      </c>
      <c r="N46" s="6" t="str">
        <f>G46*P46</f>
        <v>0</v>
      </c>
      <c r="O46" s="4">
        <v>0.2</v>
      </c>
      <c r="P46" s="4">
        <v>0.8</v>
      </c>
      <c r="Q46" s="2" t="s">
        <v>110</v>
      </c>
      <c r="R46" s="2">
        <v>100</v>
      </c>
    </row>
    <row r="47" spans="1:18">
      <c r="D47" s="8" t="s">
        <v>111</v>
      </c>
      <c r="F47" s="2" t="str">
        <f>F44 - F45 - F46</f>
        <v>0</v>
      </c>
      <c r="G47" s="6" t="str">
        <f>G44 - G45 - G46</f>
        <v>0</v>
      </c>
      <c r="H47" s="2" t="str">
        <f>H44</f>
        <v>0</v>
      </c>
      <c r="I47" s="6" t="str">
        <f>I44</f>
        <v>0</v>
      </c>
      <c r="J47" s="6" t="str">
        <f>G47 - I47</f>
        <v>0</v>
      </c>
      <c r="K47" s="4" t="str">
        <f>IF(G47=0,0,J47 / G47)</f>
        <v>0</v>
      </c>
      <c r="L47" s="6" t="str">
        <f>L44 - L45 - L46</f>
        <v>0</v>
      </c>
      <c r="M47" s="2" t="str">
        <f>M44 - M45 - M46</f>
        <v>0</v>
      </c>
      <c r="N47" s="6" t="str">
        <f>N44 - N45 - N46</f>
        <v>0</v>
      </c>
    </row>
    <row r="48" spans="1:18">
      <c r="D48" s="8"/>
    </row>
    <row r="49" spans="1:18">
      <c r="D49"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49" s="2" t="str">
        <f>M47</f>
        <v>0</v>
      </c>
    </row>
    <row r="50" spans="1:18">
      <c r="D50" s="8" t="s">
        <v>7</v>
      </c>
      <c r="F50" s="2" t="str">
        <f>(F49 + F51) * E42</f>
        <v>0</v>
      </c>
    </row>
    <row r="51" spans="1:18">
      <c r="D51" s="8" t="s">
        <v>112</v>
      </c>
      <c r="F51" s="2" t="str">
        <f>H47</f>
        <v>0</v>
      </c>
    </row>
    <row r="52" spans="1:18">
      <c r="D52"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52" s="2" t="str">
        <f>SUM(F49:F51)</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R25"/>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114</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115</v>
      </c>
      <c r="D5" s="3" t="s">
        <v>116</v>
      </c>
      <c r="E5" s="5">
        <v>1</v>
      </c>
      <c r="F5" s="2">
        <v>900</v>
      </c>
      <c r="G5" s="6">
        <v>117000</v>
      </c>
      <c r="H5" s="2">
        <v>805.63</v>
      </c>
      <c r="I5" s="6">
        <v>88410</v>
      </c>
      <c r="J5" s="6" t="str">
        <f>G5 - I5</f>
        <v>0</v>
      </c>
      <c r="K5" s="4" t="str">
        <f>IF(G5=0,0,J5 / G5)</f>
        <v>0</v>
      </c>
      <c r="L5" s="6" t="str">
        <f>J5 * O5</f>
        <v>0</v>
      </c>
      <c r="M5" s="2" t="str">
        <f>L5 / R2</f>
        <v>0</v>
      </c>
      <c r="N5" s="6" t="str">
        <f>J5 * P5</f>
        <v>0</v>
      </c>
      <c r="O5" s="4">
        <v>0.2</v>
      </c>
      <c r="P5" s="4">
        <v>0.8</v>
      </c>
      <c r="Q5" s="2">
        <v>130</v>
      </c>
      <c r="R5" s="48">
        <v>109.74</v>
      </c>
    </row>
    <row r="6" spans="1:18">
      <c r="B6" s="47" t="s">
        <v>51</v>
      </c>
      <c r="C6" t="s">
        <v>75</v>
      </c>
      <c r="D6" s="3" t="s">
        <v>117</v>
      </c>
      <c r="E6" s="5">
        <v>1</v>
      </c>
      <c r="F6" s="2">
        <v>350</v>
      </c>
      <c r="G6" s="6">
        <v>45500</v>
      </c>
      <c r="H6" s="2">
        <v>280</v>
      </c>
      <c r="I6" s="6">
        <v>30727</v>
      </c>
      <c r="J6" s="6" t="str">
        <f>G6 - I6</f>
        <v>0</v>
      </c>
      <c r="K6" s="4" t="str">
        <f>IF(G6=0,0,J6 / G6)</f>
        <v>0</v>
      </c>
      <c r="L6" s="6" t="str">
        <f>J6 * O6</f>
        <v>0</v>
      </c>
      <c r="M6" s="2" t="str">
        <f>L6 / R2</f>
        <v>0</v>
      </c>
      <c r="N6" s="6" t="str">
        <f>J6 * P6</f>
        <v>0</v>
      </c>
      <c r="O6" s="4">
        <v>0.2</v>
      </c>
      <c r="P6" s="4">
        <v>0.8</v>
      </c>
      <c r="Q6" s="2">
        <v>130</v>
      </c>
      <c r="R6" s="48">
        <v>109.74</v>
      </c>
    </row>
    <row r="7" spans="1:18">
      <c r="B7" s="47" t="s">
        <v>51</v>
      </c>
      <c r="C7" t="s">
        <v>118</v>
      </c>
      <c r="D7" s="3" t="s">
        <v>119</v>
      </c>
      <c r="E7" s="5">
        <v>1</v>
      </c>
      <c r="F7" s="2">
        <v>550</v>
      </c>
      <c r="G7" s="6">
        <v>71500</v>
      </c>
      <c r="H7" s="2">
        <v>321.6</v>
      </c>
      <c r="I7" s="6">
        <v>35292</v>
      </c>
      <c r="J7" s="6" t="str">
        <f>G7 - I7</f>
        <v>0</v>
      </c>
      <c r="K7" s="4" t="str">
        <f>IF(G7=0,0,J7 / G7)</f>
        <v>0</v>
      </c>
      <c r="L7" s="6" t="str">
        <f>J7 * O7</f>
        <v>0</v>
      </c>
      <c r="M7" s="2" t="str">
        <f>L7 / R2</f>
        <v>0</v>
      </c>
      <c r="N7" s="6" t="str">
        <f>J7 * P7</f>
        <v>0</v>
      </c>
      <c r="O7" s="4">
        <v>0.2</v>
      </c>
      <c r="P7" s="4">
        <v>0.8</v>
      </c>
      <c r="Q7" s="2">
        <v>130</v>
      </c>
      <c r="R7" s="48">
        <v>109.74</v>
      </c>
    </row>
    <row r="8" spans="1:18">
      <c r="B8" s="47" t="s">
        <v>51</v>
      </c>
      <c r="C8" t="s">
        <v>120</v>
      </c>
      <c r="D8" s="3" t="s">
        <v>121</v>
      </c>
      <c r="E8" s="5">
        <v>1</v>
      </c>
      <c r="F8" s="2">
        <v>350</v>
      </c>
      <c r="G8" s="6">
        <v>45500</v>
      </c>
      <c r="H8" s="2">
        <v>222.51</v>
      </c>
      <c r="I8" s="6">
        <v>24418</v>
      </c>
      <c r="J8" s="6" t="str">
        <f>G8 - I8</f>
        <v>0</v>
      </c>
      <c r="K8" s="4" t="str">
        <f>IF(G8=0,0,J8 / G8)</f>
        <v>0</v>
      </c>
      <c r="L8" s="6" t="str">
        <f>J8 * O8</f>
        <v>0</v>
      </c>
      <c r="M8" s="2" t="str">
        <f>L8 / R2</f>
        <v>0</v>
      </c>
      <c r="N8" s="6" t="str">
        <f>J8 * P8</f>
        <v>0</v>
      </c>
      <c r="O8" s="4">
        <v>0.2</v>
      </c>
      <c r="P8" s="4">
        <v>0.8</v>
      </c>
      <c r="Q8" s="2">
        <v>130</v>
      </c>
      <c r="R8" s="48">
        <v>109.74</v>
      </c>
    </row>
    <row r="9" spans="1:18">
      <c r="B9" s="47" t="s">
        <v>51</v>
      </c>
      <c r="C9" t="s">
        <v>54</v>
      </c>
      <c r="D9" s="3" t="s">
        <v>122</v>
      </c>
      <c r="E9" s="5">
        <v>1</v>
      </c>
      <c r="F9" s="2">
        <v>0</v>
      </c>
      <c r="G9" s="6">
        <v>0</v>
      </c>
      <c r="H9" s="2">
        <v>230</v>
      </c>
      <c r="I9" s="6">
        <v>25240</v>
      </c>
      <c r="J9" s="6" t="str">
        <f>G9 - I9</f>
        <v>0</v>
      </c>
      <c r="K9" s="4" t="str">
        <f>IF(G9=0,0,J9 / G9)</f>
        <v>0</v>
      </c>
      <c r="L9" s="6" t="str">
        <f>J9 * O9</f>
        <v>0</v>
      </c>
      <c r="M9" s="2" t="str">
        <f>L9 / R2</f>
        <v>0</v>
      </c>
      <c r="N9" s="6" t="str">
        <f>J9 * P9</f>
        <v>0</v>
      </c>
      <c r="O9" s="4">
        <v>0.2</v>
      </c>
      <c r="P9" s="4">
        <v>0.8</v>
      </c>
      <c r="Q9" s="2">
        <v>130</v>
      </c>
      <c r="R9" s="48">
        <v>109.74</v>
      </c>
    </row>
    <row r="10" spans="1:18">
      <c r="B10" s="47" t="s">
        <v>51</v>
      </c>
      <c r="C10" t="s">
        <v>54</v>
      </c>
      <c r="D10" s="3" t="s">
        <v>123</v>
      </c>
      <c r="E10" s="5">
        <v>1</v>
      </c>
      <c r="F10" s="2">
        <v>150</v>
      </c>
      <c r="G10" s="6">
        <v>19500</v>
      </c>
      <c r="H10" s="2">
        <v>60</v>
      </c>
      <c r="I10" s="6">
        <v>6584</v>
      </c>
      <c r="J10" s="6" t="str">
        <f>G10 - I10</f>
        <v>0</v>
      </c>
      <c r="K10" s="4" t="str">
        <f>IF(G10=0,0,J10 / G10)</f>
        <v>0</v>
      </c>
      <c r="L10" s="6" t="str">
        <f>J10 * O10</f>
        <v>0</v>
      </c>
      <c r="M10" s="2" t="str">
        <f>L10 / R2</f>
        <v>0</v>
      </c>
      <c r="N10" s="6" t="str">
        <f>J10 * P10</f>
        <v>0</v>
      </c>
      <c r="O10" s="4">
        <v>0.2</v>
      </c>
      <c r="P10" s="4">
        <v>0.8</v>
      </c>
      <c r="Q10" s="2">
        <v>130</v>
      </c>
      <c r="R10" s="48">
        <v>109.74</v>
      </c>
    </row>
    <row r="11" spans="1:18">
      <c r="B11" s="47" t="s">
        <v>83</v>
      </c>
      <c r="C11" t="s">
        <v>124</v>
      </c>
      <c r="D11" s="3" t="s">
        <v>125</v>
      </c>
      <c r="E11" s="5">
        <v>12</v>
      </c>
      <c r="F11" s="2">
        <v>1560</v>
      </c>
      <c r="G11" s="6">
        <v>202800</v>
      </c>
      <c r="H11" s="2">
        <v>0</v>
      </c>
      <c r="I11" s="6">
        <v>0</v>
      </c>
      <c r="J11" s="6" t="str">
        <f>G11 - 143544</f>
        <v>0</v>
      </c>
      <c r="K11" s="4" t="str">
        <f>IF(G11=0,0,J11 / G11)</f>
        <v>0</v>
      </c>
      <c r="L11" s="6" t="str">
        <f>J11 * O11</f>
        <v>0</v>
      </c>
      <c r="M11" s="2" t="str">
        <f>L11 / R2</f>
        <v>0</v>
      </c>
      <c r="N11" s="6" t="str">
        <f>J11 * P11</f>
        <v>0</v>
      </c>
      <c r="O11" s="4">
        <v>0.2</v>
      </c>
      <c r="P11" s="4">
        <v>0.8</v>
      </c>
      <c r="Q11" s="2">
        <v>130</v>
      </c>
      <c r="R11" s="48">
        <v>109.74</v>
      </c>
    </row>
    <row r="12" spans="1:18">
      <c r="B12" s="47" t="s">
        <v>83</v>
      </c>
      <c r="C12" t="s">
        <v>124</v>
      </c>
      <c r="D12" s="3" t="s">
        <v>126</v>
      </c>
      <c r="E12" s="5">
        <v>1</v>
      </c>
      <c r="F12" s="2">
        <v>40</v>
      </c>
      <c r="G12" s="6">
        <v>5200</v>
      </c>
      <c r="H12" s="2">
        <v>0</v>
      </c>
      <c r="I12" s="6">
        <v>0</v>
      </c>
      <c r="J12" s="6" t="str">
        <f>G12 - 3402</f>
        <v>0</v>
      </c>
      <c r="K12" s="4" t="str">
        <f>IF(G12=0,0,J12 / G12)</f>
        <v>0</v>
      </c>
      <c r="L12" s="6" t="str">
        <f>J12 * O12</f>
        <v>0</v>
      </c>
      <c r="M12" s="2" t="str">
        <f>L12 / R2</f>
        <v>0</v>
      </c>
      <c r="N12" s="6" t="str">
        <f>J12 * P12</f>
        <v>0</v>
      </c>
      <c r="O12" s="4">
        <v>0.2</v>
      </c>
      <c r="P12" s="4">
        <v>0.8</v>
      </c>
      <c r="Q12" s="2">
        <v>130</v>
      </c>
      <c r="R12" s="48">
        <v>109.74</v>
      </c>
    </row>
    <row r="13" spans="1:18">
      <c r="B13" s="49"/>
      <c r="C13" s="49"/>
      <c r="D13" s="50"/>
      <c r="E13" s="51"/>
      <c r="F13" s="52"/>
      <c r="G13" s="53"/>
      <c r="H13" s="52"/>
      <c r="I13" s="53"/>
      <c r="J13" s="53"/>
      <c r="K13" s="54"/>
      <c r="L13" s="53"/>
      <c r="M13" s="52"/>
      <c r="N13" s="53"/>
      <c r="O13" s="54"/>
      <c r="P13" s="54"/>
      <c r="Q13" s="52"/>
      <c r="R13" s="52"/>
    </row>
    <row r="14" spans="1:18">
      <c r="D14" s="8" t="s">
        <v>105</v>
      </c>
      <c r="F14" s="2" t="str">
        <f>SUM(F5:F13)</f>
        <v>0</v>
      </c>
      <c r="G14" s="6" t="str">
        <f>SUM(G5:G13)</f>
        <v>0</v>
      </c>
      <c r="H14" s="2" t="str">
        <f>SUM(H5:H13)</f>
        <v>0</v>
      </c>
      <c r="I14" s="6" t="str">
        <f>SUM(I5:I13)</f>
        <v>0</v>
      </c>
      <c r="J14" s="6" t="str">
        <f>SUM(J5:J13)</f>
        <v>0</v>
      </c>
      <c r="K14" s="4" t="str">
        <f>IF(G14=0,0,J14 / G14)</f>
        <v>0</v>
      </c>
      <c r="L14" s="6" t="str">
        <f>SUM(L5:L13)</f>
        <v>0</v>
      </c>
      <c r="M14" s="2" t="str">
        <f>SUM(M5:M13)</f>
        <v>0</v>
      </c>
      <c r="N14" s="6" t="str">
        <f>SUM(N5:N13)</f>
        <v>0</v>
      </c>
    </row>
    <row r="15" spans="1:18">
      <c r="D15" s="8" t="s">
        <v>106</v>
      </c>
      <c r="E15" s="9">
        <v>0.04712</v>
      </c>
      <c r="F15" s="2" t="str">
        <f>E15 * (F14 - 0)</f>
        <v>0</v>
      </c>
      <c r="G15" s="6" t="str">
        <f>E15 * (G14 - 0)</f>
        <v>0</v>
      </c>
    </row>
    <row r="16" spans="1:18">
      <c r="D16" s="8" t="s">
        <v>107</v>
      </c>
      <c r="E16" s="7">
        <v>0.1</v>
      </c>
      <c r="F16" s="2" t="str">
        <f>F14*E16</f>
        <v>0</v>
      </c>
      <c r="G16" s="6" t="str">
        <f>G14*E16</f>
        <v>0</v>
      </c>
      <c r="N16" s="6" t="str">
        <f>G16</f>
        <v>0</v>
      </c>
    </row>
    <row r="17" spans="1:18">
      <c r="D17" s="8" t="s">
        <v>105</v>
      </c>
      <c r="F17" s="2" t="str">
        <f>F14 + F15 + F16</f>
        <v>0</v>
      </c>
      <c r="G17" s="6" t="str">
        <f>G14 + G15 + G16</f>
        <v>0</v>
      </c>
      <c r="H17" s="2" t="str">
        <f>H14</f>
        <v>0</v>
      </c>
      <c r="I17" s="6" t="str">
        <f>I14</f>
        <v>0</v>
      </c>
      <c r="J17" s="6" t="str">
        <f>G17 - I17</f>
        <v>0</v>
      </c>
      <c r="K17" s="4" t="str">
        <f>IF(G17=0,0,J17 / G17)</f>
        <v>0</v>
      </c>
      <c r="L17" s="6" t="str">
        <f>L14</f>
        <v>0</v>
      </c>
      <c r="M17" s="2" t="str">
        <f>M14</f>
        <v>0</v>
      </c>
      <c r="N17" s="6" t="str">
        <f>N14 + N16</f>
        <v>0</v>
      </c>
    </row>
    <row r="18" spans="1:18">
      <c r="D18" s="8" t="s">
        <v>127</v>
      </c>
      <c r="E18" s="7">
        <v>0</v>
      </c>
      <c r="F18" s="2" t="str">
        <f>F17*E18</f>
        <v>0</v>
      </c>
      <c r="G18" s="6" t="str">
        <f>G17*E18</f>
        <v>0</v>
      </c>
      <c r="L18" s="6" t="str">
        <f>G18*O18</f>
        <v>0</v>
      </c>
      <c r="M18" s="2" t="str">
        <f>F18*O18</f>
        <v>0</v>
      </c>
      <c r="N18" s="6" t="str">
        <f>G18*P18</f>
        <v>0</v>
      </c>
      <c r="O18" s="4">
        <v>0.2</v>
      </c>
      <c r="P18" s="4">
        <v>0.8</v>
      </c>
    </row>
    <row r="19" spans="1:18">
      <c r="D19" s="8" t="s">
        <v>128</v>
      </c>
      <c r="E19" s="5">
        <v>0</v>
      </c>
      <c r="F19" s="2" t="str">
        <f>IF(R19=0,0,G19/R19)</f>
        <v>0</v>
      </c>
      <c r="G19" s="6" t="str">
        <f>E19</f>
        <v>0</v>
      </c>
      <c r="L19" s="6" t="str">
        <f>G19*O19</f>
        <v>0</v>
      </c>
      <c r="M19" s="2" t="str">
        <f>F19*O19</f>
        <v>0</v>
      </c>
      <c r="N19" s="6" t="str">
        <f>G19*P19</f>
        <v>0</v>
      </c>
      <c r="O19" s="4">
        <v>0.2</v>
      </c>
      <c r="P19" s="4">
        <v>0.8</v>
      </c>
      <c r="Q19" s="2" t="s">
        <v>110</v>
      </c>
      <c r="R19" s="2">
        <v>100</v>
      </c>
    </row>
    <row r="20" spans="1:18">
      <c r="D20" s="8" t="s">
        <v>111</v>
      </c>
      <c r="F20" s="2" t="str">
        <f>F17 - F18 - F19</f>
        <v>0</v>
      </c>
      <c r="G20" s="6" t="str">
        <f>G17 - G18 - G19</f>
        <v>0</v>
      </c>
      <c r="H20" s="2" t="str">
        <f>H17</f>
        <v>0</v>
      </c>
      <c r="I20" s="6" t="str">
        <f>I17</f>
        <v>0</v>
      </c>
      <c r="J20" s="6" t="str">
        <f>G20 - I20</f>
        <v>0</v>
      </c>
      <c r="K20" s="4" t="str">
        <f>IF(G20=0,0,J20 / G20)</f>
        <v>0</v>
      </c>
      <c r="L20" s="6" t="str">
        <f>L17 - L18 - L19</f>
        <v>0</v>
      </c>
      <c r="M20" s="2" t="str">
        <f>M17 - M18 - M19</f>
        <v>0</v>
      </c>
      <c r="N20" s="6" t="str">
        <f>N17 - N18 - N19</f>
        <v>0</v>
      </c>
    </row>
    <row r="21" spans="1:18">
      <c r="D21" s="8"/>
    </row>
    <row r="22" spans="1:18">
      <c r="D22"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2" s="2" t="str">
        <f>M20</f>
        <v>0</v>
      </c>
    </row>
    <row r="23" spans="1:18">
      <c r="D23" s="8" t="s">
        <v>7</v>
      </c>
      <c r="F23" s="2" t="str">
        <f>(F22 + F24) * E15</f>
        <v>0</v>
      </c>
    </row>
    <row r="24" spans="1:18">
      <c r="D24" s="8" t="s">
        <v>112</v>
      </c>
      <c r="F24" s="2" t="str">
        <f>H20</f>
        <v>0</v>
      </c>
    </row>
    <row r="25" spans="1:18">
      <c r="D25"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25" s="2" t="str">
        <f>SUM(F22:F24)</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R31"/>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129</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115</v>
      </c>
      <c r="D5" s="3" t="s">
        <v>116</v>
      </c>
      <c r="E5" s="5">
        <v>1</v>
      </c>
      <c r="F5" s="2">
        <v>900</v>
      </c>
      <c r="G5" s="6">
        <v>117000</v>
      </c>
      <c r="H5" s="2">
        <v>805.63</v>
      </c>
      <c r="I5" s="6">
        <v>88410</v>
      </c>
      <c r="J5" s="6" t="str">
        <f>G5 - I5</f>
        <v>0</v>
      </c>
      <c r="K5" s="4" t="str">
        <f>IF(G5=0,0,J5 / G5)</f>
        <v>0</v>
      </c>
      <c r="L5" s="6" t="str">
        <f>J5 * O5</f>
        <v>0</v>
      </c>
      <c r="M5" s="2" t="str">
        <f>L5 / R2</f>
        <v>0</v>
      </c>
      <c r="N5" s="6" t="str">
        <f>J5 * P5</f>
        <v>0</v>
      </c>
      <c r="O5" s="4">
        <v>0.2</v>
      </c>
      <c r="P5" s="4">
        <v>0.8</v>
      </c>
      <c r="Q5" s="2">
        <v>130</v>
      </c>
      <c r="R5" s="48">
        <v>109.74</v>
      </c>
    </row>
    <row r="6" spans="1:18">
      <c r="B6" s="47" t="s">
        <v>51</v>
      </c>
      <c r="C6" t="s">
        <v>130</v>
      </c>
      <c r="D6" s="3" t="s">
        <v>131</v>
      </c>
      <c r="E6" s="5">
        <v>1</v>
      </c>
      <c r="F6" s="2">
        <v>0</v>
      </c>
      <c r="G6" s="6">
        <v>0</v>
      </c>
      <c r="H6" s="2">
        <v>150</v>
      </c>
      <c r="I6" s="6">
        <v>16461</v>
      </c>
      <c r="J6" s="6" t="str">
        <f>G6 - I6</f>
        <v>0</v>
      </c>
      <c r="K6" s="4" t="str">
        <f>IF(G6=0,0,J6 / G6)</f>
        <v>0</v>
      </c>
      <c r="L6" s="6" t="str">
        <f>J6 * O6</f>
        <v>0</v>
      </c>
      <c r="M6" s="2" t="str">
        <f>L6 / R2</f>
        <v>0</v>
      </c>
      <c r="N6" s="6" t="str">
        <f>J6 * P6</f>
        <v>0</v>
      </c>
      <c r="O6" s="4">
        <v>0.2</v>
      </c>
      <c r="P6" s="4">
        <v>0.8</v>
      </c>
      <c r="Q6" s="2">
        <v>130</v>
      </c>
      <c r="R6" s="48">
        <v>109.74</v>
      </c>
    </row>
    <row r="7" spans="1:18">
      <c r="B7" s="47" t="s">
        <v>51</v>
      </c>
      <c r="C7" t="s">
        <v>130</v>
      </c>
      <c r="D7" s="3" t="s">
        <v>132</v>
      </c>
      <c r="E7" s="5">
        <v>1</v>
      </c>
      <c r="F7" s="2">
        <v>80</v>
      </c>
      <c r="G7" s="6">
        <v>10400</v>
      </c>
      <c r="H7" s="2">
        <v>40</v>
      </c>
      <c r="I7" s="6">
        <v>4390</v>
      </c>
      <c r="J7" s="6" t="str">
        <f>G7 - I7</f>
        <v>0</v>
      </c>
      <c r="K7" s="4" t="str">
        <f>IF(G7=0,0,J7 / G7)</f>
        <v>0</v>
      </c>
      <c r="L7" s="6" t="str">
        <f>J7 * O7</f>
        <v>0</v>
      </c>
      <c r="M7" s="2" t="str">
        <f>L7 / R2</f>
        <v>0</v>
      </c>
      <c r="N7" s="6" t="str">
        <f>J7 * P7</f>
        <v>0</v>
      </c>
      <c r="O7" s="4">
        <v>0.2</v>
      </c>
      <c r="P7" s="4">
        <v>0.8</v>
      </c>
      <c r="Q7" s="2">
        <v>130</v>
      </c>
      <c r="R7" s="48">
        <v>109.74</v>
      </c>
    </row>
    <row r="8" spans="1:18">
      <c r="B8" s="47" t="s">
        <v>51</v>
      </c>
      <c r="C8" t="s">
        <v>130</v>
      </c>
      <c r="D8" s="3" t="s">
        <v>133</v>
      </c>
      <c r="E8" s="5">
        <v>1</v>
      </c>
      <c r="F8" s="2">
        <v>900</v>
      </c>
      <c r="G8" s="6">
        <v>117000</v>
      </c>
      <c r="H8" s="2">
        <v>500</v>
      </c>
      <c r="I8" s="6">
        <v>54870</v>
      </c>
      <c r="J8" s="6" t="str">
        <f>G8 - I8</f>
        <v>0</v>
      </c>
      <c r="K8" s="4" t="str">
        <f>IF(G8=0,0,J8 / G8)</f>
        <v>0</v>
      </c>
      <c r="L8" s="6" t="str">
        <f>J8 * O8</f>
        <v>0</v>
      </c>
      <c r="M8" s="2" t="str">
        <f>L8 / R2</f>
        <v>0</v>
      </c>
      <c r="N8" s="6" t="str">
        <f>J8 * P8</f>
        <v>0</v>
      </c>
      <c r="O8" s="4">
        <v>0.2</v>
      </c>
      <c r="P8" s="4">
        <v>0.8</v>
      </c>
      <c r="Q8" s="2">
        <v>130</v>
      </c>
      <c r="R8" s="48">
        <v>109.74</v>
      </c>
    </row>
    <row r="9" spans="1:18">
      <c r="B9" s="47" t="s">
        <v>51</v>
      </c>
      <c r="C9" t="s">
        <v>130</v>
      </c>
      <c r="D9" s="3" t="s">
        <v>134</v>
      </c>
      <c r="E9" s="5">
        <v>1</v>
      </c>
      <c r="F9" s="2">
        <v>150</v>
      </c>
      <c r="G9" s="6">
        <v>19500</v>
      </c>
      <c r="H9" s="2">
        <v>80</v>
      </c>
      <c r="I9" s="6">
        <v>8779</v>
      </c>
      <c r="J9" s="6" t="str">
        <f>G9 - I9</f>
        <v>0</v>
      </c>
      <c r="K9" s="4" t="str">
        <f>IF(G9=0,0,J9 / G9)</f>
        <v>0</v>
      </c>
      <c r="L9" s="6" t="str">
        <f>J9 * O9</f>
        <v>0</v>
      </c>
      <c r="M9" s="2" t="str">
        <f>L9 / R2</f>
        <v>0</v>
      </c>
      <c r="N9" s="6" t="str">
        <f>J9 * P9</f>
        <v>0</v>
      </c>
      <c r="O9" s="4">
        <v>0.2</v>
      </c>
      <c r="P9" s="4">
        <v>0.8</v>
      </c>
      <c r="Q9" s="2">
        <v>130</v>
      </c>
      <c r="R9" s="48">
        <v>109.74</v>
      </c>
    </row>
    <row r="10" spans="1:18">
      <c r="B10" s="47" t="s">
        <v>51</v>
      </c>
      <c r="C10" t="s">
        <v>67</v>
      </c>
      <c r="D10" s="3" t="s">
        <v>135</v>
      </c>
      <c r="E10" s="5">
        <v>1</v>
      </c>
      <c r="F10" s="2">
        <v>1500</v>
      </c>
      <c r="G10" s="6">
        <v>195000</v>
      </c>
      <c r="H10" s="2">
        <v>1099.48</v>
      </c>
      <c r="I10" s="6">
        <v>120657</v>
      </c>
      <c r="J10" s="6" t="str">
        <f>G10 - I10</f>
        <v>0</v>
      </c>
      <c r="K10" s="4" t="str">
        <f>IF(G10=0,0,J10 / G10)</f>
        <v>0</v>
      </c>
      <c r="L10" s="6" t="str">
        <f>J10 * O10</f>
        <v>0</v>
      </c>
      <c r="M10" s="2" t="str">
        <f>L10 / R2</f>
        <v>0</v>
      </c>
      <c r="N10" s="6" t="str">
        <f>J10 * P10</f>
        <v>0</v>
      </c>
      <c r="O10" s="4">
        <v>0.2</v>
      </c>
      <c r="P10" s="4">
        <v>0.8</v>
      </c>
      <c r="Q10" s="2">
        <v>130</v>
      </c>
      <c r="R10" s="48">
        <v>109.74</v>
      </c>
    </row>
    <row r="11" spans="1:18">
      <c r="B11" s="47" t="s">
        <v>51</v>
      </c>
      <c r="C11" t="s">
        <v>69</v>
      </c>
      <c r="D11" s="3" t="s">
        <v>136</v>
      </c>
      <c r="E11" s="5">
        <v>1</v>
      </c>
      <c r="F11" s="2">
        <v>350</v>
      </c>
      <c r="G11" s="6">
        <v>45500</v>
      </c>
      <c r="H11" s="2">
        <v>209.42</v>
      </c>
      <c r="I11" s="6">
        <v>22982</v>
      </c>
      <c r="J11" s="6" t="str">
        <f>G11 - I11</f>
        <v>0</v>
      </c>
      <c r="K11" s="4" t="str">
        <f>IF(G11=0,0,J11 / G11)</f>
        <v>0</v>
      </c>
      <c r="L11" s="6" t="str">
        <f>J11 * O11</f>
        <v>0</v>
      </c>
      <c r="M11" s="2" t="str">
        <f>L11 / R2</f>
        <v>0</v>
      </c>
      <c r="N11" s="6" t="str">
        <f>J11 * P11</f>
        <v>0</v>
      </c>
      <c r="O11" s="4">
        <v>0.2</v>
      </c>
      <c r="P11" s="4">
        <v>0.8</v>
      </c>
      <c r="Q11" s="2">
        <v>130</v>
      </c>
      <c r="R11" s="48">
        <v>109.74</v>
      </c>
    </row>
    <row r="12" spans="1:18">
      <c r="B12" s="47" t="s">
        <v>51</v>
      </c>
      <c r="C12" t="s">
        <v>75</v>
      </c>
      <c r="D12" s="3" t="s">
        <v>137</v>
      </c>
      <c r="E12" s="5">
        <v>1</v>
      </c>
      <c r="F12" s="2">
        <v>500</v>
      </c>
      <c r="G12" s="6">
        <v>65000</v>
      </c>
      <c r="H12" s="2">
        <v>240</v>
      </c>
      <c r="I12" s="6">
        <v>26338</v>
      </c>
      <c r="J12" s="6" t="str">
        <f>G12 - I12</f>
        <v>0</v>
      </c>
      <c r="K12" s="4" t="str">
        <f>IF(G12=0,0,J12 / G12)</f>
        <v>0</v>
      </c>
      <c r="L12" s="6" t="str">
        <f>J12 * O12</f>
        <v>0</v>
      </c>
      <c r="M12" s="2" t="str">
        <f>L12 / R2</f>
        <v>0</v>
      </c>
      <c r="N12" s="6" t="str">
        <f>J12 * P12</f>
        <v>0</v>
      </c>
      <c r="O12" s="4">
        <v>0.2</v>
      </c>
      <c r="P12" s="4">
        <v>0.8</v>
      </c>
      <c r="Q12" s="2">
        <v>130</v>
      </c>
      <c r="R12" s="48">
        <v>109.74</v>
      </c>
    </row>
    <row r="13" spans="1:18">
      <c r="B13" s="47" t="s">
        <v>51</v>
      </c>
      <c r="C13" t="s">
        <v>77</v>
      </c>
      <c r="D13" s="3" t="s">
        <v>138</v>
      </c>
      <c r="E13" s="5">
        <v>1</v>
      </c>
      <c r="F13" s="2">
        <v>150</v>
      </c>
      <c r="G13" s="6">
        <v>19500</v>
      </c>
      <c r="H13" s="2">
        <v>83.77</v>
      </c>
      <c r="I13" s="6">
        <v>9193</v>
      </c>
      <c r="J13" s="6" t="str">
        <f>G13 - I13</f>
        <v>0</v>
      </c>
      <c r="K13" s="4" t="str">
        <f>IF(G13=0,0,J13 / G13)</f>
        <v>0</v>
      </c>
      <c r="L13" s="6" t="str">
        <f>J13 * O13</f>
        <v>0</v>
      </c>
      <c r="M13" s="2" t="str">
        <f>L13 / R2</f>
        <v>0</v>
      </c>
      <c r="N13" s="6" t="str">
        <f>J13 * P13</f>
        <v>0</v>
      </c>
      <c r="O13" s="4">
        <v>0.2</v>
      </c>
      <c r="P13" s="4">
        <v>0.8</v>
      </c>
      <c r="Q13" s="2">
        <v>130</v>
      </c>
      <c r="R13" s="48">
        <v>109.74</v>
      </c>
    </row>
    <row r="14" spans="1:18">
      <c r="B14" s="47" t="s">
        <v>51</v>
      </c>
      <c r="C14" t="s">
        <v>120</v>
      </c>
      <c r="D14" s="3" t="s">
        <v>121</v>
      </c>
      <c r="E14" s="5">
        <v>1</v>
      </c>
      <c r="F14" s="2">
        <v>350</v>
      </c>
      <c r="G14" s="6">
        <v>45500</v>
      </c>
      <c r="H14" s="2">
        <v>222.51</v>
      </c>
      <c r="I14" s="6">
        <v>24418</v>
      </c>
      <c r="J14" s="6" t="str">
        <f>G14 - I14</f>
        <v>0</v>
      </c>
      <c r="K14" s="4" t="str">
        <f>IF(G14=0,0,J14 / G14)</f>
        <v>0</v>
      </c>
      <c r="L14" s="6" t="str">
        <f>J14 * O14</f>
        <v>0</v>
      </c>
      <c r="M14" s="2" t="str">
        <f>L14 / R2</f>
        <v>0</v>
      </c>
      <c r="N14" s="6" t="str">
        <f>J14 * P14</f>
        <v>0</v>
      </c>
      <c r="O14" s="4">
        <v>0.2</v>
      </c>
      <c r="P14" s="4">
        <v>0.8</v>
      </c>
      <c r="Q14" s="2">
        <v>130</v>
      </c>
      <c r="R14" s="48">
        <v>109.74</v>
      </c>
    </row>
    <row r="15" spans="1:18">
      <c r="B15" s="47" t="s">
        <v>51</v>
      </c>
      <c r="C15" t="s">
        <v>54</v>
      </c>
      <c r="D15" s="3" t="s">
        <v>123</v>
      </c>
      <c r="E15" s="5">
        <v>1</v>
      </c>
      <c r="F15" s="2">
        <v>150</v>
      </c>
      <c r="G15" s="6">
        <v>19500</v>
      </c>
      <c r="H15" s="2">
        <v>60</v>
      </c>
      <c r="I15" s="6">
        <v>6584</v>
      </c>
      <c r="J15" s="6" t="str">
        <f>G15 - I15</f>
        <v>0</v>
      </c>
      <c r="K15" s="4" t="str">
        <f>IF(G15=0,0,J15 / G15)</f>
        <v>0</v>
      </c>
      <c r="L15" s="6" t="str">
        <f>J15 * O15</f>
        <v>0</v>
      </c>
      <c r="M15" s="2" t="str">
        <f>L15 / R2</f>
        <v>0</v>
      </c>
      <c r="N15" s="6" t="str">
        <f>J15 * P15</f>
        <v>0</v>
      </c>
      <c r="O15" s="4">
        <v>0.2</v>
      </c>
      <c r="P15" s="4">
        <v>0.8</v>
      </c>
      <c r="Q15" s="2">
        <v>130</v>
      </c>
      <c r="R15" s="48">
        <v>109.74</v>
      </c>
    </row>
    <row r="16" spans="1:18">
      <c r="B16" s="47" t="s">
        <v>83</v>
      </c>
      <c r="C16" t="s">
        <v>139</v>
      </c>
      <c r="D16" s="3" t="s">
        <v>140</v>
      </c>
      <c r="E16" s="5">
        <v>11</v>
      </c>
      <c r="F16" s="2">
        <v>1265</v>
      </c>
      <c r="G16" s="6">
        <v>164450</v>
      </c>
      <c r="H16" s="2">
        <v>0</v>
      </c>
      <c r="I16" s="6">
        <v>0</v>
      </c>
      <c r="J16" s="6" t="str">
        <f>G16 - 114675</f>
        <v>0</v>
      </c>
      <c r="K16" s="4" t="str">
        <f>IF(G16=0,0,J16 / G16)</f>
        <v>0</v>
      </c>
      <c r="L16" s="6" t="str">
        <f>J16 * O16</f>
        <v>0</v>
      </c>
      <c r="M16" s="2" t="str">
        <f>L16 / R2</f>
        <v>0</v>
      </c>
      <c r="N16" s="6" t="str">
        <f>J16 * P16</f>
        <v>0</v>
      </c>
      <c r="O16" s="4">
        <v>0.2</v>
      </c>
      <c r="P16" s="4">
        <v>0.8</v>
      </c>
      <c r="Q16" s="2">
        <v>130</v>
      </c>
      <c r="R16" s="48">
        <v>109.74</v>
      </c>
    </row>
    <row r="17" spans="1:18">
      <c r="B17" s="47" t="s">
        <v>83</v>
      </c>
      <c r="C17" t="s">
        <v>139</v>
      </c>
      <c r="D17" s="3" t="s">
        <v>141</v>
      </c>
      <c r="E17" s="5">
        <v>1</v>
      </c>
      <c r="F17" s="2">
        <v>195</v>
      </c>
      <c r="G17" s="6">
        <v>25350</v>
      </c>
      <c r="H17" s="2">
        <v>0</v>
      </c>
      <c r="I17" s="6">
        <v>0</v>
      </c>
      <c r="J17" s="6" t="str">
        <f>G17 - 17558</f>
        <v>0</v>
      </c>
      <c r="K17" s="4" t="str">
        <f>IF(G17=0,0,J17 / G17)</f>
        <v>0</v>
      </c>
      <c r="L17" s="6" t="str">
        <f>J17 * O17</f>
        <v>0</v>
      </c>
      <c r="M17" s="2" t="str">
        <f>L17 / R2</f>
        <v>0</v>
      </c>
      <c r="N17" s="6" t="str">
        <f>J17 * P17</f>
        <v>0</v>
      </c>
      <c r="O17" s="4">
        <v>0.2</v>
      </c>
      <c r="P17" s="4">
        <v>0.8</v>
      </c>
      <c r="Q17" s="2">
        <v>130</v>
      </c>
      <c r="R17" s="48">
        <v>109.74</v>
      </c>
    </row>
    <row r="18" spans="1:18">
      <c r="B18" s="47" t="s">
        <v>51</v>
      </c>
      <c r="C18" t="s">
        <v>142</v>
      </c>
      <c r="D18" s="3" t="s">
        <v>143</v>
      </c>
      <c r="E18" s="5">
        <v>1</v>
      </c>
      <c r="F18" s="2">
        <v>769.23</v>
      </c>
      <c r="G18" s="6">
        <v>100000</v>
      </c>
      <c r="H18" s="2">
        <v>787.3200000000001</v>
      </c>
      <c r="I18" s="6">
        <v>86400</v>
      </c>
      <c r="J18" s="6" t="str">
        <f>G18 - I18</f>
        <v>0</v>
      </c>
      <c r="K18" s="4" t="str">
        <f>IF(G18=0,0,J18 / G18)</f>
        <v>0</v>
      </c>
      <c r="L18" s="6" t="str">
        <f>J18 * O18</f>
        <v>0</v>
      </c>
      <c r="M18" s="2" t="str">
        <f>L18 / R2</f>
        <v>0</v>
      </c>
      <c r="N18" s="6" t="str">
        <f>J18 * P18</f>
        <v>0</v>
      </c>
      <c r="O18" s="4">
        <v>0</v>
      </c>
      <c r="P18" s="4">
        <v>1</v>
      </c>
      <c r="Q18" s="2">
        <v>130</v>
      </c>
      <c r="R18" s="48">
        <v>109.74</v>
      </c>
    </row>
    <row r="19" spans="1:18">
      <c r="B19" s="49"/>
      <c r="C19" s="49"/>
      <c r="D19" s="50"/>
      <c r="E19" s="51"/>
      <c r="F19" s="52"/>
      <c r="G19" s="53"/>
      <c r="H19" s="52"/>
      <c r="I19" s="53"/>
      <c r="J19" s="53"/>
      <c r="K19" s="54"/>
      <c r="L19" s="53"/>
      <c r="M19" s="52"/>
      <c r="N19" s="53"/>
      <c r="O19" s="54"/>
      <c r="P19" s="54"/>
      <c r="Q19" s="52"/>
      <c r="R19" s="52"/>
    </row>
    <row r="20" spans="1:18">
      <c r="D20" s="8" t="s">
        <v>105</v>
      </c>
      <c r="F20" s="2" t="str">
        <f>SUM(F5:F19)</f>
        <v>0</v>
      </c>
      <c r="G20" s="6" t="str">
        <f>SUM(G5:G19)</f>
        <v>0</v>
      </c>
      <c r="H20" s="2" t="str">
        <f>SUM(H5:H19)</f>
        <v>0</v>
      </c>
      <c r="I20" s="6" t="str">
        <f>SUM(I5:I19)</f>
        <v>0</v>
      </c>
      <c r="J20" s="6" t="str">
        <f>SUM(J5:J19)</f>
        <v>0</v>
      </c>
      <c r="K20" s="4" t="str">
        <f>IF(G20=0,0,J20 / G20)</f>
        <v>0</v>
      </c>
      <c r="L20" s="6" t="str">
        <f>SUM(L5:L19)</f>
        <v>0</v>
      </c>
      <c r="M20" s="2" t="str">
        <f>SUM(M5:M19)</f>
        <v>0</v>
      </c>
      <c r="N20" s="6" t="str">
        <f>SUM(N5:N19)</f>
        <v>0</v>
      </c>
    </row>
    <row r="21" spans="1:18">
      <c r="D21" s="8" t="s">
        <v>106</v>
      </c>
      <c r="E21" s="9">
        <v>0.04712</v>
      </c>
      <c r="F21" s="2" t="str">
        <f>E21 * (F20 - 0)</f>
        <v>0</v>
      </c>
      <c r="G21" s="6" t="str">
        <f>E21 * (G20 - 0)</f>
        <v>0</v>
      </c>
    </row>
    <row r="22" spans="1:18">
      <c r="D22" s="8" t="s">
        <v>107</v>
      </c>
      <c r="E22" s="7">
        <v>0.1</v>
      </c>
      <c r="F22" s="2" t="str">
        <f>F20*E22</f>
        <v>0</v>
      </c>
      <c r="G22" s="6" t="str">
        <f>G20*E22</f>
        <v>0</v>
      </c>
      <c r="N22" s="6" t="str">
        <f>G22</f>
        <v>0</v>
      </c>
    </row>
    <row r="23" spans="1:18">
      <c r="D23" s="8" t="s">
        <v>105</v>
      </c>
      <c r="F23" s="2" t="str">
        <f>F20 + F21 + F22</f>
        <v>0</v>
      </c>
      <c r="G23" s="6" t="str">
        <f>G20 + G21 + G22</f>
        <v>0</v>
      </c>
      <c r="H23" s="2" t="str">
        <f>H20</f>
        <v>0</v>
      </c>
      <c r="I23" s="6" t="str">
        <f>I20</f>
        <v>0</v>
      </c>
      <c r="J23" s="6" t="str">
        <f>G23 - I23</f>
        <v>0</v>
      </c>
      <c r="K23" s="4" t="str">
        <f>IF(G23=0,0,J23 / G23)</f>
        <v>0</v>
      </c>
      <c r="L23" s="6" t="str">
        <f>L20</f>
        <v>0</v>
      </c>
      <c r="M23" s="2" t="str">
        <f>M20</f>
        <v>0</v>
      </c>
      <c r="N23" s="6" t="str">
        <f>N20 + N22</f>
        <v>0</v>
      </c>
    </row>
    <row r="24" spans="1:18">
      <c r="D24" s="8" t="s">
        <v>108</v>
      </c>
      <c r="E24" s="7">
        <v>0</v>
      </c>
      <c r="F24" s="2" t="str">
        <f>F23*E24</f>
        <v>0</v>
      </c>
      <c r="G24" s="6" t="str">
        <f>G23*E24</f>
        <v>0</v>
      </c>
      <c r="L24" s="6" t="str">
        <f>G24*O24</f>
        <v>0</v>
      </c>
      <c r="M24" s="2" t="str">
        <f>F24*O24</f>
        <v>0</v>
      </c>
      <c r="N24" s="6" t="str">
        <f>G24*P24</f>
        <v>0</v>
      </c>
      <c r="O24" s="4">
        <v>0.2</v>
      </c>
      <c r="P24" s="4">
        <v>0.8</v>
      </c>
    </row>
    <row r="25" spans="1:18">
      <c r="D25" s="8" t="s">
        <v>128</v>
      </c>
      <c r="E25" s="5">
        <v>0</v>
      </c>
      <c r="F25" s="2" t="str">
        <f>IF(R25=0,0,G25/R25)</f>
        <v>0</v>
      </c>
      <c r="G25" s="6" t="str">
        <f>E25</f>
        <v>0</v>
      </c>
      <c r="L25" s="6" t="str">
        <f>G25*O25</f>
        <v>0</v>
      </c>
      <c r="M25" s="2" t="str">
        <f>F25*O25</f>
        <v>0</v>
      </c>
      <c r="N25" s="6" t="str">
        <f>G25*P25</f>
        <v>0</v>
      </c>
      <c r="O25" s="4">
        <v>0.2</v>
      </c>
      <c r="P25" s="4">
        <v>0.8</v>
      </c>
      <c r="Q25" s="2" t="s">
        <v>110</v>
      </c>
      <c r="R25" s="2">
        <v>100</v>
      </c>
    </row>
    <row r="26" spans="1:18">
      <c r="D26" s="8" t="s">
        <v>111</v>
      </c>
      <c r="F26" s="2" t="str">
        <f>F23 - F24 - F25</f>
        <v>0</v>
      </c>
      <c r="G26" s="6" t="str">
        <f>G23 - G24 - G25</f>
        <v>0</v>
      </c>
      <c r="H26" s="2" t="str">
        <f>H23</f>
        <v>0</v>
      </c>
      <c r="I26" s="6" t="str">
        <f>I23</f>
        <v>0</v>
      </c>
      <c r="J26" s="6" t="str">
        <f>G26 - I26</f>
        <v>0</v>
      </c>
      <c r="K26" s="4" t="str">
        <f>IF(G26=0,0,J26 / G26)</f>
        <v>0</v>
      </c>
      <c r="L26" s="6" t="str">
        <f>L23 - L24 - L25</f>
        <v>0</v>
      </c>
      <c r="M26" s="2" t="str">
        <f>M23 - M24 - M25</f>
        <v>0</v>
      </c>
      <c r="N26" s="6" t="str">
        <f>N23 - N24 - N25</f>
        <v>0</v>
      </c>
    </row>
    <row r="27" spans="1:18">
      <c r="D27" s="8"/>
    </row>
    <row r="28" spans="1:18">
      <c r="D28"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8" s="2" t="str">
        <f>M26</f>
        <v>0</v>
      </c>
    </row>
    <row r="29" spans="1:18">
      <c r="D29" s="8" t="s">
        <v>7</v>
      </c>
      <c r="F29" s="2" t="str">
        <f>(F28 + F30) * E21</f>
        <v>0</v>
      </c>
    </row>
    <row r="30" spans="1:18">
      <c r="D30" s="8" t="s">
        <v>112</v>
      </c>
      <c r="F30" s="2" t="str">
        <f>H26</f>
        <v>0</v>
      </c>
    </row>
    <row r="31" spans="1:18">
      <c r="D31"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1" s="2" t="str">
        <f>SUM(F28:F30)</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R36"/>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144</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145</v>
      </c>
      <c r="D5" s="3" t="s">
        <v>146</v>
      </c>
      <c r="E5" s="5">
        <v>1</v>
      </c>
      <c r="F5" s="2">
        <v>800</v>
      </c>
      <c r="G5" s="6">
        <v>104000</v>
      </c>
      <c r="H5" s="2">
        <v>750.63</v>
      </c>
      <c r="I5" s="6">
        <v>82374</v>
      </c>
      <c r="J5" s="6" t="str">
        <f>G5 - I5</f>
        <v>0</v>
      </c>
      <c r="K5" s="4" t="str">
        <f>IF(G5=0,0,J5 / G5)</f>
        <v>0</v>
      </c>
      <c r="L5" s="6" t="str">
        <f>J5 * O5</f>
        <v>0</v>
      </c>
      <c r="M5" s="2" t="str">
        <f>L5 / R2</f>
        <v>0</v>
      </c>
      <c r="N5" s="6" t="str">
        <f>J5 * P5</f>
        <v>0</v>
      </c>
      <c r="O5" s="4">
        <v>0.2</v>
      </c>
      <c r="P5" s="4">
        <v>0.8</v>
      </c>
      <c r="Q5" s="2">
        <v>130</v>
      </c>
      <c r="R5" s="48">
        <v>109.74</v>
      </c>
    </row>
    <row r="6" spans="1:18">
      <c r="B6" s="47" t="s">
        <v>51</v>
      </c>
      <c r="C6" t="s">
        <v>62</v>
      </c>
      <c r="D6" s="3" t="s">
        <v>147</v>
      </c>
      <c r="E6" s="5">
        <v>1</v>
      </c>
      <c r="F6" s="2">
        <v>1200</v>
      </c>
      <c r="G6" s="6">
        <v>156000</v>
      </c>
      <c r="H6" s="2">
        <v>837.7</v>
      </c>
      <c r="I6" s="6">
        <v>91929</v>
      </c>
      <c r="J6" s="6" t="str">
        <f>G6 - I6</f>
        <v>0</v>
      </c>
      <c r="K6" s="4" t="str">
        <f>IF(G6=0,0,J6 / G6)</f>
        <v>0</v>
      </c>
      <c r="L6" s="6" t="str">
        <f>J6 * O6</f>
        <v>0</v>
      </c>
      <c r="M6" s="2" t="str">
        <f>L6 / R2</f>
        <v>0</v>
      </c>
      <c r="N6" s="6" t="str">
        <f>J6 * P6</f>
        <v>0</v>
      </c>
      <c r="O6" s="4">
        <v>0.2</v>
      </c>
      <c r="P6" s="4">
        <v>0.8</v>
      </c>
      <c r="Q6" s="2">
        <v>130</v>
      </c>
      <c r="R6" s="48">
        <v>109.74</v>
      </c>
    </row>
    <row r="7" spans="1:18">
      <c r="B7" s="47" t="s">
        <v>51</v>
      </c>
      <c r="C7" t="s">
        <v>62</v>
      </c>
      <c r="D7" s="3" t="s">
        <v>134</v>
      </c>
      <c r="E7" s="5">
        <v>1</v>
      </c>
      <c r="F7" s="2">
        <v>150</v>
      </c>
      <c r="G7" s="6">
        <v>19500</v>
      </c>
      <c r="H7" s="2">
        <v>83.77</v>
      </c>
      <c r="I7" s="6">
        <v>9193</v>
      </c>
      <c r="J7" s="6" t="str">
        <f>G7 - I7</f>
        <v>0</v>
      </c>
      <c r="K7" s="4" t="str">
        <f>IF(G7=0,0,J7 / G7)</f>
        <v>0</v>
      </c>
      <c r="L7" s="6" t="str">
        <f>J7 * O7</f>
        <v>0</v>
      </c>
      <c r="M7" s="2" t="str">
        <f>L7 / R2</f>
        <v>0</v>
      </c>
      <c r="N7" s="6" t="str">
        <f>J7 * P7</f>
        <v>0</v>
      </c>
      <c r="O7" s="4">
        <v>0.2</v>
      </c>
      <c r="P7" s="4">
        <v>0.8</v>
      </c>
      <c r="Q7" s="2">
        <v>130</v>
      </c>
      <c r="R7" s="48">
        <v>109.74</v>
      </c>
    </row>
    <row r="8" spans="1:18">
      <c r="B8" s="47" t="s">
        <v>51</v>
      </c>
      <c r="C8" t="s">
        <v>148</v>
      </c>
      <c r="D8" s="3" t="s">
        <v>149</v>
      </c>
      <c r="E8" s="5">
        <v>1</v>
      </c>
      <c r="F8" s="2">
        <v>1600</v>
      </c>
      <c r="G8" s="6">
        <v>208000</v>
      </c>
      <c r="H8" s="2">
        <v>1010.47</v>
      </c>
      <c r="I8" s="6">
        <v>110889</v>
      </c>
      <c r="J8" s="6" t="str">
        <f>G8 - I8</f>
        <v>0</v>
      </c>
      <c r="K8" s="4" t="str">
        <f>IF(G8=0,0,J8 / G8)</f>
        <v>0</v>
      </c>
      <c r="L8" s="6" t="str">
        <f>J8 * O8</f>
        <v>0</v>
      </c>
      <c r="M8" s="2" t="str">
        <f>L8 / R2</f>
        <v>0</v>
      </c>
      <c r="N8" s="6" t="str">
        <f>J8 * P8</f>
        <v>0</v>
      </c>
      <c r="O8" s="4">
        <v>0.2</v>
      </c>
      <c r="P8" s="4">
        <v>0.8</v>
      </c>
      <c r="Q8" s="2">
        <v>130</v>
      </c>
      <c r="R8" s="48">
        <v>109.74</v>
      </c>
    </row>
    <row r="9" spans="1:18">
      <c r="B9" s="47" t="s">
        <v>51</v>
      </c>
      <c r="C9" t="s">
        <v>148</v>
      </c>
      <c r="D9" s="3" t="s">
        <v>150</v>
      </c>
      <c r="E9" s="5">
        <v>1</v>
      </c>
      <c r="F9" s="2">
        <v>250</v>
      </c>
      <c r="G9" s="6">
        <v>32500</v>
      </c>
      <c r="H9" s="2">
        <v>157.07</v>
      </c>
      <c r="I9" s="6">
        <v>17237</v>
      </c>
      <c r="J9" s="6" t="str">
        <f>G9 - I9</f>
        <v>0</v>
      </c>
      <c r="K9" s="4" t="str">
        <f>IF(G9=0,0,J9 / G9)</f>
        <v>0</v>
      </c>
      <c r="L9" s="6" t="str">
        <f>J9 * O9</f>
        <v>0</v>
      </c>
      <c r="M9" s="2" t="str">
        <f>L9 / R2</f>
        <v>0</v>
      </c>
      <c r="N9" s="6" t="str">
        <f>J9 * P9</f>
        <v>0</v>
      </c>
      <c r="O9" s="4">
        <v>0.2</v>
      </c>
      <c r="P9" s="4">
        <v>0.8</v>
      </c>
      <c r="Q9" s="2">
        <v>130</v>
      </c>
      <c r="R9" s="48">
        <v>109.74</v>
      </c>
    </row>
    <row r="10" spans="1:18">
      <c r="B10" s="47" t="s">
        <v>51</v>
      </c>
      <c r="C10" t="s">
        <v>151</v>
      </c>
      <c r="D10" s="3" t="s">
        <v>152</v>
      </c>
      <c r="E10" s="5">
        <v>1</v>
      </c>
      <c r="F10" s="2">
        <v>950</v>
      </c>
      <c r="G10" s="6">
        <v>123500</v>
      </c>
      <c r="H10" s="2">
        <v>706.8099999999999</v>
      </c>
      <c r="I10" s="6">
        <v>77565</v>
      </c>
      <c r="J10" s="6" t="str">
        <f>G10 - I10</f>
        <v>0</v>
      </c>
      <c r="K10" s="4" t="str">
        <f>IF(G10=0,0,J10 / G10)</f>
        <v>0</v>
      </c>
      <c r="L10" s="6" t="str">
        <f>J10 * O10</f>
        <v>0</v>
      </c>
      <c r="M10" s="2" t="str">
        <f>L10 / R2</f>
        <v>0</v>
      </c>
      <c r="N10" s="6" t="str">
        <f>J10 * P10</f>
        <v>0</v>
      </c>
      <c r="O10" s="4">
        <v>0.2</v>
      </c>
      <c r="P10" s="4">
        <v>0.8</v>
      </c>
      <c r="Q10" s="2">
        <v>130</v>
      </c>
      <c r="R10" s="48">
        <v>109.74</v>
      </c>
    </row>
    <row r="11" spans="1:18">
      <c r="B11" s="47" t="s">
        <v>51</v>
      </c>
      <c r="C11" t="s">
        <v>75</v>
      </c>
      <c r="D11" s="3" t="s">
        <v>153</v>
      </c>
      <c r="E11" s="5">
        <v>1</v>
      </c>
      <c r="F11" s="2">
        <v>550</v>
      </c>
      <c r="G11" s="6">
        <v>71500</v>
      </c>
      <c r="H11" s="2">
        <v>380</v>
      </c>
      <c r="I11" s="6">
        <v>41701</v>
      </c>
      <c r="J11" s="6" t="str">
        <f>G11 - I11</f>
        <v>0</v>
      </c>
      <c r="K11" s="4" t="str">
        <f>IF(G11=0,0,J11 / G11)</f>
        <v>0</v>
      </c>
      <c r="L11" s="6" t="str">
        <f>J11 * O11</f>
        <v>0</v>
      </c>
      <c r="M11" s="2" t="str">
        <f>L11 / R2</f>
        <v>0</v>
      </c>
      <c r="N11" s="6" t="str">
        <f>J11 * P11</f>
        <v>0</v>
      </c>
      <c r="O11" s="4">
        <v>0.2</v>
      </c>
      <c r="P11" s="4">
        <v>0.8</v>
      </c>
      <c r="Q11" s="2">
        <v>130</v>
      </c>
      <c r="R11" s="48">
        <v>109.74</v>
      </c>
    </row>
    <row r="12" spans="1:18">
      <c r="B12" s="47" t="s">
        <v>51</v>
      </c>
      <c r="C12" t="s">
        <v>77</v>
      </c>
      <c r="D12" s="3" t="s">
        <v>138</v>
      </c>
      <c r="E12" s="5">
        <v>2</v>
      </c>
      <c r="F12" s="2">
        <v>300</v>
      </c>
      <c r="G12" s="6">
        <v>39000</v>
      </c>
      <c r="H12" s="2">
        <v>167.54</v>
      </c>
      <c r="I12" s="6">
        <v>18386</v>
      </c>
      <c r="J12" s="6" t="str">
        <f>G12 - I12</f>
        <v>0</v>
      </c>
      <c r="K12" s="4" t="str">
        <f>IF(G12=0,0,J12 / G12)</f>
        <v>0</v>
      </c>
      <c r="L12" s="6" t="str">
        <f>J12 * O12</f>
        <v>0</v>
      </c>
      <c r="M12" s="2" t="str">
        <f>L12 / R2</f>
        <v>0</v>
      </c>
      <c r="N12" s="6" t="str">
        <f>J12 * P12</f>
        <v>0</v>
      </c>
      <c r="O12" s="4">
        <v>0.2</v>
      </c>
      <c r="P12" s="4">
        <v>0.8</v>
      </c>
      <c r="Q12" s="2">
        <v>130</v>
      </c>
      <c r="R12" s="48">
        <v>109.74</v>
      </c>
    </row>
    <row r="13" spans="1:18">
      <c r="B13" s="47" t="s">
        <v>51</v>
      </c>
      <c r="C13" t="s">
        <v>154</v>
      </c>
      <c r="D13" s="3" t="s">
        <v>121</v>
      </c>
      <c r="E13" s="5">
        <v>1</v>
      </c>
      <c r="F13" s="2">
        <v>270</v>
      </c>
      <c r="G13" s="6">
        <v>35100</v>
      </c>
      <c r="H13" s="2">
        <v>167.54</v>
      </c>
      <c r="I13" s="6">
        <v>18386</v>
      </c>
      <c r="J13" s="6" t="str">
        <f>G13 - I13</f>
        <v>0</v>
      </c>
      <c r="K13" s="4" t="str">
        <f>IF(G13=0,0,J13 / G13)</f>
        <v>0</v>
      </c>
      <c r="L13" s="6" t="str">
        <f>J13 * O13</f>
        <v>0</v>
      </c>
      <c r="M13" s="2" t="str">
        <f>L13 / R2</f>
        <v>0</v>
      </c>
      <c r="N13" s="6" t="str">
        <f>J13 * P13</f>
        <v>0</v>
      </c>
      <c r="O13" s="4">
        <v>0.2</v>
      </c>
      <c r="P13" s="4">
        <v>0.8</v>
      </c>
      <c r="Q13" s="2">
        <v>130</v>
      </c>
      <c r="R13" s="48">
        <v>109.74</v>
      </c>
    </row>
    <row r="14" spans="1:18">
      <c r="B14" s="47" t="s">
        <v>83</v>
      </c>
      <c r="C14" t="s">
        <v>155</v>
      </c>
      <c r="D14" s="3" t="s">
        <v>156</v>
      </c>
      <c r="E14" s="5">
        <v>9</v>
      </c>
      <c r="F14" s="2">
        <v>1692</v>
      </c>
      <c r="G14" s="6">
        <v>219960</v>
      </c>
      <c r="H14" s="2">
        <v>0</v>
      </c>
      <c r="I14" s="6">
        <v>0</v>
      </c>
      <c r="J14" s="6" t="str">
        <f>G14 - 161478</f>
        <v>0</v>
      </c>
      <c r="K14" s="4" t="str">
        <f>IF(G14=0,0,J14 / G14)</f>
        <v>0</v>
      </c>
      <c r="L14" s="6" t="str">
        <f>J14 * O14</f>
        <v>0</v>
      </c>
      <c r="M14" s="2" t="str">
        <f>L14 / R2</f>
        <v>0</v>
      </c>
      <c r="N14" s="6" t="str">
        <f>J14 * P14</f>
        <v>0</v>
      </c>
      <c r="O14" s="4">
        <v>0.2</v>
      </c>
      <c r="P14" s="4">
        <v>0.8</v>
      </c>
      <c r="Q14" s="2">
        <v>130</v>
      </c>
      <c r="R14" s="48">
        <v>109.74</v>
      </c>
    </row>
    <row r="15" spans="1:18">
      <c r="B15" s="47" t="s">
        <v>83</v>
      </c>
      <c r="C15" t="s">
        <v>155</v>
      </c>
      <c r="D15" s="3" t="s">
        <v>157</v>
      </c>
      <c r="E15" s="5">
        <v>1</v>
      </c>
      <c r="F15" s="2">
        <v>130</v>
      </c>
      <c r="G15" s="6">
        <v>16900</v>
      </c>
      <c r="H15" s="2">
        <v>0</v>
      </c>
      <c r="I15" s="6">
        <v>0</v>
      </c>
      <c r="J15" s="6" t="str">
        <f>G15 - 11193</f>
        <v>0</v>
      </c>
      <c r="K15" s="4" t="str">
        <f>IF(G15=0,0,J15 / G15)</f>
        <v>0</v>
      </c>
      <c r="L15" s="6" t="str">
        <f>J15 * O15</f>
        <v>0</v>
      </c>
      <c r="M15" s="2" t="str">
        <f>L15 / R2</f>
        <v>0</v>
      </c>
      <c r="N15" s="6" t="str">
        <f>J15 * P15</f>
        <v>0</v>
      </c>
      <c r="O15" s="4">
        <v>0.2</v>
      </c>
      <c r="P15" s="4">
        <v>0.8</v>
      </c>
      <c r="Q15" s="2">
        <v>130</v>
      </c>
      <c r="R15" s="48">
        <v>109.74</v>
      </c>
    </row>
    <row r="16" spans="1:18">
      <c r="B16" s="47" t="s">
        <v>51</v>
      </c>
      <c r="C16" t="s">
        <v>54</v>
      </c>
      <c r="D16" s="3" t="s">
        <v>158</v>
      </c>
      <c r="E16" s="5">
        <v>1</v>
      </c>
      <c r="F16" s="2">
        <v>0</v>
      </c>
      <c r="G16" s="6">
        <v>0</v>
      </c>
      <c r="H16" s="2">
        <v>740</v>
      </c>
      <c r="I16" s="6">
        <v>81208</v>
      </c>
      <c r="J16" s="6" t="str">
        <f>G16 - I16</f>
        <v>0</v>
      </c>
      <c r="K16" s="4" t="str">
        <f>IF(G16=0,0,J16 / G16)</f>
        <v>0</v>
      </c>
      <c r="L16" s="6" t="str">
        <f>J16 * O16</f>
        <v>0</v>
      </c>
      <c r="M16" s="2" t="str">
        <f>L16 / R2</f>
        <v>0</v>
      </c>
      <c r="N16" s="6" t="str">
        <f>J16 * P16</f>
        <v>0</v>
      </c>
      <c r="O16" s="4">
        <v>0.2</v>
      </c>
      <c r="P16" s="4">
        <v>0.8</v>
      </c>
      <c r="Q16" s="2">
        <v>130</v>
      </c>
      <c r="R16" s="48">
        <v>109.74</v>
      </c>
    </row>
    <row r="17" spans="1:18">
      <c r="B17" s="47" t="s">
        <v>51</v>
      </c>
      <c r="C17" t="s">
        <v>54</v>
      </c>
      <c r="D17" s="3" t="s">
        <v>159</v>
      </c>
      <c r="E17" s="5">
        <v>1</v>
      </c>
      <c r="F17" s="2">
        <v>450</v>
      </c>
      <c r="G17" s="6">
        <v>58500</v>
      </c>
      <c r="H17" s="2">
        <v>300</v>
      </c>
      <c r="I17" s="6">
        <v>32922</v>
      </c>
      <c r="J17" s="6" t="str">
        <f>G17 - I17</f>
        <v>0</v>
      </c>
      <c r="K17" s="4" t="str">
        <f>IF(G17=0,0,J17 / G17)</f>
        <v>0</v>
      </c>
      <c r="L17" s="6" t="str">
        <f>J17 * O17</f>
        <v>0</v>
      </c>
      <c r="M17" s="2" t="str">
        <f>L17 / R2</f>
        <v>0</v>
      </c>
      <c r="N17" s="6" t="str">
        <f>J17 * P17</f>
        <v>0</v>
      </c>
      <c r="O17" s="4">
        <v>0.2</v>
      </c>
      <c r="P17" s="4">
        <v>0.8</v>
      </c>
      <c r="Q17" s="2">
        <v>130</v>
      </c>
      <c r="R17" s="48">
        <v>109.74</v>
      </c>
    </row>
    <row r="18" spans="1:18">
      <c r="B18" s="47" t="s">
        <v>51</v>
      </c>
      <c r="C18" t="s">
        <v>54</v>
      </c>
      <c r="D18" s="3" t="s">
        <v>160</v>
      </c>
      <c r="E18" s="5">
        <v>3</v>
      </c>
      <c r="F18" s="2">
        <v>105</v>
      </c>
      <c r="G18" s="6">
        <v>10500</v>
      </c>
      <c r="H18" s="2">
        <v>54</v>
      </c>
      <c r="I18" s="6">
        <v>5925</v>
      </c>
      <c r="J18" s="6" t="str">
        <f>G18 - I18</f>
        <v>0</v>
      </c>
      <c r="K18" s="4" t="str">
        <f>IF(G18=0,0,J18 / G18)</f>
        <v>0</v>
      </c>
      <c r="L18" s="6" t="str">
        <f>J18 * O18</f>
        <v>0</v>
      </c>
      <c r="M18" s="2" t="str">
        <f>L18 / R2</f>
        <v>0</v>
      </c>
      <c r="N18" s="6" t="str">
        <f>J18 * P18</f>
        <v>0</v>
      </c>
      <c r="O18" s="4">
        <v>0.2</v>
      </c>
      <c r="P18" s="4">
        <v>0.8</v>
      </c>
      <c r="Q18" s="2">
        <v>100</v>
      </c>
      <c r="R18" s="48">
        <v>109.74</v>
      </c>
    </row>
    <row r="19" spans="1:18">
      <c r="B19" s="47" t="s">
        <v>51</v>
      </c>
      <c r="C19" t="s">
        <v>54</v>
      </c>
      <c r="D19" s="3" t="s">
        <v>161</v>
      </c>
      <c r="E19" s="5">
        <v>1</v>
      </c>
      <c r="F19" s="2">
        <v>100</v>
      </c>
      <c r="G19" s="6">
        <v>13000</v>
      </c>
      <c r="H19" s="2">
        <v>60</v>
      </c>
      <c r="I19" s="6">
        <v>6584</v>
      </c>
      <c r="J19" s="6" t="str">
        <f>G19 - I19</f>
        <v>0</v>
      </c>
      <c r="K19" s="4" t="str">
        <f>IF(G19=0,0,J19 / G19)</f>
        <v>0</v>
      </c>
      <c r="L19" s="6" t="str">
        <f>J19 * O19</f>
        <v>0</v>
      </c>
      <c r="M19" s="2" t="str">
        <f>L19 / R2</f>
        <v>0</v>
      </c>
      <c r="N19" s="6" t="str">
        <f>J19 * P19</f>
        <v>0</v>
      </c>
      <c r="O19" s="4">
        <v>0.2</v>
      </c>
      <c r="P19" s="4">
        <v>0.8</v>
      </c>
      <c r="Q19" s="2">
        <v>130</v>
      </c>
      <c r="R19" s="48">
        <v>109.74</v>
      </c>
    </row>
    <row r="20" spans="1:18">
      <c r="B20" s="47" t="s">
        <v>51</v>
      </c>
      <c r="C20" t="s">
        <v>54</v>
      </c>
      <c r="D20" s="3" t="s">
        <v>123</v>
      </c>
      <c r="E20" s="5">
        <v>1</v>
      </c>
      <c r="F20" s="2">
        <v>150</v>
      </c>
      <c r="G20" s="6">
        <v>19500</v>
      </c>
      <c r="H20" s="2">
        <v>60</v>
      </c>
      <c r="I20" s="6">
        <v>6584</v>
      </c>
      <c r="J20" s="6" t="str">
        <f>G20 - I20</f>
        <v>0</v>
      </c>
      <c r="K20" s="4" t="str">
        <f>IF(G20=0,0,J20 / G20)</f>
        <v>0</v>
      </c>
      <c r="L20" s="6" t="str">
        <f>J20 * O20</f>
        <v>0</v>
      </c>
      <c r="M20" s="2" t="str">
        <f>L20 / R2</f>
        <v>0</v>
      </c>
      <c r="N20" s="6" t="str">
        <f>J20 * P20</f>
        <v>0</v>
      </c>
      <c r="O20" s="4">
        <v>0.2</v>
      </c>
      <c r="P20" s="4">
        <v>0.8</v>
      </c>
      <c r="Q20" s="2">
        <v>130</v>
      </c>
      <c r="R20" s="48">
        <v>109.74</v>
      </c>
    </row>
    <row r="21" spans="1:18">
      <c r="B21" s="47" t="s">
        <v>51</v>
      </c>
      <c r="C21" t="s">
        <v>162</v>
      </c>
      <c r="D21" s="3" t="s">
        <v>163</v>
      </c>
      <c r="E21" s="5">
        <v>1</v>
      </c>
      <c r="F21" s="2">
        <v>450</v>
      </c>
      <c r="G21" s="6">
        <v>58500</v>
      </c>
      <c r="H21" s="2">
        <v>329.84</v>
      </c>
      <c r="I21" s="6">
        <v>36197</v>
      </c>
      <c r="J21" s="6" t="str">
        <f>G21 - I21</f>
        <v>0</v>
      </c>
      <c r="K21" s="4" t="str">
        <f>IF(G21=0,0,J21 / G21)</f>
        <v>0</v>
      </c>
      <c r="L21" s="6" t="str">
        <f>J21 * O21</f>
        <v>0</v>
      </c>
      <c r="M21" s="2" t="str">
        <f>L21 / R2</f>
        <v>0</v>
      </c>
      <c r="N21" s="6" t="str">
        <f>J21 * P21</f>
        <v>0</v>
      </c>
      <c r="O21" s="4">
        <v>0.2</v>
      </c>
      <c r="P21" s="4">
        <v>0.8</v>
      </c>
      <c r="Q21" s="2">
        <v>130</v>
      </c>
      <c r="R21" s="48">
        <v>109.74</v>
      </c>
    </row>
    <row r="22" spans="1:18">
      <c r="B22" s="47" t="s">
        <v>51</v>
      </c>
      <c r="C22" t="s">
        <v>162</v>
      </c>
      <c r="D22" s="3" t="s">
        <v>164</v>
      </c>
      <c r="E22" s="5">
        <v>1</v>
      </c>
      <c r="F22" s="2">
        <v>530</v>
      </c>
      <c r="G22" s="6">
        <v>68900</v>
      </c>
      <c r="H22" s="2">
        <v>388.48</v>
      </c>
      <c r="I22" s="6">
        <v>42632</v>
      </c>
      <c r="J22" s="6" t="str">
        <f>G22 - I22</f>
        <v>0</v>
      </c>
      <c r="K22" s="4" t="str">
        <f>IF(G22=0,0,J22 / G22)</f>
        <v>0</v>
      </c>
      <c r="L22" s="6" t="str">
        <f>J22 * O22</f>
        <v>0</v>
      </c>
      <c r="M22" s="2" t="str">
        <f>L22 / R2</f>
        <v>0</v>
      </c>
      <c r="N22" s="6" t="str">
        <f>J22 * P22</f>
        <v>0</v>
      </c>
      <c r="O22" s="4">
        <v>0.2</v>
      </c>
      <c r="P22" s="4">
        <v>0.8</v>
      </c>
      <c r="Q22" s="2">
        <v>130</v>
      </c>
      <c r="R22" s="48">
        <v>109.74</v>
      </c>
    </row>
    <row r="23" spans="1:18">
      <c r="B23" s="47" t="s">
        <v>51</v>
      </c>
      <c r="C23" t="s">
        <v>162</v>
      </c>
      <c r="D23" s="3" t="s">
        <v>165</v>
      </c>
      <c r="E23" s="5">
        <v>1</v>
      </c>
      <c r="F23" s="2">
        <v>380</v>
      </c>
      <c r="G23" s="6">
        <v>49400</v>
      </c>
      <c r="H23" s="2">
        <v>278.53</v>
      </c>
      <c r="I23" s="6">
        <v>30566</v>
      </c>
      <c r="J23" s="6" t="str">
        <f>G23 - I23</f>
        <v>0</v>
      </c>
      <c r="K23" s="4" t="str">
        <f>IF(G23=0,0,J23 / G23)</f>
        <v>0</v>
      </c>
      <c r="L23" s="6" t="str">
        <f>J23 * O23</f>
        <v>0</v>
      </c>
      <c r="M23" s="2" t="str">
        <f>L23 / R2</f>
        <v>0</v>
      </c>
      <c r="N23" s="6" t="str">
        <f>J23 * P23</f>
        <v>0</v>
      </c>
      <c r="O23" s="4">
        <v>0.2</v>
      </c>
      <c r="P23" s="4">
        <v>0.8</v>
      </c>
      <c r="Q23" s="2">
        <v>130</v>
      </c>
      <c r="R23" s="48">
        <v>109.74</v>
      </c>
    </row>
    <row r="24" spans="1:18">
      <c r="B24" s="49"/>
      <c r="C24" s="49"/>
      <c r="D24" s="50"/>
      <c r="E24" s="51"/>
      <c r="F24" s="52"/>
      <c r="G24" s="53"/>
      <c r="H24" s="52"/>
      <c r="I24" s="53"/>
      <c r="J24" s="53"/>
      <c r="K24" s="54"/>
      <c r="L24" s="53"/>
      <c r="M24" s="52"/>
      <c r="N24" s="53"/>
      <c r="O24" s="54"/>
      <c r="P24" s="54"/>
      <c r="Q24" s="52"/>
      <c r="R24" s="52"/>
    </row>
    <row r="25" spans="1:18">
      <c r="D25" s="8" t="s">
        <v>105</v>
      </c>
      <c r="F25" s="2" t="str">
        <f>SUM(F5:F24)</f>
        <v>0</v>
      </c>
      <c r="G25" s="6" t="str">
        <f>SUM(G5:G24)</f>
        <v>0</v>
      </c>
      <c r="H25" s="2" t="str">
        <f>SUM(H5:H24)</f>
        <v>0</v>
      </c>
      <c r="I25" s="6" t="str">
        <f>SUM(I5:I24)</f>
        <v>0</v>
      </c>
      <c r="J25" s="6" t="str">
        <f>SUM(J5:J24)</f>
        <v>0</v>
      </c>
      <c r="K25" s="4" t="str">
        <f>IF(G25=0,0,J25 / G25)</f>
        <v>0</v>
      </c>
      <c r="L25" s="6" t="str">
        <f>SUM(L5:L24)</f>
        <v>0</v>
      </c>
      <c r="M25" s="2" t="str">
        <f>SUM(M5:M24)</f>
        <v>0</v>
      </c>
      <c r="N25" s="6" t="str">
        <f>SUM(N5:N24)</f>
        <v>0</v>
      </c>
    </row>
    <row r="26" spans="1:18">
      <c r="D26" s="8" t="s">
        <v>106</v>
      </c>
      <c r="E26" s="9">
        <v>0.04712</v>
      </c>
      <c r="F26" s="2" t="str">
        <f>E26 * (F25 - 0)</f>
        <v>0</v>
      </c>
      <c r="G26" s="6" t="str">
        <f>E26 * (G25 - 0)</f>
        <v>0</v>
      </c>
    </row>
    <row r="27" spans="1:18">
      <c r="D27" s="8" t="s">
        <v>107</v>
      </c>
      <c r="E27" s="7">
        <v>0.1</v>
      </c>
      <c r="F27" s="2" t="str">
        <f>F25*E27</f>
        <v>0</v>
      </c>
      <c r="G27" s="6" t="str">
        <f>G25*E27</f>
        <v>0</v>
      </c>
      <c r="N27" s="6" t="str">
        <f>G27</f>
        <v>0</v>
      </c>
    </row>
    <row r="28" spans="1:18">
      <c r="D28" s="8" t="s">
        <v>105</v>
      </c>
      <c r="F28" s="2" t="str">
        <f>F25 + F26 + F27</f>
        <v>0</v>
      </c>
      <c r="G28" s="6" t="str">
        <f>G25 + G26 + G27</f>
        <v>0</v>
      </c>
      <c r="H28" s="2" t="str">
        <f>H25</f>
        <v>0</v>
      </c>
      <c r="I28" s="6" t="str">
        <f>I25</f>
        <v>0</v>
      </c>
      <c r="J28" s="6" t="str">
        <f>G28 - I28</f>
        <v>0</v>
      </c>
      <c r="K28" s="4" t="str">
        <f>IF(G28=0,0,J28 / G28)</f>
        <v>0</v>
      </c>
      <c r="L28" s="6" t="str">
        <f>L25</f>
        <v>0</v>
      </c>
      <c r="M28" s="2" t="str">
        <f>M25</f>
        <v>0</v>
      </c>
      <c r="N28" s="6" t="str">
        <f>N25 + N27</f>
        <v>0</v>
      </c>
    </row>
    <row r="29" spans="1:18">
      <c r="D29" s="8" t="s">
        <v>108</v>
      </c>
      <c r="E29" s="7">
        <v>0</v>
      </c>
      <c r="F29" s="2" t="str">
        <f>F28*E29</f>
        <v>0</v>
      </c>
      <c r="G29" s="6" t="str">
        <f>G28*E29</f>
        <v>0</v>
      </c>
      <c r="L29" s="6" t="str">
        <f>G29*O29</f>
        <v>0</v>
      </c>
      <c r="M29" s="2" t="str">
        <f>F29*O29</f>
        <v>0</v>
      </c>
      <c r="N29" s="6" t="str">
        <f>G29*P29</f>
        <v>0</v>
      </c>
      <c r="O29" s="4">
        <v>0.2</v>
      </c>
      <c r="P29" s="4">
        <v>0.8</v>
      </c>
    </row>
    <row r="30" spans="1:18">
      <c r="D30" s="8" t="s">
        <v>128</v>
      </c>
      <c r="E30" s="5">
        <v>0</v>
      </c>
      <c r="F30" s="2" t="str">
        <f>IF(R30=0,0,G30/R30)</f>
        <v>0</v>
      </c>
      <c r="G30" s="6" t="str">
        <f>E30</f>
        <v>0</v>
      </c>
      <c r="L30" s="6" t="str">
        <f>G30*O30</f>
        <v>0</v>
      </c>
      <c r="M30" s="2" t="str">
        <f>F30*O30</f>
        <v>0</v>
      </c>
      <c r="N30" s="6" t="str">
        <f>G30*P30</f>
        <v>0</v>
      </c>
      <c r="O30" s="4">
        <v>0.2</v>
      </c>
      <c r="P30" s="4">
        <v>0.8</v>
      </c>
      <c r="Q30" s="2" t="s">
        <v>110</v>
      </c>
      <c r="R30" s="2">
        <v>100</v>
      </c>
    </row>
    <row r="31" spans="1:18">
      <c r="D31" s="8" t="s">
        <v>111</v>
      </c>
      <c r="F31" s="2" t="str">
        <f>F28 - F29 - F30</f>
        <v>0</v>
      </c>
      <c r="G31" s="6" t="str">
        <f>G28 - G29 - G30</f>
        <v>0</v>
      </c>
      <c r="H31" s="2" t="str">
        <f>H28</f>
        <v>0</v>
      </c>
      <c r="I31" s="6" t="str">
        <f>I28</f>
        <v>0</v>
      </c>
      <c r="J31" s="6" t="str">
        <f>G31 - I31</f>
        <v>0</v>
      </c>
      <c r="K31" s="4" t="str">
        <f>IF(G31=0,0,J31 / G31)</f>
        <v>0</v>
      </c>
      <c r="L31" s="6" t="str">
        <f>L28 - L29 - L30</f>
        <v>0</v>
      </c>
      <c r="M31" s="2" t="str">
        <f>M28 - M29 - M30</f>
        <v>0</v>
      </c>
      <c r="N31" s="6" t="str">
        <f>N28 - N29 - N30</f>
        <v>0</v>
      </c>
    </row>
    <row r="32" spans="1:18">
      <c r="D32" s="8"/>
    </row>
    <row r="33" spans="1:18">
      <c r="D33"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3" s="2" t="str">
        <f>M31</f>
        <v>0</v>
      </c>
    </row>
    <row r="34" spans="1:18">
      <c r="D34" s="8" t="s">
        <v>7</v>
      </c>
      <c r="F34" s="2" t="str">
        <f>(F33 + F35) * E26</f>
        <v>0</v>
      </c>
    </row>
    <row r="35" spans="1:18">
      <c r="D35" s="8" t="s">
        <v>112</v>
      </c>
      <c r="F35" s="2" t="str">
        <f>H31</f>
        <v>0</v>
      </c>
    </row>
    <row r="36" spans="1:18">
      <c r="D36"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6" s="2" t="str">
        <f>SUM(F33:F35)</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R25"/>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166</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115</v>
      </c>
      <c r="D5" s="3" t="s">
        <v>116</v>
      </c>
      <c r="E5" s="5">
        <v>1</v>
      </c>
      <c r="F5" s="2">
        <v>900</v>
      </c>
      <c r="G5" s="6">
        <v>117000</v>
      </c>
      <c r="H5" s="2">
        <v>805.63</v>
      </c>
      <c r="I5" s="6">
        <v>88410</v>
      </c>
      <c r="J5" s="6" t="str">
        <f>G5 - I5</f>
        <v>0</v>
      </c>
      <c r="K5" s="4" t="str">
        <f>IF(G5=0,0,J5 / G5)</f>
        <v>0</v>
      </c>
      <c r="L5" s="6" t="str">
        <f>J5 * O5</f>
        <v>0</v>
      </c>
      <c r="M5" s="2" t="str">
        <f>L5 / R2</f>
        <v>0</v>
      </c>
      <c r="N5" s="6" t="str">
        <f>J5 * P5</f>
        <v>0</v>
      </c>
      <c r="O5" s="4">
        <v>0.2</v>
      </c>
      <c r="P5" s="4">
        <v>0.8</v>
      </c>
      <c r="Q5" s="2">
        <v>130</v>
      </c>
      <c r="R5" s="48">
        <v>109.74</v>
      </c>
    </row>
    <row r="6" spans="1:18">
      <c r="B6" s="47" t="s">
        <v>51</v>
      </c>
      <c r="C6" t="s">
        <v>167</v>
      </c>
      <c r="D6" s="3" t="s">
        <v>168</v>
      </c>
      <c r="E6" s="5">
        <v>1</v>
      </c>
      <c r="F6" s="2">
        <v>300</v>
      </c>
      <c r="G6" s="6">
        <v>39000</v>
      </c>
      <c r="H6" s="2">
        <v>167.54</v>
      </c>
      <c r="I6" s="6">
        <v>18386</v>
      </c>
      <c r="J6" s="6" t="str">
        <f>G6 - I6</f>
        <v>0</v>
      </c>
      <c r="K6" s="4" t="str">
        <f>IF(G6=0,0,J6 / G6)</f>
        <v>0</v>
      </c>
      <c r="L6" s="6" t="str">
        <f>J6 * O6</f>
        <v>0</v>
      </c>
      <c r="M6" s="2" t="str">
        <f>L6 / R2</f>
        <v>0</v>
      </c>
      <c r="N6" s="6" t="str">
        <f>J6 * P6</f>
        <v>0</v>
      </c>
      <c r="O6" s="4">
        <v>0.2</v>
      </c>
      <c r="P6" s="4">
        <v>0.8</v>
      </c>
      <c r="Q6" s="2">
        <v>130</v>
      </c>
      <c r="R6" s="48">
        <v>109.74</v>
      </c>
    </row>
    <row r="7" spans="1:18">
      <c r="B7" s="47" t="s">
        <v>51</v>
      </c>
      <c r="C7" t="s">
        <v>169</v>
      </c>
      <c r="D7" s="3" t="s">
        <v>170</v>
      </c>
      <c r="E7" s="5">
        <v>1</v>
      </c>
      <c r="F7" s="2">
        <v>450</v>
      </c>
      <c r="G7" s="6">
        <v>58500</v>
      </c>
      <c r="H7" s="2">
        <v>314.14</v>
      </c>
      <c r="I7" s="6">
        <v>34474</v>
      </c>
      <c r="J7" s="6" t="str">
        <f>G7 - I7</f>
        <v>0</v>
      </c>
      <c r="K7" s="4" t="str">
        <f>IF(G7=0,0,J7 / G7)</f>
        <v>0</v>
      </c>
      <c r="L7" s="6" t="str">
        <f>J7 * O7</f>
        <v>0</v>
      </c>
      <c r="M7" s="2" t="str">
        <f>L7 / R2</f>
        <v>0</v>
      </c>
      <c r="N7" s="6" t="str">
        <f>J7 * P7</f>
        <v>0</v>
      </c>
      <c r="O7" s="4">
        <v>0.2</v>
      </c>
      <c r="P7" s="4">
        <v>0.8</v>
      </c>
      <c r="Q7" s="2">
        <v>130</v>
      </c>
      <c r="R7" s="48">
        <v>109.74</v>
      </c>
    </row>
    <row r="8" spans="1:18">
      <c r="B8" s="47" t="s">
        <v>51</v>
      </c>
      <c r="C8" t="s">
        <v>169</v>
      </c>
      <c r="D8" s="3" t="s">
        <v>171</v>
      </c>
      <c r="E8" s="5">
        <v>1</v>
      </c>
      <c r="F8" s="2">
        <v>300</v>
      </c>
      <c r="G8" s="6">
        <v>39000</v>
      </c>
      <c r="H8" s="2">
        <v>209.42</v>
      </c>
      <c r="I8" s="6">
        <v>22982</v>
      </c>
      <c r="J8" s="6" t="str">
        <f>G8 - I8</f>
        <v>0</v>
      </c>
      <c r="K8" s="4" t="str">
        <f>IF(G8=0,0,J8 / G8)</f>
        <v>0</v>
      </c>
      <c r="L8" s="6" t="str">
        <f>J8 * O8</f>
        <v>0</v>
      </c>
      <c r="M8" s="2" t="str">
        <f>L8 / R2</f>
        <v>0</v>
      </c>
      <c r="N8" s="6" t="str">
        <f>J8 * P8</f>
        <v>0</v>
      </c>
      <c r="O8" s="4">
        <v>0.2</v>
      </c>
      <c r="P8" s="4">
        <v>0.8</v>
      </c>
      <c r="Q8" s="2">
        <v>130</v>
      </c>
      <c r="R8" s="48">
        <v>109.74</v>
      </c>
    </row>
    <row r="9" spans="1:18">
      <c r="B9" s="47" t="s">
        <v>51</v>
      </c>
      <c r="C9" t="s">
        <v>75</v>
      </c>
      <c r="D9" s="3" t="s">
        <v>172</v>
      </c>
      <c r="E9" s="5">
        <v>1</v>
      </c>
      <c r="F9" s="2">
        <v>350</v>
      </c>
      <c r="G9" s="6">
        <v>45500</v>
      </c>
      <c r="H9" s="2">
        <v>180</v>
      </c>
      <c r="I9" s="6">
        <v>19753</v>
      </c>
      <c r="J9" s="6" t="str">
        <f>G9 - I9</f>
        <v>0</v>
      </c>
      <c r="K9" s="4" t="str">
        <f>IF(G9=0,0,J9 / G9)</f>
        <v>0</v>
      </c>
      <c r="L9" s="6" t="str">
        <f>J9 * O9</f>
        <v>0</v>
      </c>
      <c r="M9" s="2" t="str">
        <f>L9 / R2</f>
        <v>0</v>
      </c>
      <c r="N9" s="6" t="str">
        <f>J9 * P9</f>
        <v>0</v>
      </c>
      <c r="O9" s="4">
        <v>0.2</v>
      </c>
      <c r="P9" s="4">
        <v>0.8</v>
      </c>
      <c r="Q9" s="2">
        <v>130</v>
      </c>
      <c r="R9" s="48">
        <v>109.74</v>
      </c>
    </row>
    <row r="10" spans="1:18">
      <c r="B10" s="47" t="s">
        <v>51</v>
      </c>
      <c r="C10" t="s">
        <v>115</v>
      </c>
      <c r="D10" s="3" t="s">
        <v>173</v>
      </c>
      <c r="E10" s="5">
        <v>1</v>
      </c>
      <c r="F10" s="2">
        <v>0</v>
      </c>
      <c r="G10" s="6">
        <v>0</v>
      </c>
      <c r="H10" s="2">
        <v>100</v>
      </c>
      <c r="I10" s="6">
        <v>10974</v>
      </c>
      <c r="J10" s="6" t="str">
        <f>G10 - I10</f>
        <v>0</v>
      </c>
      <c r="K10" s="4" t="str">
        <f>IF(G10=0,0,J10 / G10)</f>
        <v>0</v>
      </c>
      <c r="L10" s="6" t="str">
        <f>J10 * O10</f>
        <v>0</v>
      </c>
      <c r="M10" s="2" t="str">
        <f>L10 / R2</f>
        <v>0</v>
      </c>
      <c r="N10" s="6" t="str">
        <f>J10 * P10</f>
        <v>0</v>
      </c>
      <c r="O10" s="4">
        <v>0.2</v>
      </c>
      <c r="P10" s="4">
        <v>0.8</v>
      </c>
      <c r="Q10" s="2">
        <v>130</v>
      </c>
      <c r="R10" s="48">
        <v>109.74</v>
      </c>
    </row>
    <row r="11" spans="1:18">
      <c r="B11" s="47" t="s">
        <v>51</v>
      </c>
      <c r="C11" t="s">
        <v>77</v>
      </c>
      <c r="D11" s="3" t="s">
        <v>138</v>
      </c>
      <c r="E11" s="5">
        <v>1</v>
      </c>
      <c r="F11" s="2">
        <v>150</v>
      </c>
      <c r="G11" s="6">
        <v>19500</v>
      </c>
      <c r="H11" s="2">
        <v>83.77</v>
      </c>
      <c r="I11" s="6">
        <v>9193</v>
      </c>
      <c r="J11" s="6" t="str">
        <f>G11 - I11</f>
        <v>0</v>
      </c>
      <c r="K11" s="4" t="str">
        <f>IF(G11=0,0,J11 / G11)</f>
        <v>0</v>
      </c>
      <c r="L11" s="6" t="str">
        <f>J11 * O11</f>
        <v>0</v>
      </c>
      <c r="M11" s="2" t="str">
        <f>L11 / R2</f>
        <v>0</v>
      </c>
      <c r="N11" s="6" t="str">
        <f>J11 * P11</f>
        <v>0</v>
      </c>
      <c r="O11" s="4">
        <v>0.2</v>
      </c>
      <c r="P11" s="4">
        <v>0.8</v>
      </c>
      <c r="Q11" s="2">
        <v>130</v>
      </c>
      <c r="R11" s="48">
        <v>109.74</v>
      </c>
    </row>
    <row r="12" spans="1:18">
      <c r="B12" s="47" t="s">
        <v>51</v>
      </c>
      <c r="C12" t="s">
        <v>54</v>
      </c>
      <c r="D12" s="3" t="s">
        <v>174</v>
      </c>
      <c r="E12" s="5">
        <v>1</v>
      </c>
      <c r="F12" s="2">
        <v>0</v>
      </c>
      <c r="G12" s="6">
        <v>0</v>
      </c>
      <c r="H12" s="2">
        <v>300</v>
      </c>
      <c r="I12" s="6">
        <v>32922</v>
      </c>
      <c r="J12" s="6" t="str">
        <f>G12 - I12</f>
        <v>0</v>
      </c>
      <c r="K12" s="4" t="str">
        <f>IF(G12=0,0,J12 / G12)</f>
        <v>0</v>
      </c>
      <c r="L12" s="6" t="str">
        <f>J12 * O12</f>
        <v>0</v>
      </c>
      <c r="M12" s="2" t="str">
        <f>L12 / R2</f>
        <v>0</v>
      </c>
      <c r="N12" s="6" t="str">
        <f>J12 * P12</f>
        <v>0</v>
      </c>
      <c r="O12" s="4">
        <v>0.2</v>
      </c>
      <c r="P12" s="4">
        <v>0.8</v>
      </c>
      <c r="Q12" s="2">
        <v>130</v>
      </c>
      <c r="R12" s="48">
        <v>109.74</v>
      </c>
    </row>
    <row r="13" spans="1:18">
      <c r="B13" s="49"/>
      <c r="C13" s="49"/>
      <c r="D13" s="50"/>
      <c r="E13" s="51"/>
      <c r="F13" s="52"/>
      <c r="G13" s="53"/>
      <c r="H13" s="52"/>
      <c r="I13" s="53"/>
      <c r="J13" s="53"/>
      <c r="K13" s="54"/>
      <c r="L13" s="53"/>
      <c r="M13" s="52"/>
      <c r="N13" s="53"/>
      <c r="O13" s="54"/>
      <c r="P13" s="54"/>
      <c r="Q13" s="52"/>
      <c r="R13" s="52"/>
    </row>
    <row r="14" spans="1:18">
      <c r="D14" s="8" t="s">
        <v>105</v>
      </c>
      <c r="F14" s="2" t="str">
        <f>SUM(F5:F13)</f>
        <v>0</v>
      </c>
      <c r="G14" s="6" t="str">
        <f>SUM(G5:G13)</f>
        <v>0</v>
      </c>
      <c r="H14" s="2" t="str">
        <f>SUM(H5:H13)</f>
        <v>0</v>
      </c>
      <c r="I14" s="6" t="str">
        <f>SUM(I5:I13)</f>
        <v>0</v>
      </c>
      <c r="J14" s="6" t="str">
        <f>SUM(J5:J13)</f>
        <v>0</v>
      </c>
      <c r="K14" s="4" t="str">
        <f>IF(G14=0,0,J14 / G14)</f>
        <v>0</v>
      </c>
      <c r="L14" s="6" t="str">
        <f>SUM(L5:L13)</f>
        <v>0</v>
      </c>
      <c r="M14" s="2" t="str">
        <f>SUM(M5:M13)</f>
        <v>0</v>
      </c>
      <c r="N14" s="6" t="str">
        <f>SUM(N5:N13)</f>
        <v>0</v>
      </c>
    </row>
    <row r="15" spans="1:18">
      <c r="D15" s="8" t="s">
        <v>106</v>
      </c>
      <c r="E15" s="9">
        <v>0.04712</v>
      </c>
      <c r="F15" s="2" t="str">
        <f>E15 * (F14 - 0)</f>
        <v>0</v>
      </c>
      <c r="G15" s="6" t="str">
        <f>E15 * (G14 - 0)</f>
        <v>0</v>
      </c>
    </row>
    <row r="16" spans="1:18">
      <c r="D16" s="8" t="s">
        <v>107</v>
      </c>
      <c r="E16" s="7">
        <v>0.1</v>
      </c>
      <c r="F16" s="2" t="str">
        <f>F14*E16</f>
        <v>0</v>
      </c>
      <c r="G16" s="6" t="str">
        <f>G14*E16</f>
        <v>0</v>
      </c>
      <c r="N16" s="6" t="str">
        <f>G16</f>
        <v>0</v>
      </c>
    </row>
    <row r="17" spans="1:18">
      <c r="D17" s="8" t="s">
        <v>105</v>
      </c>
      <c r="F17" s="2" t="str">
        <f>F14 + F15 + F16</f>
        <v>0</v>
      </c>
      <c r="G17" s="6" t="str">
        <f>G14 + G15 + G16</f>
        <v>0</v>
      </c>
      <c r="H17" s="2" t="str">
        <f>H14</f>
        <v>0</v>
      </c>
      <c r="I17" s="6" t="str">
        <f>I14</f>
        <v>0</v>
      </c>
      <c r="J17" s="6" t="str">
        <f>G17 - I17</f>
        <v>0</v>
      </c>
      <c r="K17" s="4" t="str">
        <f>IF(G17=0,0,J17 / G17)</f>
        <v>0</v>
      </c>
      <c r="L17" s="6" t="str">
        <f>L14</f>
        <v>0</v>
      </c>
      <c r="M17" s="2" t="str">
        <f>M14</f>
        <v>0</v>
      </c>
      <c r="N17" s="6" t="str">
        <f>N14 + N16</f>
        <v>0</v>
      </c>
    </row>
    <row r="18" spans="1:18">
      <c r="D18" s="8" t="s">
        <v>108</v>
      </c>
      <c r="E18" s="7">
        <v>0</v>
      </c>
      <c r="F18" s="2" t="str">
        <f>F17*E18</f>
        <v>0</v>
      </c>
      <c r="G18" s="6" t="str">
        <f>G17*E18</f>
        <v>0</v>
      </c>
      <c r="L18" s="6" t="str">
        <f>G18*O18</f>
        <v>0</v>
      </c>
      <c r="M18" s="2" t="str">
        <f>F18*O18</f>
        <v>0</v>
      </c>
      <c r="N18" s="6" t="str">
        <f>G18*P18</f>
        <v>0</v>
      </c>
      <c r="O18" s="4">
        <v>0.2</v>
      </c>
      <c r="P18" s="4">
        <v>0.8</v>
      </c>
    </row>
    <row r="19" spans="1:18">
      <c r="D19" s="8" t="s">
        <v>128</v>
      </c>
      <c r="E19" s="5">
        <v>0</v>
      </c>
      <c r="F19" s="2" t="str">
        <f>IF(R19=0,0,G19/R19)</f>
        <v>0</v>
      </c>
      <c r="G19" s="6" t="str">
        <f>E19</f>
        <v>0</v>
      </c>
      <c r="L19" s="6" t="str">
        <f>G19*O19</f>
        <v>0</v>
      </c>
      <c r="M19" s="2" t="str">
        <f>F19*O19</f>
        <v>0</v>
      </c>
      <c r="N19" s="6" t="str">
        <f>G19*P19</f>
        <v>0</v>
      </c>
      <c r="O19" s="4">
        <v>0.2</v>
      </c>
      <c r="P19" s="4">
        <v>0.8</v>
      </c>
      <c r="Q19" s="2" t="s">
        <v>110</v>
      </c>
      <c r="R19" s="2">
        <v>100</v>
      </c>
    </row>
    <row r="20" spans="1:18">
      <c r="D20" s="8" t="s">
        <v>111</v>
      </c>
      <c r="F20" s="2" t="str">
        <f>F17 - F18 - F19</f>
        <v>0</v>
      </c>
      <c r="G20" s="6" t="str">
        <f>G17 - G18 - G19</f>
        <v>0</v>
      </c>
      <c r="H20" s="2" t="str">
        <f>H17</f>
        <v>0</v>
      </c>
      <c r="I20" s="6" t="str">
        <f>I17</f>
        <v>0</v>
      </c>
      <c r="J20" s="6" t="str">
        <f>G20 - I20</f>
        <v>0</v>
      </c>
      <c r="K20" s="4" t="str">
        <f>IF(G20=0,0,J20 / G20)</f>
        <v>0</v>
      </c>
      <c r="L20" s="6" t="str">
        <f>L17 - L18 - L19</f>
        <v>0</v>
      </c>
      <c r="M20" s="2" t="str">
        <f>M17 - M18 - M19</f>
        <v>0</v>
      </c>
      <c r="N20" s="6" t="str">
        <f>N17 - N18 - N19</f>
        <v>0</v>
      </c>
    </row>
    <row r="21" spans="1:18">
      <c r="D21" s="8"/>
    </row>
    <row r="22" spans="1:18">
      <c r="D22"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2" s="2" t="str">
        <f>M20</f>
        <v>0</v>
      </c>
    </row>
    <row r="23" spans="1:18">
      <c r="D23" s="8" t="s">
        <v>7</v>
      </c>
      <c r="F23" s="2" t="str">
        <f>(F22 + F24) * E15</f>
        <v>0</v>
      </c>
    </row>
    <row r="24" spans="1:18">
      <c r="D24" s="8" t="s">
        <v>112</v>
      </c>
      <c r="F24" s="2" t="str">
        <f>H20</f>
        <v>0</v>
      </c>
    </row>
    <row r="25" spans="1:18">
      <c r="D25"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25" s="2" t="str">
        <f>SUM(F22:F24)</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R29"/>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175</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176</v>
      </c>
      <c r="D5" s="3" t="s">
        <v>177</v>
      </c>
      <c r="E5" s="5">
        <v>1</v>
      </c>
      <c r="F5" s="2">
        <v>2100</v>
      </c>
      <c r="G5" s="6">
        <v>273000</v>
      </c>
      <c r="H5" s="2">
        <v>1750</v>
      </c>
      <c r="I5" s="6">
        <v>192045</v>
      </c>
      <c r="J5" s="6" t="str">
        <f>G5 - I5</f>
        <v>0</v>
      </c>
      <c r="K5" s="4" t="str">
        <f>IF(G5=0,0,J5 / G5)</f>
        <v>0</v>
      </c>
      <c r="L5" s="6" t="str">
        <f>J5 * O5</f>
        <v>0</v>
      </c>
      <c r="M5" s="2" t="str">
        <f>L5 / R2</f>
        <v>0</v>
      </c>
      <c r="N5" s="6" t="str">
        <f>J5 * P5</f>
        <v>0</v>
      </c>
      <c r="O5" s="4">
        <v>0.2</v>
      </c>
      <c r="P5" s="4">
        <v>0.8</v>
      </c>
      <c r="Q5" s="2">
        <v>130</v>
      </c>
      <c r="R5" s="48">
        <v>109.74</v>
      </c>
    </row>
    <row r="6" spans="1:18">
      <c r="B6" s="47" t="s">
        <v>51</v>
      </c>
      <c r="C6" t="s">
        <v>176</v>
      </c>
      <c r="D6" s="3" t="s">
        <v>178</v>
      </c>
      <c r="E6" s="5">
        <v>1</v>
      </c>
      <c r="F6" s="2">
        <v>100</v>
      </c>
      <c r="G6" s="6">
        <v>13000</v>
      </c>
      <c r="H6" s="2">
        <v>75</v>
      </c>
      <c r="I6" s="6">
        <v>8231</v>
      </c>
      <c r="J6" s="6" t="str">
        <f>G6 - I6</f>
        <v>0</v>
      </c>
      <c r="K6" s="4" t="str">
        <f>IF(G6=0,0,J6 / G6)</f>
        <v>0</v>
      </c>
      <c r="L6" s="6" t="str">
        <f>J6 * O6</f>
        <v>0</v>
      </c>
      <c r="M6" s="2" t="str">
        <f>L6 / R2</f>
        <v>0</v>
      </c>
      <c r="N6" s="6" t="str">
        <f>J6 * P6</f>
        <v>0</v>
      </c>
      <c r="O6" s="4">
        <v>0.2</v>
      </c>
      <c r="P6" s="4">
        <v>0.8</v>
      </c>
      <c r="Q6" s="2">
        <v>130</v>
      </c>
      <c r="R6" s="48">
        <v>109.74</v>
      </c>
    </row>
    <row r="7" spans="1:18">
      <c r="B7" s="47" t="s">
        <v>51</v>
      </c>
      <c r="C7" t="s">
        <v>176</v>
      </c>
      <c r="D7" s="3" t="s">
        <v>179</v>
      </c>
      <c r="E7" s="5">
        <v>1</v>
      </c>
      <c r="F7" s="2">
        <v>50</v>
      </c>
      <c r="G7" s="6">
        <v>6500</v>
      </c>
      <c r="H7" s="2">
        <v>40</v>
      </c>
      <c r="I7" s="6">
        <v>4390</v>
      </c>
      <c r="J7" s="6" t="str">
        <f>G7 - I7</f>
        <v>0</v>
      </c>
      <c r="K7" s="4" t="str">
        <f>IF(G7=0,0,J7 / G7)</f>
        <v>0</v>
      </c>
      <c r="L7" s="6" t="str">
        <f>J7 * O7</f>
        <v>0</v>
      </c>
      <c r="M7" s="2" t="str">
        <f>L7 / R2</f>
        <v>0</v>
      </c>
      <c r="N7" s="6" t="str">
        <f>J7 * P7</f>
        <v>0</v>
      </c>
      <c r="O7" s="4">
        <v>0.2</v>
      </c>
      <c r="P7" s="4">
        <v>0.8</v>
      </c>
      <c r="Q7" s="2">
        <v>130</v>
      </c>
      <c r="R7" s="48">
        <v>109.74</v>
      </c>
    </row>
    <row r="8" spans="1:18">
      <c r="B8" s="47" t="s">
        <v>51</v>
      </c>
      <c r="C8" t="s">
        <v>176</v>
      </c>
      <c r="D8" s="3" t="s">
        <v>180</v>
      </c>
      <c r="E8" s="5">
        <v>3</v>
      </c>
      <c r="F8" s="2">
        <v>90</v>
      </c>
      <c r="G8" s="6">
        <v>11700</v>
      </c>
      <c r="H8" s="2">
        <v>60</v>
      </c>
      <c r="I8" s="6">
        <v>6585</v>
      </c>
      <c r="J8" s="6" t="str">
        <f>G8 - I8</f>
        <v>0</v>
      </c>
      <c r="K8" s="4" t="str">
        <f>IF(G8=0,0,J8 / G8)</f>
        <v>0</v>
      </c>
      <c r="L8" s="6" t="str">
        <f>J8 * O8</f>
        <v>0</v>
      </c>
      <c r="M8" s="2" t="str">
        <f>L8 / R2</f>
        <v>0</v>
      </c>
      <c r="N8" s="6" t="str">
        <f>J8 * P8</f>
        <v>0</v>
      </c>
      <c r="O8" s="4">
        <v>0.2</v>
      </c>
      <c r="P8" s="4">
        <v>0.8</v>
      </c>
      <c r="Q8" s="2">
        <v>130</v>
      </c>
      <c r="R8" s="48">
        <v>109.74</v>
      </c>
    </row>
    <row r="9" spans="1:18">
      <c r="B9" s="47" t="s">
        <v>51</v>
      </c>
      <c r="C9" t="s">
        <v>181</v>
      </c>
      <c r="D9" s="3" t="s">
        <v>182</v>
      </c>
      <c r="E9" s="5">
        <v>1</v>
      </c>
      <c r="F9" s="2">
        <v>320</v>
      </c>
      <c r="G9" s="6">
        <v>41600</v>
      </c>
      <c r="H9" s="2">
        <v>150</v>
      </c>
      <c r="I9" s="6">
        <v>16461</v>
      </c>
      <c r="J9" s="6" t="str">
        <f>G9 - I9</f>
        <v>0</v>
      </c>
      <c r="K9" s="4" t="str">
        <f>IF(G9=0,0,J9 / G9)</f>
        <v>0</v>
      </c>
      <c r="L9" s="6" t="str">
        <f>J9 * O9</f>
        <v>0</v>
      </c>
      <c r="M9" s="2" t="str">
        <f>L9 / R2</f>
        <v>0</v>
      </c>
      <c r="N9" s="6" t="str">
        <f>J9 * P9</f>
        <v>0</v>
      </c>
      <c r="O9" s="4">
        <v>0.2</v>
      </c>
      <c r="P9" s="4">
        <v>0.8</v>
      </c>
      <c r="Q9" s="2">
        <v>130</v>
      </c>
      <c r="R9" s="48">
        <v>109.74</v>
      </c>
    </row>
    <row r="10" spans="1:18">
      <c r="B10" s="47" t="s">
        <v>51</v>
      </c>
      <c r="C10" t="s">
        <v>181</v>
      </c>
      <c r="D10" s="3" t="s">
        <v>183</v>
      </c>
      <c r="E10" s="5">
        <v>1</v>
      </c>
      <c r="F10" s="2">
        <v>900</v>
      </c>
      <c r="G10" s="6">
        <v>117000</v>
      </c>
      <c r="H10" s="2">
        <v>600</v>
      </c>
      <c r="I10" s="6">
        <v>65844</v>
      </c>
      <c r="J10" s="6" t="str">
        <f>G10 - I10</f>
        <v>0</v>
      </c>
      <c r="K10" s="4" t="str">
        <f>IF(G10=0,0,J10 / G10)</f>
        <v>0</v>
      </c>
      <c r="L10" s="6" t="str">
        <f>J10 * O10</f>
        <v>0</v>
      </c>
      <c r="M10" s="2" t="str">
        <f>L10 / R2</f>
        <v>0</v>
      </c>
      <c r="N10" s="6" t="str">
        <f>J10 * P10</f>
        <v>0</v>
      </c>
      <c r="O10" s="4">
        <v>0.2</v>
      </c>
      <c r="P10" s="4">
        <v>0.8</v>
      </c>
      <c r="Q10" s="2">
        <v>130</v>
      </c>
      <c r="R10" s="48">
        <v>109.74</v>
      </c>
    </row>
    <row r="11" spans="1:18">
      <c r="B11" s="47" t="s">
        <v>51</v>
      </c>
      <c r="C11" t="s">
        <v>181</v>
      </c>
      <c r="D11" s="3" t="s">
        <v>132</v>
      </c>
      <c r="E11" s="5">
        <v>1</v>
      </c>
      <c r="F11" s="2">
        <v>80</v>
      </c>
      <c r="G11" s="6">
        <v>10400</v>
      </c>
      <c r="H11" s="2">
        <v>50</v>
      </c>
      <c r="I11" s="6">
        <v>5487</v>
      </c>
      <c r="J11" s="6" t="str">
        <f>G11 - I11</f>
        <v>0</v>
      </c>
      <c r="K11" s="4" t="str">
        <f>IF(G11=0,0,J11 / G11)</f>
        <v>0</v>
      </c>
      <c r="L11" s="6" t="str">
        <f>J11 * O11</f>
        <v>0</v>
      </c>
      <c r="M11" s="2" t="str">
        <f>L11 / R2</f>
        <v>0</v>
      </c>
      <c r="N11" s="6" t="str">
        <f>J11 * P11</f>
        <v>0</v>
      </c>
      <c r="O11" s="4">
        <v>0.2</v>
      </c>
      <c r="P11" s="4">
        <v>0.8</v>
      </c>
      <c r="Q11" s="2">
        <v>130</v>
      </c>
      <c r="R11" s="48">
        <v>109.74</v>
      </c>
    </row>
    <row r="12" spans="1:18">
      <c r="B12" s="47" t="s">
        <v>51</v>
      </c>
      <c r="C12" t="s">
        <v>67</v>
      </c>
      <c r="D12" s="3" t="s">
        <v>184</v>
      </c>
      <c r="E12" s="5">
        <v>1</v>
      </c>
      <c r="F12" s="2">
        <v>1500</v>
      </c>
      <c r="G12" s="6">
        <v>195000</v>
      </c>
      <c r="H12" s="2">
        <v>1099.48</v>
      </c>
      <c r="I12" s="6">
        <v>120657</v>
      </c>
      <c r="J12" s="6" t="str">
        <f>G12 - I12</f>
        <v>0</v>
      </c>
      <c r="K12" s="4" t="str">
        <f>IF(G12=0,0,J12 / G12)</f>
        <v>0</v>
      </c>
      <c r="L12" s="6" t="str">
        <f>J12 * O12</f>
        <v>0</v>
      </c>
      <c r="M12" s="2" t="str">
        <f>L12 / R2</f>
        <v>0</v>
      </c>
      <c r="N12" s="6" t="str">
        <f>J12 * P12</f>
        <v>0</v>
      </c>
      <c r="O12" s="4">
        <v>0.2</v>
      </c>
      <c r="P12" s="4">
        <v>0.8</v>
      </c>
      <c r="Q12" s="2">
        <v>130</v>
      </c>
      <c r="R12" s="48">
        <v>109.74</v>
      </c>
    </row>
    <row r="13" spans="1:18">
      <c r="B13" s="47" t="s">
        <v>51</v>
      </c>
      <c r="C13" t="s">
        <v>185</v>
      </c>
      <c r="D13" s="3" t="s">
        <v>186</v>
      </c>
      <c r="E13" s="5">
        <v>1</v>
      </c>
      <c r="F13" s="2">
        <v>820</v>
      </c>
      <c r="G13" s="6">
        <v>106600</v>
      </c>
      <c r="H13" s="2">
        <v>680.63</v>
      </c>
      <c r="I13" s="6">
        <v>74692</v>
      </c>
      <c r="J13" s="6" t="str">
        <f>G13 - I13</f>
        <v>0</v>
      </c>
      <c r="K13" s="4" t="str">
        <f>IF(G13=0,0,J13 / G13)</f>
        <v>0</v>
      </c>
      <c r="L13" s="6" t="str">
        <f>J13 * O13</f>
        <v>0</v>
      </c>
      <c r="M13" s="2" t="str">
        <f>L13 / R2</f>
        <v>0</v>
      </c>
      <c r="N13" s="6" t="str">
        <f>J13 * P13</f>
        <v>0</v>
      </c>
      <c r="O13" s="4">
        <v>0.2</v>
      </c>
      <c r="P13" s="4">
        <v>0.8</v>
      </c>
      <c r="Q13" s="2">
        <v>130</v>
      </c>
      <c r="R13" s="48">
        <v>109.74</v>
      </c>
    </row>
    <row r="14" spans="1:18">
      <c r="B14" s="47" t="s">
        <v>51</v>
      </c>
      <c r="C14" t="s">
        <v>75</v>
      </c>
      <c r="D14" s="3" t="s">
        <v>137</v>
      </c>
      <c r="E14" s="5">
        <v>1</v>
      </c>
      <c r="F14" s="2">
        <v>600</v>
      </c>
      <c r="G14" s="6">
        <v>78000</v>
      </c>
      <c r="H14" s="2">
        <v>440</v>
      </c>
      <c r="I14" s="6">
        <v>48286</v>
      </c>
      <c r="J14" s="6" t="str">
        <f>G14 - I14</f>
        <v>0</v>
      </c>
      <c r="K14" s="4" t="str">
        <f>IF(G14=0,0,J14 / G14)</f>
        <v>0</v>
      </c>
      <c r="L14" s="6" t="str">
        <f>J14 * O14</f>
        <v>0</v>
      </c>
      <c r="M14" s="2" t="str">
        <f>L14 / R2</f>
        <v>0</v>
      </c>
      <c r="N14" s="6" t="str">
        <f>J14 * P14</f>
        <v>0</v>
      </c>
      <c r="O14" s="4">
        <v>0.2</v>
      </c>
      <c r="P14" s="4">
        <v>0.8</v>
      </c>
      <c r="Q14" s="2">
        <v>130</v>
      </c>
      <c r="R14" s="48">
        <v>109.74</v>
      </c>
    </row>
    <row r="15" spans="1:18">
      <c r="B15" s="47" t="s">
        <v>51</v>
      </c>
      <c r="C15" t="s">
        <v>176</v>
      </c>
      <c r="D15" s="3" t="s">
        <v>187</v>
      </c>
      <c r="E15" s="5">
        <v>1</v>
      </c>
      <c r="F15" s="2">
        <v>280</v>
      </c>
      <c r="G15" s="6">
        <v>36400</v>
      </c>
      <c r="H15" s="2">
        <v>260</v>
      </c>
      <c r="I15" s="6">
        <v>28532</v>
      </c>
      <c r="J15" s="6" t="str">
        <f>G15 - I15</f>
        <v>0</v>
      </c>
      <c r="K15" s="4" t="str">
        <f>IF(G15=0,0,J15 / G15)</f>
        <v>0</v>
      </c>
      <c r="L15" s="6" t="str">
        <f>J15 * O15</f>
        <v>0</v>
      </c>
      <c r="M15" s="2" t="str">
        <f>L15 / R2</f>
        <v>0</v>
      </c>
      <c r="N15" s="6" t="str">
        <f>J15 * P15</f>
        <v>0</v>
      </c>
      <c r="O15" s="4">
        <v>0.2</v>
      </c>
      <c r="P15" s="4">
        <v>0.8</v>
      </c>
      <c r="Q15" s="2">
        <v>130</v>
      </c>
      <c r="R15" s="48">
        <v>109.74</v>
      </c>
    </row>
    <row r="16" spans="1:18">
      <c r="B16" s="47" t="s">
        <v>83</v>
      </c>
      <c r="C16" t="s">
        <v>155</v>
      </c>
      <c r="D16" s="3" t="s">
        <v>188</v>
      </c>
      <c r="E16" s="5">
        <v>16</v>
      </c>
      <c r="F16" s="2">
        <v>2208</v>
      </c>
      <c r="G16" s="6">
        <v>287040</v>
      </c>
      <c r="H16" s="2">
        <v>0</v>
      </c>
      <c r="I16" s="6">
        <v>0</v>
      </c>
      <c r="J16" s="6" t="str">
        <f>G16 - 208944</f>
        <v>0</v>
      </c>
      <c r="K16" s="4" t="str">
        <f>IF(G16=0,0,J16 / G16)</f>
        <v>0</v>
      </c>
      <c r="L16" s="6" t="str">
        <f>J16 * O16</f>
        <v>0</v>
      </c>
      <c r="M16" s="2" t="str">
        <f>L16 / R2</f>
        <v>0</v>
      </c>
      <c r="N16" s="6" t="str">
        <f>J16 * P16</f>
        <v>0</v>
      </c>
      <c r="O16" s="4">
        <v>0.2</v>
      </c>
      <c r="P16" s="4">
        <v>0.8</v>
      </c>
      <c r="Q16" s="2">
        <v>130</v>
      </c>
      <c r="R16" s="48">
        <v>109.74</v>
      </c>
    </row>
    <row r="17" spans="1:18">
      <c r="B17" s="49"/>
      <c r="C17" s="49"/>
      <c r="D17" s="50"/>
      <c r="E17" s="51"/>
      <c r="F17" s="52"/>
      <c r="G17" s="53"/>
      <c r="H17" s="52"/>
      <c r="I17" s="53"/>
      <c r="J17" s="53"/>
      <c r="K17" s="54"/>
      <c r="L17" s="53"/>
      <c r="M17" s="52"/>
      <c r="N17" s="53"/>
      <c r="O17" s="54"/>
      <c r="P17" s="54"/>
      <c r="Q17" s="52"/>
      <c r="R17" s="52"/>
    </row>
    <row r="18" spans="1:18">
      <c r="D18" s="8" t="s">
        <v>105</v>
      </c>
      <c r="F18" s="2" t="str">
        <f>SUM(F5:F17)</f>
        <v>0</v>
      </c>
      <c r="G18" s="6" t="str">
        <f>SUM(G5:G17)</f>
        <v>0</v>
      </c>
      <c r="H18" s="2" t="str">
        <f>SUM(H5:H17)</f>
        <v>0</v>
      </c>
      <c r="I18" s="6" t="str">
        <f>SUM(I5:I17)</f>
        <v>0</v>
      </c>
      <c r="J18" s="6" t="str">
        <f>SUM(J5:J17)</f>
        <v>0</v>
      </c>
      <c r="K18" s="4" t="str">
        <f>IF(G18=0,0,J18 / G18)</f>
        <v>0</v>
      </c>
      <c r="L18" s="6" t="str">
        <f>SUM(L5:L17)</f>
        <v>0</v>
      </c>
      <c r="M18" s="2" t="str">
        <f>SUM(M5:M17)</f>
        <v>0</v>
      </c>
      <c r="N18" s="6" t="str">
        <f>SUM(N5:N17)</f>
        <v>0</v>
      </c>
    </row>
    <row r="19" spans="1:18">
      <c r="D19" s="8" t="s">
        <v>106</v>
      </c>
      <c r="E19" s="9">
        <v>0.04712</v>
      </c>
      <c r="F19" s="2" t="str">
        <f>E19 * (F18 - 0)</f>
        <v>0</v>
      </c>
      <c r="G19" s="6" t="str">
        <f>E19 * (G18 - 0)</f>
        <v>0</v>
      </c>
    </row>
    <row r="20" spans="1:18">
      <c r="D20" s="8" t="s">
        <v>107</v>
      </c>
      <c r="E20" s="7">
        <v>0.1</v>
      </c>
      <c r="F20" s="2" t="str">
        <f>F18*E20</f>
        <v>0</v>
      </c>
      <c r="G20" s="6" t="str">
        <f>G18*E20</f>
        <v>0</v>
      </c>
      <c r="N20" s="6" t="str">
        <f>G20</f>
        <v>0</v>
      </c>
    </row>
    <row r="21" spans="1:18">
      <c r="D21" s="8" t="s">
        <v>105</v>
      </c>
      <c r="F21" s="2" t="str">
        <f>F18 + F19 + F20</f>
        <v>0</v>
      </c>
      <c r="G21" s="6" t="str">
        <f>G18 + G19 + G20</f>
        <v>0</v>
      </c>
      <c r="H21" s="2" t="str">
        <f>H18</f>
        <v>0</v>
      </c>
      <c r="I21" s="6" t="str">
        <f>I18</f>
        <v>0</v>
      </c>
      <c r="J21" s="6" t="str">
        <f>G21 - I21</f>
        <v>0</v>
      </c>
      <c r="K21" s="4" t="str">
        <f>IF(G21=0,0,J21 / G21)</f>
        <v>0</v>
      </c>
      <c r="L21" s="6" t="str">
        <f>L18</f>
        <v>0</v>
      </c>
      <c r="M21" s="2" t="str">
        <f>M18</f>
        <v>0</v>
      </c>
      <c r="N21" s="6" t="str">
        <f>N18 + N20</f>
        <v>0</v>
      </c>
    </row>
    <row r="22" spans="1:18">
      <c r="D22" s="8" t="s">
        <v>189</v>
      </c>
      <c r="E22" s="7">
        <v>0.05</v>
      </c>
      <c r="F22" s="2" t="str">
        <f>F21*E22</f>
        <v>0</v>
      </c>
      <c r="G22" s="6" t="str">
        <f>G21*E22</f>
        <v>0</v>
      </c>
      <c r="L22" s="6" t="str">
        <f>G22*O22</f>
        <v>0</v>
      </c>
      <c r="M22" s="2" t="str">
        <f>F22*O22</f>
        <v>0</v>
      </c>
      <c r="N22" s="6" t="str">
        <f>G22*P22</f>
        <v>0</v>
      </c>
      <c r="O22" s="4">
        <v>0.2</v>
      </c>
      <c r="P22" s="4">
        <v>0.8</v>
      </c>
    </row>
    <row r="23" spans="1:18">
      <c r="D23" s="8" t="s">
        <v>128</v>
      </c>
      <c r="E23" s="5">
        <v>0</v>
      </c>
      <c r="F23" s="2" t="str">
        <f>IF(R23=0,0,G23/R23)</f>
        <v>0</v>
      </c>
      <c r="G23" s="6" t="str">
        <f>E23</f>
        <v>0</v>
      </c>
      <c r="L23" s="6" t="str">
        <f>G23*O23</f>
        <v>0</v>
      </c>
      <c r="M23" s="2" t="str">
        <f>F23*O23</f>
        <v>0</v>
      </c>
      <c r="N23" s="6" t="str">
        <f>G23*P23</f>
        <v>0</v>
      </c>
      <c r="O23" s="4">
        <v>0.2</v>
      </c>
      <c r="P23" s="4">
        <v>0.8</v>
      </c>
      <c r="Q23" s="2" t="s">
        <v>110</v>
      </c>
      <c r="R23" s="2">
        <v>100</v>
      </c>
    </row>
    <row r="24" spans="1:18">
      <c r="D24" s="8" t="s">
        <v>111</v>
      </c>
      <c r="F24" s="2" t="str">
        <f>F21 - F22 - F23</f>
        <v>0</v>
      </c>
      <c r="G24" s="6" t="str">
        <f>G21 - G22 - G23</f>
        <v>0</v>
      </c>
      <c r="H24" s="2" t="str">
        <f>H21</f>
        <v>0</v>
      </c>
      <c r="I24" s="6" t="str">
        <f>I21</f>
        <v>0</v>
      </c>
      <c r="J24" s="6" t="str">
        <f>G24 - I24</f>
        <v>0</v>
      </c>
      <c r="K24" s="4" t="str">
        <f>IF(G24=0,0,J24 / G24)</f>
        <v>0</v>
      </c>
      <c r="L24" s="6" t="str">
        <f>L21 - L22 - L23</f>
        <v>0</v>
      </c>
      <c r="M24" s="2" t="str">
        <f>M21 - M22 - M23</f>
        <v>0</v>
      </c>
      <c r="N24" s="6" t="str">
        <f>N21 - N22 - N23</f>
        <v>0</v>
      </c>
    </row>
    <row r="25" spans="1:18">
      <c r="D25" s="8"/>
    </row>
    <row r="26" spans="1:18">
      <c r="D26"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6" s="2" t="str">
        <f>M24</f>
        <v>0</v>
      </c>
    </row>
    <row r="27" spans="1:18">
      <c r="D27" s="8" t="s">
        <v>7</v>
      </c>
      <c r="F27" s="2" t="str">
        <f>(F26 + F28) * E19</f>
        <v>0</v>
      </c>
    </row>
    <row r="28" spans="1:18">
      <c r="D28" s="8" t="s">
        <v>112</v>
      </c>
      <c r="F28" s="2" t="str">
        <f>H24</f>
        <v>0</v>
      </c>
    </row>
    <row r="29" spans="1:18">
      <c r="D29"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29" s="2" t="str">
        <f>SUM(F26:F28)</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R42"/>
  <sheetViews>
    <sheetView tabSelected="1"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190</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191</v>
      </c>
      <c r="D5" s="3" t="s">
        <v>116</v>
      </c>
      <c r="E5" s="5">
        <v>1</v>
      </c>
      <c r="F5" s="2">
        <v>2000</v>
      </c>
      <c r="G5" s="6">
        <v>260000</v>
      </c>
      <c r="H5" s="2">
        <v>1976.56</v>
      </c>
      <c r="I5" s="6">
        <v>216908</v>
      </c>
      <c r="J5" s="6" t="str">
        <f>G5 - I5</f>
        <v>0</v>
      </c>
      <c r="K5" s="4" t="str">
        <f>IF(G5=0,0,J5 / G5)</f>
        <v>0</v>
      </c>
      <c r="L5" s="6" t="str">
        <f>J5 * O5</f>
        <v>0</v>
      </c>
      <c r="M5" s="2" t="str">
        <f>L5 / R2</f>
        <v>0</v>
      </c>
      <c r="N5" s="6" t="str">
        <f>J5 * P5</f>
        <v>0</v>
      </c>
      <c r="O5" s="4">
        <v>0.2</v>
      </c>
      <c r="P5" s="4">
        <v>0.8</v>
      </c>
      <c r="Q5" s="2">
        <v>130</v>
      </c>
      <c r="R5" s="48">
        <v>109.74</v>
      </c>
    </row>
    <row r="6" spans="1:18">
      <c r="B6" s="47" t="s">
        <v>51</v>
      </c>
      <c r="C6" t="s">
        <v>192</v>
      </c>
      <c r="D6" s="3" t="s">
        <v>193</v>
      </c>
      <c r="E6" s="5">
        <v>1</v>
      </c>
      <c r="F6" s="2">
        <v>1500</v>
      </c>
      <c r="G6" s="6">
        <v>195000</v>
      </c>
      <c r="H6" s="2">
        <v>1099.48</v>
      </c>
      <c r="I6" s="6">
        <v>120657</v>
      </c>
      <c r="J6" s="6" t="str">
        <f>G6 - I6</f>
        <v>0</v>
      </c>
      <c r="K6" s="4" t="str">
        <f>IF(G6=0,0,J6 / G6)</f>
        <v>0</v>
      </c>
      <c r="L6" s="6" t="str">
        <f>J6 * O6</f>
        <v>0</v>
      </c>
      <c r="M6" s="2" t="str">
        <f>L6 / R2</f>
        <v>0</v>
      </c>
      <c r="N6" s="6" t="str">
        <f>J6 * P6</f>
        <v>0</v>
      </c>
      <c r="O6" s="4">
        <v>0.2</v>
      </c>
      <c r="P6" s="4">
        <v>0.8</v>
      </c>
      <c r="Q6" s="2">
        <v>130</v>
      </c>
      <c r="R6" s="48">
        <v>109.74</v>
      </c>
    </row>
    <row r="7" spans="1:18">
      <c r="B7" s="47" t="s">
        <v>51</v>
      </c>
      <c r="C7" t="s">
        <v>75</v>
      </c>
      <c r="D7" s="3" t="s">
        <v>194</v>
      </c>
      <c r="E7" s="5">
        <v>1</v>
      </c>
      <c r="F7" s="2">
        <v>500</v>
      </c>
      <c r="G7" s="6">
        <v>65000</v>
      </c>
      <c r="H7" s="2">
        <v>400</v>
      </c>
      <c r="I7" s="6">
        <v>43896</v>
      </c>
      <c r="J7" s="6" t="str">
        <f>G7 - I7</f>
        <v>0</v>
      </c>
      <c r="K7" s="4" t="str">
        <f>IF(G7=0,0,J7 / G7)</f>
        <v>0</v>
      </c>
      <c r="L7" s="6" t="str">
        <f>J7 * O7</f>
        <v>0</v>
      </c>
      <c r="M7" s="2" t="str">
        <f>L7 / R2</f>
        <v>0</v>
      </c>
      <c r="N7" s="6" t="str">
        <f>J7 * P7</f>
        <v>0</v>
      </c>
      <c r="O7" s="4">
        <v>0.2</v>
      </c>
      <c r="P7" s="4">
        <v>0.8</v>
      </c>
      <c r="Q7" s="2">
        <v>130</v>
      </c>
      <c r="R7" s="48">
        <v>109.74</v>
      </c>
    </row>
    <row r="8" spans="1:18">
      <c r="B8" s="47" t="s">
        <v>51</v>
      </c>
      <c r="C8" t="s">
        <v>77</v>
      </c>
      <c r="D8" s="3" t="s">
        <v>195</v>
      </c>
      <c r="E8" s="5">
        <v>1</v>
      </c>
      <c r="F8" s="2">
        <v>150</v>
      </c>
      <c r="G8" s="6">
        <v>19500</v>
      </c>
      <c r="H8" s="2">
        <v>83.77</v>
      </c>
      <c r="I8" s="6">
        <v>9193</v>
      </c>
      <c r="J8" s="6" t="str">
        <f>G8 - I8</f>
        <v>0</v>
      </c>
      <c r="K8" s="4" t="str">
        <f>IF(G8=0,0,J8 / G8)</f>
        <v>0</v>
      </c>
      <c r="L8" s="6" t="str">
        <f>J8 * O8</f>
        <v>0</v>
      </c>
      <c r="M8" s="2" t="str">
        <f>L8 / R2</f>
        <v>0</v>
      </c>
      <c r="N8" s="6" t="str">
        <f>J8 * P8</f>
        <v>0</v>
      </c>
      <c r="O8" s="4">
        <v>0.2</v>
      </c>
      <c r="P8" s="4">
        <v>0.8</v>
      </c>
      <c r="Q8" s="2">
        <v>130</v>
      </c>
      <c r="R8" s="48">
        <v>109.74</v>
      </c>
    </row>
    <row r="9" spans="1:18">
      <c r="B9" s="47" t="s">
        <v>51</v>
      </c>
      <c r="C9" t="s">
        <v>196</v>
      </c>
      <c r="D9" s="3" t="s">
        <v>121</v>
      </c>
      <c r="E9" s="5">
        <v>1</v>
      </c>
      <c r="F9" s="2">
        <v>500</v>
      </c>
      <c r="G9" s="6">
        <v>65000</v>
      </c>
      <c r="H9" s="2">
        <v>314.14</v>
      </c>
      <c r="I9" s="6">
        <v>34474</v>
      </c>
      <c r="J9" s="6" t="str">
        <f>G9 - I9</f>
        <v>0</v>
      </c>
      <c r="K9" s="4" t="str">
        <f>IF(G9=0,0,J9 / G9)</f>
        <v>0</v>
      </c>
      <c r="L9" s="6" t="str">
        <f>J9 * O9</f>
        <v>0</v>
      </c>
      <c r="M9" s="2" t="str">
        <f>L9 / R2</f>
        <v>0</v>
      </c>
      <c r="N9" s="6" t="str">
        <f>J9 * P9</f>
        <v>0</v>
      </c>
      <c r="O9" s="4">
        <v>0.2</v>
      </c>
      <c r="P9" s="4">
        <v>0.8</v>
      </c>
      <c r="Q9" s="2">
        <v>130</v>
      </c>
      <c r="R9" s="48">
        <v>109.74</v>
      </c>
    </row>
    <row r="10" spans="1:18">
      <c r="B10" s="47" t="s">
        <v>83</v>
      </c>
      <c r="C10" t="s">
        <v>155</v>
      </c>
      <c r="D10" s="3" t="s">
        <v>197</v>
      </c>
      <c r="E10" s="5">
        <v>12</v>
      </c>
      <c r="F10" s="2">
        <v>1656</v>
      </c>
      <c r="G10" s="6">
        <v>215280</v>
      </c>
      <c r="H10" s="2">
        <v>0</v>
      </c>
      <c r="I10" s="6">
        <v>0</v>
      </c>
      <c r="J10" s="6" t="str">
        <f>G10 - 156708</f>
        <v>0</v>
      </c>
      <c r="K10" s="4" t="str">
        <f>IF(G10=0,0,J10 / G10)</f>
        <v>0</v>
      </c>
      <c r="L10" s="6" t="str">
        <f>J10 * O10</f>
        <v>0</v>
      </c>
      <c r="M10" s="2" t="str">
        <f>L10 / R2</f>
        <v>0</v>
      </c>
      <c r="N10" s="6" t="str">
        <f>J10 * P10</f>
        <v>0</v>
      </c>
      <c r="O10" s="4">
        <v>0.2</v>
      </c>
      <c r="P10" s="4">
        <v>0.8</v>
      </c>
      <c r="Q10" s="2">
        <v>130</v>
      </c>
      <c r="R10" s="48">
        <v>109.74</v>
      </c>
    </row>
    <row r="11" spans="1:18">
      <c r="B11" s="47" t="s">
        <v>83</v>
      </c>
      <c r="C11" t="s">
        <v>155</v>
      </c>
      <c r="D11" s="3" t="s">
        <v>198</v>
      </c>
      <c r="E11" s="5">
        <v>4</v>
      </c>
      <c r="F11" s="2">
        <v>220</v>
      </c>
      <c r="G11" s="6">
        <v>28600</v>
      </c>
      <c r="H11" s="2">
        <v>0</v>
      </c>
      <c r="I11" s="6">
        <v>0</v>
      </c>
      <c r="J11" s="6" t="str">
        <f>G11 - 17776</f>
        <v>0</v>
      </c>
      <c r="K11" s="4" t="str">
        <f>IF(G11=0,0,J11 / G11)</f>
        <v>0</v>
      </c>
      <c r="L11" s="6" t="str">
        <f>J11 * O11</f>
        <v>0</v>
      </c>
      <c r="M11" s="2" t="str">
        <f>L11 / R2</f>
        <v>0</v>
      </c>
      <c r="N11" s="6" t="str">
        <f>J11 * P11</f>
        <v>0</v>
      </c>
      <c r="O11" s="4">
        <v>0.2</v>
      </c>
      <c r="P11" s="4">
        <v>0.8</v>
      </c>
      <c r="Q11" s="2">
        <v>130</v>
      </c>
      <c r="R11" s="48">
        <v>109.74</v>
      </c>
    </row>
    <row r="12" spans="1:18">
      <c r="B12" s="47" t="s">
        <v>51</v>
      </c>
      <c r="C12" t="s">
        <v>155</v>
      </c>
      <c r="D12" s="3" t="s">
        <v>199</v>
      </c>
      <c r="E12" s="5">
        <v>2</v>
      </c>
      <c r="F12" s="2">
        <v>138</v>
      </c>
      <c r="G12" s="6">
        <v>17940</v>
      </c>
      <c r="H12" s="2">
        <v>0</v>
      </c>
      <c r="I12" s="6">
        <v>0</v>
      </c>
      <c r="J12" s="6" t="str">
        <f>G12 - I12</f>
        <v>0</v>
      </c>
      <c r="K12" s="4" t="str">
        <f>IF(G12=0,0,J12 / G12)</f>
        <v>0</v>
      </c>
      <c r="L12" s="6" t="str">
        <f>J12 * O12</f>
        <v>0</v>
      </c>
      <c r="M12" s="2" t="str">
        <f>L12 / R2</f>
        <v>0</v>
      </c>
      <c r="N12" s="6" t="str">
        <f>J12 * P12</f>
        <v>0</v>
      </c>
      <c r="O12" s="4">
        <v>0.2</v>
      </c>
      <c r="P12" s="4">
        <v>0.8</v>
      </c>
      <c r="Q12" s="2">
        <v>130</v>
      </c>
      <c r="R12" s="48">
        <v>109.74</v>
      </c>
    </row>
    <row r="13" spans="1:18">
      <c r="B13" s="47" t="s">
        <v>51</v>
      </c>
      <c r="C13" t="s">
        <v>155</v>
      </c>
      <c r="D13" s="3" t="s">
        <v>200</v>
      </c>
      <c r="E13" s="5">
        <v>1</v>
      </c>
      <c r="F13" s="2">
        <v>27.5</v>
      </c>
      <c r="G13" s="6">
        <v>3575</v>
      </c>
      <c r="H13" s="2">
        <v>0</v>
      </c>
      <c r="I13" s="6">
        <v>0</v>
      </c>
      <c r="J13" s="6" t="str">
        <f>G13 - I13</f>
        <v>0</v>
      </c>
      <c r="K13" s="4" t="str">
        <f>IF(G13=0,0,J13 / G13)</f>
        <v>0</v>
      </c>
      <c r="L13" s="6" t="str">
        <f>J13 * O13</f>
        <v>0</v>
      </c>
      <c r="M13" s="2" t="str">
        <f>L13 / R2</f>
        <v>0</v>
      </c>
      <c r="N13" s="6" t="str">
        <f>J13 * P13</f>
        <v>0</v>
      </c>
      <c r="O13" s="4">
        <v>0.2</v>
      </c>
      <c r="P13" s="4">
        <v>0.8</v>
      </c>
      <c r="Q13" s="2">
        <v>130</v>
      </c>
      <c r="R13" s="48">
        <v>109.74</v>
      </c>
    </row>
    <row r="14" spans="1:18">
      <c r="B14" s="47" t="s">
        <v>83</v>
      </c>
      <c r="C14" t="s">
        <v>155</v>
      </c>
      <c r="D14" s="3" t="s">
        <v>201</v>
      </c>
      <c r="E14" s="5">
        <v>1</v>
      </c>
      <c r="F14" s="2">
        <v>150</v>
      </c>
      <c r="G14" s="6">
        <v>19500</v>
      </c>
      <c r="H14" s="2">
        <v>0</v>
      </c>
      <c r="I14" s="6">
        <v>0</v>
      </c>
      <c r="J14" s="6" t="str">
        <f>G14 - 12071</f>
        <v>0</v>
      </c>
      <c r="K14" s="4" t="str">
        <f>IF(G14=0,0,J14 / G14)</f>
        <v>0</v>
      </c>
      <c r="L14" s="6" t="str">
        <f>J14 * O14</f>
        <v>0</v>
      </c>
      <c r="M14" s="2" t="str">
        <f>L14 / R2</f>
        <v>0</v>
      </c>
      <c r="N14" s="6" t="str">
        <f>J14 * P14</f>
        <v>0</v>
      </c>
      <c r="O14" s="4">
        <v>0.2</v>
      </c>
      <c r="P14" s="4">
        <v>0.8</v>
      </c>
      <c r="Q14" s="2">
        <v>130</v>
      </c>
      <c r="R14" s="48">
        <v>109.74</v>
      </c>
    </row>
    <row r="15" spans="1:18">
      <c r="B15" s="47" t="s">
        <v>51</v>
      </c>
      <c r="C15" t="s">
        <v>54</v>
      </c>
      <c r="D15" s="3" t="s">
        <v>202</v>
      </c>
      <c r="E15" s="5">
        <v>1</v>
      </c>
      <c r="F15" s="2">
        <v>0</v>
      </c>
      <c r="G15" s="6">
        <v>0</v>
      </c>
      <c r="H15" s="2">
        <v>550</v>
      </c>
      <c r="I15" s="6">
        <v>60357</v>
      </c>
      <c r="J15" s="6" t="str">
        <f>G15 - I15</f>
        <v>0</v>
      </c>
      <c r="K15" s="4" t="str">
        <f>IF(G15=0,0,J15 / G15)</f>
        <v>0</v>
      </c>
      <c r="L15" s="6" t="str">
        <f>J15 * O15</f>
        <v>0</v>
      </c>
      <c r="M15" s="2" t="str">
        <f>L15 / R2</f>
        <v>0</v>
      </c>
      <c r="N15" s="6" t="str">
        <f>J15 * P15</f>
        <v>0</v>
      </c>
      <c r="O15" s="4">
        <v>0.2</v>
      </c>
      <c r="P15" s="4">
        <v>0.8</v>
      </c>
      <c r="Q15" s="2">
        <v>130</v>
      </c>
      <c r="R15" s="48">
        <v>109.74</v>
      </c>
    </row>
    <row r="16" spans="1:18">
      <c r="B16" s="47" t="s">
        <v>51</v>
      </c>
      <c r="C16" t="s">
        <v>167</v>
      </c>
      <c r="D16" s="3" t="s">
        <v>168</v>
      </c>
      <c r="E16" s="5">
        <v>1</v>
      </c>
      <c r="F16" s="2">
        <v>300</v>
      </c>
      <c r="G16" s="6">
        <v>39000</v>
      </c>
      <c r="H16" s="2">
        <v>167.54</v>
      </c>
      <c r="I16" s="6">
        <v>18386</v>
      </c>
      <c r="J16" s="6" t="str">
        <f>G16 - I16</f>
        <v>0</v>
      </c>
      <c r="K16" s="4" t="str">
        <f>IF(G16=0,0,J16 / G16)</f>
        <v>0</v>
      </c>
      <c r="L16" s="6" t="str">
        <f>J16 * O16</f>
        <v>0</v>
      </c>
      <c r="M16" s="2" t="str">
        <f>L16 / R2</f>
        <v>0</v>
      </c>
      <c r="N16" s="6" t="str">
        <f>J16 * P16</f>
        <v>0</v>
      </c>
      <c r="O16" s="4">
        <v>0.2</v>
      </c>
      <c r="P16" s="4">
        <v>0.8</v>
      </c>
      <c r="Q16" s="2">
        <v>130</v>
      </c>
      <c r="R16" s="48">
        <v>109.74</v>
      </c>
    </row>
    <row r="17" spans="1:18">
      <c r="B17" s="47" t="s">
        <v>51</v>
      </c>
      <c r="C17" t="s">
        <v>203</v>
      </c>
      <c r="D17" s="3" t="s">
        <v>204</v>
      </c>
      <c r="E17" s="5">
        <v>1</v>
      </c>
      <c r="F17" s="2">
        <v>100</v>
      </c>
      <c r="G17" s="6">
        <v>13000</v>
      </c>
      <c r="H17" s="2">
        <v>62.83</v>
      </c>
      <c r="I17" s="6">
        <v>6895</v>
      </c>
      <c r="J17" s="6" t="str">
        <f>G17 - I17</f>
        <v>0</v>
      </c>
      <c r="K17" s="4" t="str">
        <f>IF(G17=0,0,J17 / G17)</f>
        <v>0</v>
      </c>
      <c r="L17" s="6" t="str">
        <f>J17 * O17</f>
        <v>0</v>
      </c>
      <c r="M17" s="2" t="str">
        <f>L17 / R2</f>
        <v>0</v>
      </c>
      <c r="N17" s="6" t="str">
        <f>J17 * P17</f>
        <v>0</v>
      </c>
      <c r="O17" s="4">
        <v>0.2</v>
      </c>
      <c r="P17" s="4">
        <v>0.8</v>
      </c>
      <c r="Q17" s="2">
        <v>130</v>
      </c>
      <c r="R17" s="48">
        <v>109.74</v>
      </c>
    </row>
    <row r="18" spans="1:18">
      <c r="B18" s="47" t="s">
        <v>51</v>
      </c>
      <c r="C18" t="s">
        <v>203</v>
      </c>
      <c r="D18" s="3" t="s">
        <v>123</v>
      </c>
      <c r="E18" s="5">
        <v>1</v>
      </c>
      <c r="F18" s="2">
        <v>150</v>
      </c>
      <c r="G18" s="6">
        <v>19500</v>
      </c>
      <c r="H18" s="2">
        <v>89.01000000000001</v>
      </c>
      <c r="I18" s="6">
        <v>9768</v>
      </c>
      <c r="J18" s="6" t="str">
        <f>G18 - I18</f>
        <v>0</v>
      </c>
      <c r="K18" s="4" t="str">
        <f>IF(G18=0,0,J18 / G18)</f>
        <v>0</v>
      </c>
      <c r="L18" s="6" t="str">
        <f>J18 * O18</f>
        <v>0</v>
      </c>
      <c r="M18" s="2" t="str">
        <f>L18 / R2</f>
        <v>0</v>
      </c>
      <c r="N18" s="6" t="str">
        <f>J18 * P18</f>
        <v>0</v>
      </c>
      <c r="O18" s="4">
        <v>0.2</v>
      </c>
      <c r="P18" s="4">
        <v>0.8</v>
      </c>
      <c r="Q18" s="2">
        <v>130</v>
      </c>
      <c r="R18" s="48">
        <v>109.74</v>
      </c>
    </row>
    <row r="19" spans="1:18">
      <c r="B19" s="55" t="s">
        <v>51</v>
      </c>
      <c r="C19" s="49" t="s">
        <v>67</v>
      </c>
      <c r="D19" s="50" t="s">
        <v>193</v>
      </c>
      <c r="E19" s="51">
        <v>1</v>
      </c>
      <c r="F19" s="52">
        <v>1500</v>
      </c>
      <c r="G19" s="53">
        <v>195000</v>
      </c>
      <c r="H19" s="52">
        <v>2198.96</v>
      </c>
      <c r="I19" s="53">
        <v>241314</v>
      </c>
      <c r="J19" s="53" t="str">
        <f>G19 - I19</f>
        <v>0</v>
      </c>
      <c r="K19" s="54" t="str">
        <f>IF(G19=0,0,J19 / G19)</f>
        <v>0</v>
      </c>
      <c r="L19" s="53" t="str">
        <f>J19 * O19</f>
        <v>0</v>
      </c>
      <c r="M19" s="52" t="str">
        <f>L19 / R2</f>
        <v>0</v>
      </c>
      <c r="N19" s="53" t="str">
        <f>J19 * P19</f>
        <v>0</v>
      </c>
      <c r="O19" s="54">
        <v>0.2</v>
      </c>
      <c r="P19" s="54">
        <v>0.8</v>
      </c>
      <c r="Q19" s="52">
        <v>130</v>
      </c>
      <c r="R19" s="56">
        <v>109.74</v>
      </c>
    </row>
    <row r="20" spans="1:18">
      <c r="B20" s="47" t="s">
        <v>51</v>
      </c>
      <c r="C20" t="s">
        <v>75</v>
      </c>
      <c r="D20" s="3" t="s">
        <v>194</v>
      </c>
      <c r="E20" s="5">
        <v>1</v>
      </c>
      <c r="F20" s="2">
        <v>500</v>
      </c>
      <c r="G20" s="6">
        <v>65000</v>
      </c>
      <c r="H20" s="2">
        <v>800</v>
      </c>
      <c r="I20" s="6">
        <v>87792</v>
      </c>
      <c r="J20" s="6" t="str">
        <f>G20 - I20</f>
        <v>0</v>
      </c>
      <c r="K20" s="4" t="str">
        <f>IF(G20=0,0,J20 / G20)</f>
        <v>0</v>
      </c>
      <c r="L20" s="6" t="str">
        <f>J20 * O20</f>
        <v>0</v>
      </c>
      <c r="M20" s="2" t="str">
        <f>L20 / R2</f>
        <v>0</v>
      </c>
      <c r="N20" s="6" t="str">
        <f>J20 * P20</f>
        <v>0</v>
      </c>
      <c r="O20" s="4">
        <v>0.2</v>
      </c>
      <c r="P20" s="4">
        <v>0.8</v>
      </c>
      <c r="Q20" s="2">
        <v>130</v>
      </c>
      <c r="R20" s="48">
        <v>109.74</v>
      </c>
    </row>
    <row r="21" spans="1:18">
      <c r="B21" s="47" t="s">
        <v>51</v>
      </c>
      <c r="C21" t="s">
        <v>77</v>
      </c>
      <c r="D21" s="3" t="s">
        <v>195</v>
      </c>
      <c r="E21" s="5">
        <v>0.04712</v>
      </c>
      <c r="F21" s="2" t="str">
        <f>E21 * (F20 - 0)</f>
        <v>0</v>
      </c>
      <c r="G21" s="6" t="str">
        <f>E21 * (G20 - 0)</f>
        <v>0</v>
      </c>
      <c r="H21" s="2">
        <v>167.54</v>
      </c>
      <c r="I21" s="6">
        <v>18386</v>
      </c>
      <c r="J21" s="6" t="str">
        <f>G21 - I21</f>
        <v>0</v>
      </c>
      <c r="K21" s="4" t="str">
        <f>IF(G21=0,0,J21 / G21)</f>
        <v>0</v>
      </c>
      <c r="L21" s="6" t="str">
        <f>J21 * O21</f>
        <v>0</v>
      </c>
      <c r="M21" s="2" t="str">
        <f>L21 / R2</f>
        <v>0</v>
      </c>
      <c r="N21" s="6" t="str">
        <f>J21 * P21</f>
        <v>0</v>
      </c>
      <c r="O21" s="4">
        <v>0.2</v>
      </c>
      <c r="P21" s="4">
        <v>0.8</v>
      </c>
      <c r="Q21" s="2">
        <v>130</v>
      </c>
      <c r="R21" s="48">
        <v>109.74</v>
      </c>
    </row>
    <row r="22" spans="1:18">
      <c r="B22" s="47" t="s">
        <v>51</v>
      </c>
      <c r="C22" t="s">
        <v>196</v>
      </c>
      <c r="D22" s="3" t="s">
        <v>121</v>
      </c>
      <c r="E22" s="5">
        <v>0.1</v>
      </c>
      <c r="F22" s="2">
        <v>500</v>
      </c>
      <c r="G22" s="6">
        <v>65000</v>
      </c>
      <c r="H22" s="2">
        <v>628.28</v>
      </c>
      <c r="I22" s="6">
        <v>68947</v>
      </c>
      <c r="J22" s="6" t="str">
        <f>G22 - I22</f>
        <v>0</v>
      </c>
      <c r="K22" s="4" t="str">
        <f>IF(G22=0,0,J22 / G22)</f>
        <v>0</v>
      </c>
      <c r="L22" s="6" t="str">
        <f>J22 * O22</f>
        <v>0</v>
      </c>
      <c r="M22" s="2" t="str">
        <f>L22 / R2</f>
        <v>0</v>
      </c>
      <c r="N22" s="6" t="str">
        <f>J22 * P22</f>
        <v>0</v>
      </c>
      <c r="O22" s="4">
        <v>0.2</v>
      </c>
      <c r="P22" s="4">
        <v>0.8</v>
      </c>
      <c r="Q22" s="2">
        <v>130</v>
      </c>
      <c r="R22" s="48">
        <v>109.74</v>
      </c>
    </row>
    <row r="23" spans="1:18">
      <c r="B23" s="47" t="s">
        <v>83</v>
      </c>
      <c r="C23" t="s">
        <v>155</v>
      </c>
      <c r="D23" s="3" t="s">
        <v>197</v>
      </c>
      <c r="E23" s="5">
        <v>13</v>
      </c>
      <c r="F23" s="2">
        <v>1794</v>
      </c>
      <c r="G23" s="6">
        <v>233220</v>
      </c>
      <c r="H23" s="2">
        <v>0</v>
      </c>
      <c r="I23" s="6">
        <v>0</v>
      </c>
      <c r="J23" s="6" t="str">
        <f>G23 - 326482</f>
        <v>0</v>
      </c>
      <c r="K23" s="4" t="str">
        <f>IF(G23=0,0,J23 / G23)</f>
        <v>0</v>
      </c>
      <c r="L23" s="6" t="str">
        <f>J23 * O23</f>
        <v>0</v>
      </c>
      <c r="M23" s="2" t="str">
        <f>L23 / R2</f>
        <v>0</v>
      </c>
      <c r="N23" s="6" t="str">
        <f>J23 * P23</f>
        <v>0</v>
      </c>
      <c r="O23" s="4">
        <v>0.2</v>
      </c>
      <c r="P23" s="4">
        <v>0.8</v>
      </c>
      <c r="Q23" s="2">
        <v>130</v>
      </c>
      <c r="R23" s="48">
        <v>109.74</v>
      </c>
    </row>
    <row r="24" spans="1:18">
      <c r="B24" s="47" t="s">
        <v>83</v>
      </c>
      <c r="C24" t="s">
        <v>155</v>
      </c>
      <c r="D24" s="3" t="s">
        <v>205</v>
      </c>
      <c r="E24" s="5">
        <v>0.05</v>
      </c>
      <c r="F24" s="2">
        <v>220</v>
      </c>
      <c r="G24" s="6">
        <v>28600</v>
      </c>
      <c r="H24" s="2">
        <v>0</v>
      </c>
      <c r="I24" s="6">
        <v>0</v>
      </c>
      <c r="J24" s="6" t="str">
        <f>G24 - 35556</f>
        <v>0</v>
      </c>
      <c r="K24" s="4" t="str">
        <f>IF(G24=0,0,J24 / G24)</f>
        <v>0</v>
      </c>
      <c r="L24" s="6" t="str">
        <f>J24 * O24</f>
        <v>0</v>
      </c>
      <c r="M24" s="2" t="str">
        <f>L24 / R2</f>
        <v>0</v>
      </c>
      <c r="N24" s="6" t="str">
        <f>J24 * P24</f>
        <v>0</v>
      </c>
      <c r="O24" s="4">
        <v>0.2</v>
      </c>
      <c r="P24" s="4">
        <v>0.8</v>
      </c>
      <c r="Q24" s="2">
        <v>130</v>
      </c>
      <c r="R24" s="48">
        <v>109.74</v>
      </c>
    </row>
    <row r="25" spans="1:18">
      <c r="B25" s="47" t="s">
        <v>83</v>
      </c>
      <c r="C25" t="s">
        <v>155</v>
      </c>
      <c r="D25" s="3" t="s">
        <v>128</v>
      </c>
      <c r="E25" s="5">
        <v>0</v>
      </c>
      <c r="F25" s="2">
        <v>150</v>
      </c>
      <c r="G25" s="6">
        <v>19500</v>
      </c>
      <c r="H25" s="2">
        <v>0</v>
      </c>
      <c r="I25" s="6">
        <v>0</v>
      </c>
      <c r="J25" s="6" t="str">
        <f>G25 - 12071</f>
        <v>0</v>
      </c>
      <c r="K25" s="4" t="str">
        <f>IF(G25=0,0,J25 / G25)</f>
        <v>0</v>
      </c>
      <c r="L25" s="6" t="str">
        <f>J25 * O25</f>
        <v>0</v>
      </c>
      <c r="M25" s="2" t="str">
        <f>L25 / R2</f>
        <v>0</v>
      </c>
      <c r="N25" s="6" t="str">
        <f>J25 * P25</f>
        <v>0</v>
      </c>
      <c r="O25" s="4">
        <v>0.2</v>
      </c>
      <c r="P25" s="4">
        <v>0.8</v>
      </c>
      <c r="Q25" s="2">
        <v>130</v>
      </c>
      <c r="R25" s="48">
        <v>100</v>
      </c>
    </row>
    <row r="26" spans="1:18">
      <c r="B26" s="47" t="s">
        <v>51</v>
      </c>
      <c r="C26" t="s">
        <v>54</v>
      </c>
      <c r="D26" s="3" t="s">
        <v>206</v>
      </c>
      <c r="E26" s="5">
        <v>1</v>
      </c>
      <c r="F26" s="2">
        <v>0</v>
      </c>
      <c r="G26" s="6">
        <v>0</v>
      </c>
      <c r="H26" s="2">
        <v>750</v>
      </c>
      <c r="I26" s="6">
        <v>82305</v>
      </c>
      <c r="J26" s="6" t="str">
        <f>G26 - I26</f>
        <v>0</v>
      </c>
      <c r="K26" s="4" t="str">
        <f>IF(G26=0,0,J26 / G26)</f>
        <v>0</v>
      </c>
      <c r="L26" s="6" t="str">
        <f>J26 * O26</f>
        <v>0</v>
      </c>
      <c r="M26" s="2" t="str">
        <f>L26 / R2</f>
        <v>0</v>
      </c>
      <c r="N26" s="6" t="str">
        <f>J26 * P26</f>
        <v>0</v>
      </c>
      <c r="O26" s="4">
        <v>0.2</v>
      </c>
      <c r="P26" s="4">
        <v>0.8</v>
      </c>
      <c r="Q26" s="2">
        <v>130</v>
      </c>
      <c r="R26" s="48">
        <v>109.74</v>
      </c>
    </row>
    <row r="27" spans="1:18">
      <c r="B27" s="47" t="s">
        <v>51</v>
      </c>
      <c r="C27" t="s">
        <v>167</v>
      </c>
      <c r="D27" s="3" t="s">
        <v>168</v>
      </c>
      <c r="E27" s="5">
        <v>1</v>
      </c>
      <c r="F27" s="2">
        <v>300</v>
      </c>
      <c r="G27" s="6">
        <v>39000</v>
      </c>
      <c r="H27" s="2">
        <v>335.08</v>
      </c>
      <c r="I27" s="6">
        <v>36772</v>
      </c>
      <c r="J27" s="6" t="str">
        <f>G27 - I27</f>
        <v>0</v>
      </c>
      <c r="K27" s="4" t="str">
        <f>IF(G27=0,0,J27 / G27)</f>
        <v>0</v>
      </c>
      <c r="L27" s="6" t="str">
        <f>J27 * O27</f>
        <v>0</v>
      </c>
      <c r="M27" s="2" t="str">
        <f>L27 / R2</f>
        <v>0</v>
      </c>
      <c r="N27" s="6" t="str">
        <f>J27 * P27</f>
        <v>0</v>
      </c>
      <c r="O27" s="4">
        <v>0.2</v>
      </c>
      <c r="P27" s="4">
        <v>0.8</v>
      </c>
      <c r="Q27" s="2">
        <v>130</v>
      </c>
      <c r="R27" s="48">
        <v>109.74</v>
      </c>
    </row>
    <row r="28" spans="1:18">
      <c r="B28" s="47" t="s">
        <v>51</v>
      </c>
      <c r="C28" t="s">
        <v>203</v>
      </c>
      <c r="D28" s="3" t="s">
        <v>204</v>
      </c>
      <c r="E28" s="5">
        <v>1</v>
      </c>
      <c r="F28" s="2">
        <v>100</v>
      </c>
      <c r="G28" s="6">
        <v>13000</v>
      </c>
      <c r="H28" s="2">
        <v>125.66</v>
      </c>
      <c r="I28" s="6">
        <v>13790</v>
      </c>
      <c r="J28" s="6" t="str">
        <f>G28 - I28</f>
        <v>0</v>
      </c>
      <c r="K28" s="4" t="str">
        <f>IF(G28=0,0,J28 / G28)</f>
        <v>0</v>
      </c>
      <c r="L28" s="6" t="str">
        <f>J28 * O28</f>
        <v>0</v>
      </c>
      <c r="M28" s="2" t="str">
        <f>L28 / R2</f>
        <v>0</v>
      </c>
      <c r="N28" s="6" t="str">
        <f>J28 * P28</f>
        <v>0</v>
      </c>
      <c r="O28" s="4">
        <v>0.2</v>
      </c>
      <c r="P28" s="4">
        <v>0.8</v>
      </c>
      <c r="Q28" s="2">
        <v>130</v>
      </c>
      <c r="R28" s="48">
        <v>109.74</v>
      </c>
    </row>
    <row r="29" spans="1:18">
      <c r="B29" s="47" t="s">
        <v>51</v>
      </c>
      <c r="C29" t="s">
        <v>203</v>
      </c>
      <c r="D29" s="3" t="s">
        <v>123</v>
      </c>
      <c r="E29" s="5">
        <v>1</v>
      </c>
      <c r="F29" s="2">
        <v>150</v>
      </c>
      <c r="G29" s="6">
        <v>19500</v>
      </c>
      <c r="H29" s="2">
        <v>178.02</v>
      </c>
      <c r="I29" s="6">
        <v>19536</v>
      </c>
      <c r="J29" s="6" t="str">
        <f>G29 - I29</f>
        <v>0</v>
      </c>
      <c r="K29" s="4" t="str">
        <f>IF(G29=0,0,J29 / G29)</f>
        <v>0</v>
      </c>
      <c r="L29" s="6" t="str">
        <f>J29 * O29</f>
        <v>0</v>
      </c>
      <c r="M29" s="2" t="str">
        <f>L29 / R2</f>
        <v>0</v>
      </c>
      <c r="N29" s="6" t="str">
        <f>J29 * P29</f>
        <v>0</v>
      </c>
      <c r="O29" s="4">
        <v>0.2</v>
      </c>
      <c r="P29" s="4">
        <v>0.8</v>
      </c>
      <c r="Q29" s="2">
        <v>130</v>
      </c>
      <c r="R29" s="48">
        <v>109.74</v>
      </c>
    </row>
    <row r="30" spans="1:18">
      <c r="B30" s="49"/>
      <c r="C30" s="49"/>
      <c r="D30" s="50"/>
      <c r="E30" s="51"/>
      <c r="F30" s="52"/>
      <c r="G30" s="53"/>
      <c r="H30" s="52"/>
      <c r="I30" s="53"/>
      <c r="J30" s="53"/>
      <c r="K30" s="54"/>
      <c r="L30" s="53"/>
      <c r="M30" s="52"/>
      <c r="N30" s="53"/>
      <c r="O30" s="54"/>
      <c r="P30" s="54"/>
      <c r="Q30" s="52"/>
      <c r="R30" s="52"/>
    </row>
    <row r="31" spans="1:18">
      <c r="D31" s="8" t="s">
        <v>105</v>
      </c>
      <c r="F31" s="2" t="str">
        <f>SUM(F5:F30)</f>
        <v>0</v>
      </c>
      <c r="G31" s="6" t="str">
        <f>SUM(G5:G30)</f>
        <v>0</v>
      </c>
      <c r="H31" s="2" t="str">
        <f>SUM(H5:H30)</f>
        <v>0</v>
      </c>
      <c r="I31" s="6" t="str">
        <f>SUM(I5:I30)</f>
        <v>0</v>
      </c>
      <c r="J31" s="6" t="str">
        <f>SUM(J5:J30)</f>
        <v>0</v>
      </c>
      <c r="K31" s="4" t="str">
        <f>IF(G31=0,0,J31 / G31)</f>
        <v>0</v>
      </c>
      <c r="L31" s="6" t="str">
        <f>SUM(L5:L30)</f>
        <v>0</v>
      </c>
      <c r="M31" s="2" t="str">
        <f>SUM(M5:M30)</f>
        <v>0</v>
      </c>
      <c r="N31" s="6" t="str">
        <f>SUM(N5:N30)</f>
        <v>0</v>
      </c>
    </row>
    <row r="32" spans="1:18">
      <c r="D32" s="8" t="s">
        <v>106</v>
      </c>
      <c r="E32" s="9">
        <v>0.04712</v>
      </c>
      <c r="F32" s="2" t="str">
        <f>E32 * (F31 - 0)</f>
        <v>0</v>
      </c>
      <c r="G32" s="6" t="str">
        <f>E32 * (G31 - 0)</f>
        <v>0</v>
      </c>
    </row>
    <row r="33" spans="1:18">
      <c r="D33" s="8" t="s">
        <v>107</v>
      </c>
      <c r="E33" s="7">
        <v>0.1</v>
      </c>
      <c r="F33" s="2" t="str">
        <f>F31*E33</f>
        <v>0</v>
      </c>
      <c r="G33" s="6" t="str">
        <f>G31*E33</f>
        <v>0</v>
      </c>
      <c r="N33" s="6" t="str">
        <f>G33</f>
        <v>0</v>
      </c>
    </row>
    <row r="34" spans="1:18">
      <c r="D34" s="8" t="s">
        <v>105</v>
      </c>
      <c r="F34" s="2" t="str">
        <f>F31 + F32 + F33</f>
        <v>0</v>
      </c>
      <c r="G34" s="6" t="str">
        <f>G31 + G32 + G33</f>
        <v>0</v>
      </c>
      <c r="H34" s="2" t="str">
        <f>H31</f>
        <v>0</v>
      </c>
      <c r="I34" s="6" t="str">
        <f>I31</f>
        <v>0</v>
      </c>
      <c r="J34" s="6" t="str">
        <f>G34 - I34</f>
        <v>0</v>
      </c>
      <c r="K34" s="4" t="str">
        <f>IF(G34=0,0,J34 / G34)</f>
        <v>0</v>
      </c>
      <c r="L34" s="6" t="str">
        <f>L31</f>
        <v>0</v>
      </c>
      <c r="M34" s="2" t="str">
        <f>M31</f>
        <v>0</v>
      </c>
      <c r="N34" s="6" t="str">
        <f>N31 + N33</f>
        <v>0</v>
      </c>
    </row>
    <row r="35" spans="1:18">
      <c r="D35" s="8" t="s">
        <v>205</v>
      </c>
      <c r="E35" s="7">
        <v>0.05</v>
      </c>
      <c r="F35" s="2" t="str">
        <f>F34*E35</f>
        <v>0</v>
      </c>
      <c r="G35" s="6" t="str">
        <f>G34*E35</f>
        <v>0</v>
      </c>
      <c r="L35" s="6" t="str">
        <f>G35*O35</f>
        <v>0</v>
      </c>
      <c r="M35" s="2" t="str">
        <f>F35*O35</f>
        <v>0</v>
      </c>
      <c r="N35" s="6" t="str">
        <f>G35*P35</f>
        <v>0</v>
      </c>
      <c r="O35" s="4">
        <v>0.2</v>
      </c>
      <c r="P35" s="4">
        <v>0.8</v>
      </c>
    </row>
    <row r="36" spans="1:18">
      <c r="D36" s="8" t="s">
        <v>128</v>
      </c>
      <c r="E36" s="5">
        <v>0</v>
      </c>
      <c r="F36" s="2" t="str">
        <f>IF(R36=0,0,G36/R36)</f>
        <v>0</v>
      </c>
      <c r="G36" s="6" t="str">
        <f>E36</f>
        <v>0</v>
      </c>
      <c r="L36" s="6" t="str">
        <f>G36*O36</f>
        <v>0</v>
      </c>
      <c r="M36" s="2" t="str">
        <f>F36*O36</f>
        <v>0</v>
      </c>
      <c r="N36" s="6" t="str">
        <f>G36*P36</f>
        <v>0</v>
      </c>
      <c r="O36" s="4">
        <v>0.2</v>
      </c>
      <c r="P36" s="4">
        <v>0.8</v>
      </c>
      <c r="Q36" s="2" t="s">
        <v>110</v>
      </c>
      <c r="R36" s="2">
        <v>100</v>
      </c>
    </row>
    <row r="37" spans="1:18">
      <c r="D37" s="8" t="s">
        <v>111</v>
      </c>
      <c r="F37" s="2" t="str">
        <f>F34 - F35 - F36</f>
        <v>0</v>
      </c>
      <c r="G37" s="6" t="str">
        <f>G34 - G35 - G36</f>
        <v>0</v>
      </c>
      <c r="H37" s="2" t="str">
        <f>H34</f>
        <v>0</v>
      </c>
      <c r="I37" s="6" t="str">
        <f>I34</f>
        <v>0</v>
      </c>
      <c r="J37" s="6" t="str">
        <f>G37 - I37</f>
        <v>0</v>
      </c>
      <c r="K37" s="4" t="str">
        <f>IF(G37=0,0,J37 / G37)</f>
        <v>0</v>
      </c>
      <c r="L37" s="6" t="str">
        <f>L34 - L35 - L36</f>
        <v>0</v>
      </c>
      <c r="M37" s="2" t="str">
        <f>M34 - M35 - M36</f>
        <v>0</v>
      </c>
      <c r="N37" s="6" t="str">
        <f>N34 - N35 - N36</f>
        <v>0</v>
      </c>
    </row>
    <row r="38" spans="1:18">
      <c r="D38" s="8"/>
    </row>
    <row r="39" spans="1:18">
      <c r="D39"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9" s="2" t="str">
        <f>M37</f>
        <v>0</v>
      </c>
    </row>
    <row r="40" spans="1:18">
      <c r="D40" s="8" t="s">
        <v>7</v>
      </c>
      <c r="F40" s="2" t="str">
        <f>(F39 + F41) * E32</f>
        <v>0</v>
      </c>
    </row>
    <row r="41" spans="1:18">
      <c r="D41" s="8" t="s">
        <v>112</v>
      </c>
      <c r="F41" s="2" t="str">
        <f>H37</f>
        <v>0</v>
      </c>
    </row>
    <row r="42" spans="1:18">
      <c r="D42"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42" s="2" t="str">
        <f>SUM(F39:F41)</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R38"/>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207</v>
      </c>
      <c r="Q2" s="2" t="s">
        <v>33</v>
      </c>
      <c r="R2" s="2">
        <v>109.74</v>
      </c>
    </row>
    <row r="4" spans="1:18" s="1" customFormat="1">
      <c r="B4" s="21" t="s">
        <v>34</v>
      </c>
      <c r="C4" s="22" t="s">
        <v>35</v>
      </c>
      <c r="D4" s="23" t="s">
        <v>36</v>
      </c>
      <c r="E4" s="24" t="s">
        <v>37</v>
      </c>
      <c r="F4" s="25" t="s">
        <v>38</v>
      </c>
      <c r="G4" s="24" t="s">
        <v>39</v>
      </c>
      <c r="H4" s="25" t="s">
        <v>40</v>
      </c>
      <c r="I4" s="24" t="s">
        <v>41</v>
      </c>
      <c r="J4" s="24" t="s">
        <v>42</v>
      </c>
      <c r="K4" s="26" t="s">
        <v>43</v>
      </c>
      <c r="L4" s="27" t="s">
        <v>44</v>
      </c>
      <c r="M4" s="28" t="s">
        <v>45</v>
      </c>
      <c r="N4" s="27" t="s">
        <v>46</v>
      </c>
      <c r="O4" s="29" t="s">
        <v>47</v>
      </c>
      <c r="P4" s="29" t="s">
        <v>48</v>
      </c>
      <c r="Q4" s="25" t="s">
        <v>49</v>
      </c>
      <c r="R4" s="30" t="s">
        <v>50</v>
      </c>
    </row>
    <row r="5" spans="1:18">
      <c r="B5" s="47" t="s">
        <v>51</v>
      </c>
      <c r="C5" t="s">
        <v>208</v>
      </c>
      <c r="D5" s="3" t="s">
        <v>146</v>
      </c>
      <c r="E5" s="5">
        <v>1</v>
      </c>
      <c r="F5" s="2">
        <v>1750</v>
      </c>
      <c r="G5" s="6">
        <v>227500</v>
      </c>
      <c r="H5" s="2">
        <v>1559.1</v>
      </c>
      <c r="I5" s="6">
        <v>171096</v>
      </c>
      <c r="J5" s="6" t="str">
        <f>G5 - I5</f>
        <v>0</v>
      </c>
      <c r="K5" s="4" t="str">
        <f>IF(G5=0,0,J5 / G5)</f>
        <v>0</v>
      </c>
      <c r="L5" s="6" t="str">
        <f>J5 * O5</f>
        <v>0</v>
      </c>
      <c r="M5" s="2" t="str">
        <f>L5 / R2</f>
        <v>0</v>
      </c>
      <c r="N5" s="6" t="str">
        <f>J5 * P5</f>
        <v>0</v>
      </c>
      <c r="O5" s="4">
        <v>0.2</v>
      </c>
      <c r="P5" s="4">
        <v>0.8</v>
      </c>
      <c r="Q5" s="2">
        <v>130</v>
      </c>
      <c r="R5" s="48">
        <v>109.74</v>
      </c>
    </row>
    <row r="6" spans="1:18">
      <c r="B6" s="47" t="s">
        <v>51</v>
      </c>
      <c r="C6" t="s">
        <v>130</v>
      </c>
      <c r="D6" s="3" t="s">
        <v>132</v>
      </c>
      <c r="E6" s="5">
        <v>1</v>
      </c>
      <c r="F6" s="2">
        <v>80</v>
      </c>
      <c r="G6" s="6">
        <v>10400</v>
      </c>
      <c r="H6" s="2">
        <v>40</v>
      </c>
      <c r="I6" s="6">
        <v>4390</v>
      </c>
      <c r="J6" s="6" t="str">
        <f>G6 - I6</f>
        <v>0</v>
      </c>
      <c r="K6" s="4" t="str">
        <f>IF(G6=0,0,J6 / G6)</f>
        <v>0</v>
      </c>
      <c r="L6" s="6" t="str">
        <f>J6 * O6</f>
        <v>0</v>
      </c>
      <c r="M6" s="2" t="str">
        <f>L6 / R2</f>
        <v>0</v>
      </c>
      <c r="N6" s="6" t="str">
        <f>J6 * P6</f>
        <v>0</v>
      </c>
      <c r="O6" s="4">
        <v>0.2</v>
      </c>
      <c r="P6" s="4">
        <v>0.8</v>
      </c>
      <c r="Q6" s="2">
        <v>130</v>
      </c>
      <c r="R6" s="48">
        <v>109.74</v>
      </c>
    </row>
    <row r="7" spans="1:18">
      <c r="B7" s="47" t="s">
        <v>51</v>
      </c>
      <c r="C7" t="s">
        <v>209</v>
      </c>
      <c r="D7" s="3" t="s">
        <v>210</v>
      </c>
      <c r="E7" s="5">
        <v>1</v>
      </c>
      <c r="F7" s="2">
        <v>900</v>
      </c>
      <c r="G7" s="6">
        <v>117000</v>
      </c>
      <c r="H7" s="2">
        <v>580</v>
      </c>
      <c r="I7" s="6">
        <v>63649</v>
      </c>
      <c r="J7" s="6" t="str">
        <f>G7 - I7</f>
        <v>0</v>
      </c>
      <c r="K7" s="4" t="str">
        <f>IF(G7=0,0,J7 / G7)</f>
        <v>0</v>
      </c>
      <c r="L7" s="6" t="str">
        <f>J7 * O7</f>
        <v>0</v>
      </c>
      <c r="M7" s="2" t="str">
        <f>L7 / R2</f>
        <v>0</v>
      </c>
      <c r="N7" s="6" t="str">
        <f>J7 * P7</f>
        <v>0</v>
      </c>
      <c r="O7" s="4">
        <v>0.2</v>
      </c>
      <c r="P7" s="4">
        <v>0.8</v>
      </c>
      <c r="Q7" s="2">
        <v>130</v>
      </c>
      <c r="R7" s="48">
        <v>109.74</v>
      </c>
    </row>
    <row r="8" spans="1:18">
      <c r="B8" s="47" t="s">
        <v>51</v>
      </c>
      <c r="C8" t="s">
        <v>209</v>
      </c>
      <c r="D8" s="3" t="s">
        <v>134</v>
      </c>
      <c r="E8" s="5">
        <v>1</v>
      </c>
      <c r="F8" s="2">
        <v>150</v>
      </c>
      <c r="G8" s="6">
        <v>19500</v>
      </c>
      <c r="H8" s="2">
        <v>80</v>
      </c>
      <c r="I8" s="6">
        <v>8779</v>
      </c>
      <c r="J8" s="6" t="str">
        <f>G8 - I8</f>
        <v>0</v>
      </c>
      <c r="K8" s="4" t="str">
        <f>IF(G8=0,0,J8 / G8)</f>
        <v>0</v>
      </c>
      <c r="L8" s="6" t="str">
        <f>J8 * O8</f>
        <v>0</v>
      </c>
      <c r="M8" s="2" t="str">
        <f>L8 / R2</f>
        <v>0</v>
      </c>
      <c r="N8" s="6" t="str">
        <f>J8 * P8</f>
        <v>0</v>
      </c>
      <c r="O8" s="4">
        <v>0.2</v>
      </c>
      <c r="P8" s="4">
        <v>0.8</v>
      </c>
      <c r="Q8" s="2">
        <v>130</v>
      </c>
      <c r="R8" s="48">
        <v>109.74</v>
      </c>
    </row>
    <row r="9" spans="1:18">
      <c r="B9" s="47" t="s">
        <v>51</v>
      </c>
      <c r="C9" t="s">
        <v>67</v>
      </c>
      <c r="D9" s="3" t="s">
        <v>211</v>
      </c>
      <c r="E9" s="5">
        <v>1</v>
      </c>
      <c r="F9" s="2">
        <v>1500</v>
      </c>
      <c r="G9" s="6">
        <v>195000</v>
      </c>
      <c r="H9" s="2">
        <v>1099.48</v>
      </c>
      <c r="I9" s="6">
        <v>120657</v>
      </c>
      <c r="J9" s="6" t="str">
        <f>G9 - I9</f>
        <v>0</v>
      </c>
      <c r="K9" s="4" t="str">
        <f>IF(G9=0,0,J9 / G9)</f>
        <v>0</v>
      </c>
      <c r="L9" s="6" t="str">
        <f>J9 * O9</f>
        <v>0</v>
      </c>
      <c r="M9" s="2" t="str">
        <f>L9 / R2</f>
        <v>0</v>
      </c>
      <c r="N9" s="6" t="str">
        <f>J9 * P9</f>
        <v>0</v>
      </c>
      <c r="O9" s="4">
        <v>0.2</v>
      </c>
      <c r="P9" s="4">
        <v>0.8</v>
      </c>
      <c r="Q9" s="2">
        <v>130</v>
      </c>
      <c r="R9" s="48">
        <v>109.74</v>
      </c>
    </row>
    <row r="10" spans="1:18">
      <c r="B10" s="47" t="s">
        <v>51</v>
      </c>
      <c r="C10" t="s">
        <v>69</v>
      </c>
      <c r="D10" s="3" t="s">
        <v>70</v>
      </c>
      <c r="E10" s="5">
        <v>1</v>
      </c>
      <c r="F10" s="2">
        <v>350</v>
      </c>
      <c r="G10" s="6">
        <v>45500</v>
      </c>
      <c r="H10" s="2">
        <v>209.42</v>
      </c>
      <c r="I10" s="6">
        <v>22982</v>
      </c>
      <c r="J10" s="6" t="str">
        <f>G10 - I10</f>
        <v>0</v>
      </c>
      <c r="K10" s="4" t="str">
        <f>IF(G10=0,0,J10 / G10)</f>
        <v>0</v>
      </c>
      <c r="L10" s="6" t="str">
        <f>J10 * O10</f>
        <v>0</v>
      </c>
      <c r="M10" s="2" t="str">
        <f>L10 / R2</f>
        <v>0</v>
      </c>
      <c r="N10" s="6" t="str">
        <f>J10 * P10</f>
        <v>0</v>
      </c>
      <c r="O10" s="4">
        <v>0.2</v>
      </c>
      <c r="P10" s="4">
        <v>0.8</v>
      </c>
      <c r="Q10" s="2">
        <v>130</v>
      </c>
      <c r="R10" s="48">
        <v>109.74</v>
      </c>
    </row>
    <row r="11" spans="1:18">
      <c r="B11" s="47" t="s">
        <v>51</v>
      </c>
      <c r="C11" t="s">
        <v>151</v>
      </c>
      <c r="D11" s="3" t="s">
        <v>212</v>
      </c>
      <c r="E11" s="5">
        <v>1</v>
      </c>
      <c r="F11" s="2">
        <v>950</v>
      </c>
      <c r="G11" s="6">
        <v>123500</v>
      </c>
      <c r="H11" s="2">
        <v>706.8099999999999</v>
      </c>
      <c r="I11" s="6">
        <v>77565</v>
      </c>
      <c r="J11" s="6" t="str">
        <f>G11 - I11</f>
        <v>0</v>
      </c>
      <c r="K11" s="4" t="str">
        <f>IF(G11=0,0,J11 / G11)</f>
        <v>0</v>
      </c>
      <c r="L11" s="6" t="str">
        <f>J11 * O11</f>
        <v>0</v>
      </c>
      <c r="M11" s="2" t="str">
        <f>L11 / R2</f>
        <v>0</v>
      </c>
      <c r="N11" s="6" t="str">
        <f>J11 * P11</f>
        <v>0</v>
      </c>
      <c r="O11" s="4">
        <v>0.2</v>
      </c>
      <c r="P11" s="4">
        <v>0.8</v>
      </c>
      <c r="Q11" s="2">
        <v>130</v>
      </c>
      <c r="R11" s="48">
        <v>109.74</v>
      </c>
    </row>
    <row r="12" spans="1:18">
      <c r="B12" s="47" t="s">
        <v>51</v>
      </c>
      <c r="C12" t="s">
        <v>75</v>
      </c>
      <c r="D12" s="3" t="s">
        <v>137</v>
      </c>
      <c r="E12" s="5">
        <v>1</v>
      </c>
      <c r="F12" s="2">
        <v>500</v>
      </c>
      <c r="G12" s="6">
        <v>65000</v>
      </c>
      <c r="H12" s="2">
        <v>320</v>
      </c>
      <c r="I12" s="6">
        <v>35117</v>
      </c>
      <c r="J12" s="6" t="str">
        <f>G12 - I12</f>
        <v>0</v>
      </c>
      <c r="K12" s="4" t="str">
        <f>IF(G12=0,0,J12 / G12)</f>
        <v>0</v>
      </c>
      <c r="L12" s="6" t="str">
        <f>J12 * O12</f>
        <v>0</v>
      </c>
      <c r="M12" s="2" t="str">
        <f>L12 / R2</f>
        <v>0</v>
      </c>
      <c r="N12" s="6" t="str">
        <f>J12 * P12</f>
        <v>0</v>
      </c>
      <c r="O12" s="4">
        <v>0.2</v>
      </c>
      <c r="P12" s="4">
        <v>0.8</v>
      </c>
      <c r="Q12" s="2">
        <v>130</v>
      </c>
      <c r="R12" s="48">
        <v>109.74</v>
      </c>
    </row>
    <row r="13" spans="1:18">
      <c r="B13" s="47" t="s">
        <v>51</v>
      </c>
      <c r="C13" t="s">
        <v>77</v>
      </c>
      <c r="D13" s="3" t="s">
        <v>138</v>
      </c>
      <c r="E13" s="5">
        <v>2</v>
      </c>
      <c r="F13" s="2">
        <v>300</v>
      </c>
      <c r="G13" s="6">
        <v>39000</v>
      </c>
      <c r="H13" s="2">
        <v>167.54</v>
      </c>
      <c r="I13" s="6">
        <v>18386</v>
      </c>
      <c r="J13" s="6" t="str">
        <f>G13 - I13</f>
        <v>0</v>
      </c>
      <c r="K13" s="4" t="str">
        <f>IF(G13=0,0,J13 / G13)</f>
        <v>0</v>
      </c>
      <c r="L13" s="6" t="str">
        <f>J13 * O13</f>
        <v>0</v>
      </c>
      <c r="M13" s="2" t="str">
        <f>L13 / R2</f>
        <v>0</v>
      </c>
      <c r="N13" s="6" t="str">
        <f>J13 * P13</f>
        <v>0</v>
      </c>
      <c r="O13" s="4">
        <v>0.2</v>
      </c>
      <c r="P13" s="4">
        <v>0.8</v>
      </c>
      <c r="Q13" s="2">
        <v>130</v>
      </c>
      <c r="R13" s="48">
        <v>109.74</v>
      </c>
    </row>
    <row r="14" spans="1:18">
      <c r="B14" s="47" t="s">
        <v>51</v>
      </c>
      <c r="C14" t="s">
        <v>154</v>
      </c>
      <c r="D14" s="3" t="s">
        <v>121</v>
      </c>
      <c r="E14" s="5">
        <v>1</v>
      </c>
      <c r="F14" s="2">
        <v>270</v>
      </c>
      <c r="G14" s="6">
        <v>35100</v>
      </c>
      <c r="H14" s="2">
        <v>167.54</v>
      </c>
      <c r="I14" s="6">
        <v>18386</v>
      </c>
      <c r="J14" s="6" t="str">
        <f>G14 - I14</f>
        <v>0</v>
      </c>
      <c r="K14" s="4" t="str">
        <f>IF(G14=0,0,J14 / G14)</f>
        <v>0</v>
      </c>
      <c r="L14" s="6" t="str">
        <f>J14 * O14</f>
        <v>0</v>
      </c>
      <c r="M14" s="2" t="str">
        <f>L14 / R2</f>
        <v>0</v>
      </c>
      <c r="N14" s="6" t="str">
        <f>J14 * P14</f>
        <v>0</v>
      </c>
      <c r="O14" s="4">
        <v>0.2</v>
      </c>
      <c r="P14" s="4">
        <v>0.8</v>
      </c>
      <c r="Q14" s="2">
        <v>130</v>
      </c>
      <c r="R14" s="48">
        <v>109.74</v>
      </c>
    </row>
    <row r="15" spans="1:18">
      <c r="B15" s="47" t="s">
        <v>83</v>
      </c>
      <c r="C15" t="s">
        <v>155</v>
      </c>
      <c r="D15" s="3" t="s">
        <v>213</v>
      </c>
      <c r="E15" s="5">
        <v>8</v>
      </c>
      <c r="F15" s="2">
        <v>1104</v>
      </c>
      <c r="G15" s="6">
        <v>143520</v>
      </c>
      <c r="H15" s="2">
        <v>0</v>
      </c>
      <c r="I15" s="6">
        <v>0</v>
      </c>
      <c r="J15" s="6" t="str">
        <f>G15 - 104472</f>
        <v>0</v>
      </c>
      <c r="K15" s="4" t="str">
        <f>IF(G15=0,0,J15 / G15)</f>
        <v>0</v>
      </c>
      <c r="L15" s="6" t="str">
        <f>J15 * O15</f>
        <v>0</v>
      </c>
      <c r="M15" s="2" t="str">
        <f>L15 / R2</f>
        <v>0</v>
      </c>
      <c r="N15" s="6" t="str">
        <f>J15 * P15</f>
        <v>0</v>
      </c>
      <c r="O15" s="4">
        <v>0.2</v>
      </c>
      <c r="P15" s="4">
        <v>0.8</v>
      </c>
      <c r="Q15" s="2">
        <v>130</v>
      </c>
      <c r="R15" s="48">
        <v>109.74</v>
      </c>
    </row>
    <row r="16" spans="1:18">
      <c r="B16" s="47" t="s">
        <v>83</v>
      </c>
      <c r="C16" t="s">
        <v>155</v>
      </c>
      <c r="D16" s="3" t="s">
        <v>198</v>
      </c>
      <c r="E16" s="5">
        <v>1</v>
      </c>
      <c r="F16" s="2">
        <v>55</v>
      </c>
      <c r="G16" s="6">
        <v>7150</v>
      </c>
      <c r="H16" s="2">
        <v>0</v>
      </c>
      <c r="I16" s="6">
        <v>0</v>
      </c>
      <c r="J16" s="6" t="str">
        <f>G16 - 4444</f>
        <v>0</v>
      </c>
      <c r="K16" s="4" t="str">
        <f>IF(G16=0,0,J16 / G16)</f>
        <v>0</v>
      </c>
      <c r="L16" s="6" t="str">
        <f>J16 * O16</f>
        <v>0</v>
      </c>
      <c r="M16" s="2" t="str">
        <f>L16 / R2</f>
        <v>0</v>
      </c>
      <c r="N16" s="6" t="str">
        <f>J16 * P16</f>
        <v>0</v>
      </c>
      <c r="O16" s="4">
        <v>0.2</v>
      </c>
      <c r="P16" s="4">
        <v>0.8</v>
      </c>
      <c r="Q16" s="2">
        <v>130</v>
      </c>
      <c r="R16" s="48">
        <v>109.74</v>
      </c>
    </row>
    <row r="17" spans="1:18">
      <c r="B17" s="47" t="s">
        <v>51</v>
      </c>
      <c r="C17" t="s">
        <v>54</v>
      </c>
      <c r="D17" s="3" t="s">
        <v>214</v>
      </c>
      <c r="E17" s="5">
        <v>1</v>
      </c>
      <c r="F17" s="2">
        <v>0</v>
      </c>
      <c r="G17" s="6">
        <v>0</v>
      </c>
      <c r="H17" s="2">
        <v>200</v>
      </c>
      <c r="I17" s="6">
        <v>21948</v>
      </c>
      <c r="J17" s="6" t="str">
        <f>G17 - I17</f>
        <v>0</v>
      </c>
      <c r="K17" s="4" t="str">
        <f>IF(G17=0,0,J17 / G17)</f>
        <v>0</v>
      </c>
      <c r="L17" s="6" t="str">
        <f>J17 * O17</f>
        <v>0</v>
      </c>
      <c r="M17" s="2" t="str">
        <f>L17 / R2</f>
        <v>0</v>
      </c>
      <c r="N17" s="6" t="str">
        <f>J17 * P17</f>
        <v>0</v>
      </c>
      <c r="O17" s="4">
        <v>0.2</v>
      </c>
      <c r="P17" s="4">
        <v>0.8</v>
      </c>
      <c r="Q17" s="2">
        <v>130</v>
      </c>
      <c r="R17" s="48">
        <v>109.74</v>
      </c>
    </row>
    <row r="18" spans="1:18">
      <c r="B18" s="47" t="s">
        <v>51</v>
      </c>
      <c r="C18" t="s">
        <v>54</v>
      </c>
      <c r="D18" s="3" t="s">
        <v>215</v>
      </c>
      <c r="E18" s="5">
        <v>1</v>
      </c>
      <c r="F18" s="2">
        <v>160</v>
      </c>
      <c r="G18" s="6">
        <v>20800</v>
      </c>
      <c r="H18" s="2">
        <v>120</v>
      </c>
      <c r="I18" s="6">
        <v>13169</v>
      </c>
      <c r="J18" s="6" t="str">
        <f>G18 - I18</f>
        <v>0</v>
      </c>
      <c r="K18" s="4" t="str">
        <f>IF(G18=0,0,J18 / G18)</f>
        <v>0</v>
      </c>
      <c r="L18" s="6" t="str">
        <f>J18 * O18</f>
        <v>0</v>
      </c>
      <c r="M18" s="2" t="str">
        <f>L18 / R2</f>
        <v>0</v>
      </c>
      <c r="N18" s="6" t="str">
        <f>J18 * P18</f>
        <v>0</v>
      </c>
      <c r="O18" s="4">
        <v>0.2</v>
      </c>
      <c r="P18" s="4">
        <v>0.8</v>
      </c>
      <c r="Q18" s="2">
        <v>130</v>
      </c>
      <c r="R18" s="48">
        <v>109.74</v>
      </c>
    </row>
    <row r="19" spans="1:18">
      <c r="B19" s="47" t="s">
        <v>51</v>
      </c>
      <c r="C19" t="s">
        <v>54</v>
      </c>
      <c r="D19" s="3" t="s">
        <v>123</v>
      </c>
      <c r="E19" s="5">
        <v>1</v>
      </c>
      <c r="F19" s="2">
        <v>150</v>
      </c>
      <c r="G19" s="6">
        <v>19500</v>
      </c>
      <c r="H19" s="2">
        <v>40</v>
      </c>
      <c r="I19" s="6">
        <v>4390</v>
      </c>
      <c r="J19" s="6" t="str">
        <f>G19 - I19</f>
        <v>0</v>
      </c>
      <c r="K19" s="4" t="str">
        <f>IF(G19=0,0,J19 / G19)</f>
        <v>0</v>
      </c>
      <c r="L19" s="6" t="str">
        <f>J19 * O19</f>
        <v>0</v>
      </c>
      <c r="M19" s="2" t="str">
        <f>L19 / R2</f>
        <v>0</v>
      </c>
      <c r="N19" s="6" t="str">
        <f>J19 * P19</f>
        <v>0</v>
      </c>
      <c r="O19" s="4">
        <v>0.2</v>
      </c>
      <c r="P19" s="4">
        <v>0.8</v>
      </c>
      <c r="Q19" s="2">
        <v>130</v>
      </c>
      <c r="R19" s="48">
        <v>109.74</v>
      </c>
    </row>
    <row r="20" spans="1:18">
      <c r="B20" s="47" t="s">
        <v>51</v>
      </c>
      <c r="C20" t="s">
        <v>54</v>
      </c>
      <c r="D20" s="3" t="s">
        <v>216</v>
      </c>
      <c r="E20" s="5">
        <v>4</v>
      </c>
      <c r="F20" s="2">
        <v>108</v>
      </c>
      <c r="G20" s="6">
        <v>14040</v>
      </c>
      <c r="H20" s="2">
        <v>56</v>
      </c>
      <c r="I20" s="6">
        <v>6144</v>
      </c>
      <c r="J20" s="6" t="str">
        <f>G20 - I20</f>
        <v>0</v>
      </c>
      <c r="K20" s="4" t="str">
        <f>IF(G20=0,0,J20 / G20)</f>
        <v>0</v>
      </c>
      <c r="L20" s="6" t="str">
        <f>J20 * O20</f>
        <v>0</v>
      </c>
      <c r="M20" s="2" t="str">
        <f>L20 / R2</f>
        <v>0</v>
      </c>
      <c r="N20" s="6" t="str">
        <f>J20 * P20</f>
        <v>0</v>
      </c>
      <c r="O20" s="4">
        <v>0.2</v>
      </c>
      <c r="P20" s="4">
        <v>0.8</v>
      </c>
      <c r="Q20" s="2">
        <v>130</v>
      </c>
      <c r="R20" s="48">
        <v>109.74</v>
      </c>
    </row>
    <row r="21" spans="1:18">
      <c r="B21" s="47" t="s">
        <v>51</v>
      </c>
      <c r="C21" t="s">
        <v>162</v>
      </c>
      <c r="D21" s="3" t="s">
        <v>217</v>
      </c>
      <c r="E21" s="5">
        <v>1</v>
      </c>
      <c r="F21" s="2">
        <v>430</v>
      </c>
      <c r="G21" s="6">
        <v>55900</v>
      </c>
      <c r="H21" s="2">
        <v>315.18</v>
      </c>
      <c r="I21" s="6">
        <v>34588</v>
      </c>
      <c r="J21" s="6" t="str">
        <f>G21 - I21</f>
        <v>0</v>
      </c>
      <c r="K21" s="4" t="str">
        <f>IF(G21=0,0,J21 / G21)</f>
        <v>0</v>
      </c>
      <c r="L21" s="6" t="str">
        <f>J21 * O21</f>
        <v>0</v>
      </c>
      <c r="M21" s="2" t="str">
        <f>L21 / R2</f>
        <v>0</v>
      </c>
      <c r="N21" s="6" t="str">
        <f>J21 * P21</f>
        <v>0</v>
      </c>
      <c r="O21" s="4">
        <v>0.2</v>
      </c>
      <c r="P21" s="4">
        <v>0.8</v>
      </c>
      <c r="Q21" s="2">
        <v>130</v>
      </c>
      <c r="R21" s="48">
        <v>109.74</v>
      </c>
    </row>
    <row r="22" spans="1:18">
      <c r="B22" s="47" t="s">
        <v>51</v>
      </c>
      <c r="C22" t="s">
        <v>218</v>
      </c>
      <c r="D22" s="3" t="s">
        <v>219</v>
      </c>
      <c r="E22" s="5">
        <v>9</v>
      </c>
      <c r="F22" s="2">
        <v>152.1</v>
      </c>
      <c r="G22" s="6">
        <v>19773</v>
      </c>
      <c r="H22" s="2">
        <v>135</v>
      </c>
      <c r="I22" s="6">
        <v>14814</v>
      </c>
      <c r="J22" s="6" t="str">
        <f>G22 - I22</f>
        <v>0</v>
      </c>
      <c r="K22" s="4" t="str">
        <f>IF(G22=0,0,J22 / G22)</f>
        <v>0</v>
      </c>
      <c r="L22" s="6" t="str">
        <f>J22 * O22</f>
        <v>0</v>
      </c>
      <c r="M22" s="2" t="str">
        <f>L22 / R2</f>
        <v>0</v>
      </c>
      <c r="N22" s="6" t="str">
        <f>J22 * P22</f>
        <v>0</v>
      </c>
      <c r="O22" s="4">
        <v>0.2</v>
      </c>
      <c r="P22" s="4">
        <v>0.8</v>
      </c>
      <c r="Q22" s="2">
        <v>130</v>
      </c>
      <c r="R22" s="48">
        <v>109.74</v>
      </c>
    </row>
    <row r="23" spans="1:18">
      <c r="B23" s="47" t="s">
        <v>51</v>
      </c>
      <c r="C23" t="s">
        <v>218</v>
      </c>
      <c r="D23" s="3" t="s">
        <v>104</v>
      </c>
      <c r="E23" s="5">
        <v>1</v>
      </c>
      <c r="F23" s="2">
        <v>17</v>
      </c>
      <c r="G23" s="6">
        <v>2210</v>
      </c>
      <c r="H23" s="2">
        <v>15.71</v>
      </c>
      <c r="I23" s="6">
        <v>1724</v>
      </c>
      <c r="J23" s="6" t="str">
        <f>G23 - I23</f>
        <v>0</v>
      </c>
      <c r="K23" s="4" t="str">
        <f>IF(G23=0,0,J23 / G23)</f>
        <v>0</v>
      </c>
      <c r="L23" s="6" t="str">
        <f>J23 * O23</f>
        <v>0</v>
      </c>
      <c r="M23" s="2" t="str">
        <f>L23 / R2</f>
        <v>0</v>
      </c>
      <c r="N23" s="6" t="str">
        <f>J23 * P23</f>
        <v>0</v>
      </c>
      <c r="O23" s="4">
        <v>0.2</v>
      </c>
      <c r="P23" s="4">
        <v>0.8</v>
      </c>
      <c r="Q23" s="2">
        <v>130</v>
      </c>
      <c r="R23" s="48">
        <v>109.74</v>
      </c>
    </row>
    <row r="24" spans="1:18">
      <c r="B24" s="47" t="s">
        <v>51</v>
      </c>
      <c r="C24" t="s">
        <v>218</v>
      </c>
      <c r="D24" s="3" t="s">
        <v>220</v>
      </c>
      <c r="E24" s="5">
        <v>1</v>
      </c>
      <c r="F24" s="2">
        <v>42</v>
      </c>
      <c r="G24" s="6">
        <v>5460</v>
      </c>
      <c r="H24" s="2">
        <v>41.88</v>
      </c>
      <c r="I24" s="6">
        <v>4596</v>
      </c>
      <c r="J24" s="6" t="str">
        <f>G24 - I24</f>
        <v>0</v>
      </c>
      <c r="K24" s="4" t="str">
        <f>IF(G24=0,0,J24 / G24)</f>
        <v>0</v>
      </c>
      <c r="L24" s="6" t="str">
        <f>J24 * O24</f>
        <v>0</v>
      </c>
      <c r="M24" s="2" t="str">
        <f>L24 / R2</f>
        <v>0</v>
      </c>
      <c r="N24" s="6" t="str">
        <f>J24 * P24</f>
        <v>0</v>
      </c>
      <c r="O24" s="4">
        <v>0.2</v>
      </c>
      <c r="P24" s="4">
        <v>0.8</v>
      </c>
      <c r="Q24" s="2">
        <v>130</v>
      </c>
      <c r="R24" s="48">
        <v>109.74</v>
      </c>
    </row>
    <row r="25" spans="1:18">
      <c r="B25" s="47" t="s">
        <v>51</v>
      </c>
      <c r="C25" t="s">
        <v>142</v>
      </c>
      <c r="D25" s="3" t="s">
        <v>143</v>
      </c>
      <c r="E25" s="5">
        <v>1</v>
      </c>
      <c r="F25" s="2">
        <v>769.23</v>
      </c>
      <c r="G25" s="6">
        <v>100000</v>
      </c>
      <c r="H25" s="2">
        <v>787.3200000000001</v>
      </c>
      <c r="I25" s="6">
        <v>86400</v>
      </c>
      <c r="J25" s="6" t="str">
        <f>G25 - I25</f>
        <v>0</v>
      </c>
      <c r="K25" s="4" t="str">
        <f>IF(G25=0,0,J25 / G25)</f>
        <v>0</v>
      </c>
      <c r="L25" s="6" t="str">
        <f>J25 * O25</f>
        <v>0</v>
      </c>
      <c r="M25" s="2" t="str">
        <f>L25 / R2</f>
        <v>0</v>
      </c>
      <c r="N25" s="6" t="str">
        <f>J25 * P25</f>
        <v>0</v>
      </c>
      <c r="O25" s="4">
        <v>0</v>
      </c>
      <c r="P25" s="4">
        <v>1</v>
      </c>
      <c r="Q25" s="2">
        <v>130</v>
      </c>
      <c r="R25" s="48">
        <v>109.74</v>
      </c>
    </row>
    <row r="26" spans="1:18">
      <c r="B26" s="49"/>
      <c r="C26" s="49"/>
      <c r="D26" s="50"/>
      <c r="E26" s="51"/>
      <c r="F26" s="52"/>
      <c r="G26" s="53"/>
      <c r="H26" s="52"/>
      <c r="I26" s="53"/>
      <c r="J26" s="53"/>
      <c r="K26" s="54"/>
      <c r="L26" s="53"/>
      <c r="M26" s="52"/>
      <c r="N26" s="53"/>
      <c r="O26" s="54"/>
      <c r="P26" s="54"/>
      <c r="Q26" s="52"/>
      <c r="R26" s="52"/>
    </row>
    <row r="27" spans="1:18">
      <c r="D27" s="8" t="s">
        <v>105</v>
      </c>
      <c r="F27" s="2" t="str">
        <f>SUM(F5:F26)</f>
        <v>0</v>
      </c>
      <c r="G27" s="6" t="str">
        <f>SUM(G5:G26)</f>
        <v>0</v>
      </c>
      <c r="H27" s="2" t="str">
        <f>SUM(H5:H26)</f>
        <v>0</v>
      </c>
      <c r="I27" s="6" t="str">
        <f>SUM(I5:I26)</f>
        <v>0</v>
      </c>
      <c r="J27" s="6" t="str">
        <f>SUM(J5:J26)</f>
        <v>0</v>
      </c>
      <c r="K27" s="4" t="str">
        <f>IF(G27=0,0,J27 / G27)</f>
        <v>0</v>
      </c>
      <c r="L27" s="6" t="str">
        <f>SUM(L5:L26)</f>
        <v>0</v>
      </c>
      <c r="M27" s="2" t="str">
        <f>SUM(M5:M26)</f>
        <v>0</v>
      </c>
      <c r="N27" s="6" t="str">
        <f>SUM(N5:N26)</f>
        <v>0</v>
      </c>
    </row>
    <row r="28" spans="1:18">
      <c r="D28" s="8" t="s">
        <v>106</v>
      </c>
      <c r="E28" s="9">
        <v>0.04712</v>
      </c>
      <c r="F28" s="2" t="str">
        <f>E28 * (F27 - 0)</f>
        <v>0</v>
      </c>
      <c r="G28" s="6" t="str">
        <f>E28 * (G27 - 0)</f>
        <v>0</v>
      </c>
    </row>
    <row r="29" spans="1:18">
      <c r="D29" s="8" t="s">
        <v>107</v>
      </c>
      <c r="E29" s="7">
        <v>0.1</v>
      </c>
      <c r="F29" s="2" t="str">
        <f>F27*E29</f>
        <v>0</v>
      </c>
      <c r="G29" s="6" t="str">
        <f>G27*E29</f>
        <v>0</v>
      </c>
      <c r="N29" s="6" t="str">
        <f>G29</f>
        <v>0</v>
      </c>
    </row>
    <row r="30" spans="1:18">
      <c r="D30" s="8" t="s">
        <v>105</v>
      </c>
      <c r="F30" s="2" t="str">
        <f>F27 + F28 + F29</f>
        <v>0</v>
      </c>
      <c r="G30" s="6" t="str">
        <f>G27 + G28 + G29</f>
        <v>0</v>
      </c>
      <c r="H30" s="2" t="str">
        <f>H27</f>
        <v>0</v>
      </c>
      <c r="I30" s="6" t="str">
        <f>I27</f>
        <v>0</v>
      </c>
      <c r="J30" s="6" t="str">
        <f>G30 - I30</f>
        <v>0</v>
      </c>
      <c r="K30" s="4" t="str">
        <f>IF(G30=0,0,J30 / G30)</f>
        <v>0</v>
      </c>
      <c r="L30" s="6" t="str">
        <f>L27</f>
        <v>0</v>
      </c>
      <c r="M30" s="2" t="str">
        <f>M27</f>
        <v>0</v>
      </c>
      <c r="N30" s="6" t="str">
        <f>N27 + N29</f>
        <v>0</v>
      </c>
    </row>
    <row r="31" spans="1:18">
      <c r="D31" s="8" t="s">
        <v>108</v>
      </c>
      <c r="E31" s="7">
        <v>0</v>
      </c>
      <c r="F31" s="2" t="str">
        <f>F30*E31</f>
        <v>0</v>
      </c>
      <c r="G31" s="6" t="str">
        <f>G30*E31</f>
        <v>0</v>
      </c>
      <c r="L31" s="6" t="str">
        <f>G31*O31</f>
        <v>0</v>
      </c>
      <c r="M31" s="2" t="str">
        <f>F31*O31</f>
        <v>0</v>
      </c>
      <c r="N31" s="6" t="str">
        <f>G31*P31</f>
        <v>0</v>
      </c>
      <c r="O31" s="4">
        <v>0.2</v>
      </c>
      <c r="P31" s="4">
        <v>0.8</v>
      </c>
    </row>
    <row r="32" spans="1:18">
      <c r="D32" s="8" t="s">
        <v>128</v>
      </c>
      <c r="E32" s="5">
        <v>0</v>
      </c>
      <c r="F32" s="2" t="str">
        <f>IF(R32=0,0,G32/R32)</f>
        <v>0</v>
      </c>
      <c r="G32" s="6" t="str">
        <f>E32</f>
        <v>0</v>
      </c>
      <c r="L32" s="6" t="str">
        <f>G32*O32</f>
        <v>0</v>
      </c>
      <c r="M32" s="2" t="str">
        <f>F32*O32</f>
        <v>0</v>
      </c>
      <c r="N32" s="6" t="str">
        <f>G32*P32</f>
        <v>0</v>
      </c>
      <c r="O32" s="4">
        <v>0.2</v>
      </c>
      <c r="P32" s="4">
        <v>0.8</v>
      </c>
      <c r="Q32" s="2" t="s">
        <v>110</v>
      </c>
      <c r="R32" s="2">
        <v>100</v>
      </c>
    </row>
    <row r="33" spans="1:18">
      <c r="D33" s="8" t="s">
        <v>111</v>
      </c>
      <c r="F33" s="2" t="str">
        <f>F30 - F31 - F32</f>
        <v>0</v>
      </c>
      <c r="G33" s="6" t="str">
        <f>G30 - G31 - G32</f>
        <v>0</v>
      </c>
      <c r="H33" s="2" t="str">
        <f>H30</f>
        <v>0</v>
      </c>
      <c r="I33" s="6" t="str">
        <f>I30</f>
        <v>0</v>
      </c>
      <c r="J33" s="6" t="str">
        <f>G33 - I33</f>
        <v>0</v>
      </c>
      <c r="K33" s="4" t="str">
        <f>IF(G33=0,0,J33 / G33)</f>
        <v>0</v>
      </c>
      <c r="L33" s="6" t="str">
        <f>L30 - L31 - L32</f>
        <v>0</v>
      </c>
      <c r="M33" s="2" t="str">
        <f>M30 - M31 - M32</f>
        <v>0</v>
      </c>
      <c r="N33" s="6" t="str">
        <f>N30 - N31 - N32</f>
        <v>0</v>
      </c>
    </row>
    <row r="34" spans="1:18">
      <c r="D34" s="8"/>
    </row>
    <row r="35" spans="1:18">
      <c r="D35" s="31"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5" s="2" t="str">
        <f>M33</f>
        <v>0</v>
      </c>
    </row>
    <row r="36" spans="1:18">
      <c r="D36" s="8" t="s">
        <v>7</v>
      </c>
      <c r="F36" s="2" t="str">
        <f>(F35 + F37) * E28</f>
        <v>0</v>
      </c>
    </row>
    <row r="37" spans="1:18">
      <c r="D37" s="8" t="s">
        <v>112</v>
      </c>
      <c r="F37" s="2" t="str">
        <f>H33</f>
        <v>0</v>
      </c>
    </row>
    <row r="38" spans="1:18">
      <c r="D38" s="31"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8" s="2" t="str">
        <f>SUM(F35:F37)</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送金全体像</vt:lpstr>
      <vt:lpstr>瀧川様</vt:lpstr>
      <vt:lpstr>杉浦様</vt:lpstr>
      <vt:lpstr>近藤様</vt:lpstr>
      <vt:lpstr>篠原様</vt:lpstr>
      <vt:lpstr>中村様</vt:lpstr>
      <vt:lpstr>吉橋様</vt:lpstr>
      <vt:lpstr>東様</vt:lpstr>
      <vt:lpstr>北川様</vt:lpstr>
      <vt:lpstr>井上様</vt:lpstr>
      <vt:lpstr>篠塚様</vt:lpstr>
      <vt:lpstr>大久保様</vt:lpstr>
      <vt:lpstr>大野様</vt:lpstr>
      <vt:lpstr>東様 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kunnivaio</dc:creator>
  <cp:lastModifiedBy>Work</cp:lastModifiedBy>
  <dcterms:created xsi:type="dcterms:W3CDTF">2010-05-12T03:09:05+09:00</dcterms:created>
  <dcterms:modified xsi:type="dcterms:W3CDTF">2016-11-03T15:49:51+09:00</dcterms:modified>
  <dc:title/>
  <dc:description/>
  <dc:subject/>
  <cp:keywords/>
  <cp:category/>
</cp:coreProperties>
</file>