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送金全体像" sheetId="1" r:id="rId4"/>
    <sheet name="笠間様" sheetId="2" r:id="rId5"/>
    <sheet name="山本様" sheetId="3" r:id="rId6"/>
    <sheet name="江間様" sheetId="4" r:id="rId7"/>
    <sheet name="伊藤様" sheetId="5" r:id="rId8"/>
    <sheet name="塩谷様" sheetId="6" r:id="rId9"/>
    <sheet name="堀田様" sheetId="7" r:id="rId10"/>
    <sheet name="小沼様" sheetId="8" r:id="rId11"/>
    <sheet name="加藤様" sheetId="9" r:id="rId12"/>
    <sheet name="藤島様" sheetId="10" r:id="rId1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<sst xmlns="http://schemas.openxmlformats.org/spreadsheetml/2006/main" uniqueCount="228">
  <si>
    <t>2019-11挙式分</t>
  </si>
  <si>
    <t>出力日：2020/11/03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</si>
  <si>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</si>
  <si>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</si>
  <si>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</si>
  <si>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</si>
  <si>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</si>
  <si>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</si>
  <si>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</si>
  <si>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2019/11/02</t>
  </si>
  <si>
    <t>伊藤 博和</t>
  </si>
  <si>
    <t>2019/11/04</t>
  </si>
  <si>
    <t>山本 大介</t>
  </si>
  <si>
    <t>加藤 紀昭</t>
  </si>
  <si>
    <t>2019/11/06</t>
  </si>
  <si>
    <t>小沼 剣人</t>
  </si>
  <si>
    <t>2019/11/14</t>
  </si>
  <si>
    <t>堀田 修平</t>
  </si>
  <si>
    <t>2019/11/16</t>
  </si>
  <si>
    <t>江間 祐介</t>
  </si>
  <si>
    <t>2019/11/17</t>
  </si>
  <si>
    <t>塩谷 建二</t>
  </si>
  <si>
    <t>2019/11/22</t>
  </si>
  <si>
    <t>笠間 将裕</t>
  </si>
  <si>
    <t>2019/11/25</t>
  </si>
  <si>
    <t>藤島 恵介</t>
  </si>
  <si>
    <t>合計</t>
  </si>
  <si>
    <t>笠間様     挙式日：2019-11-22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</si>
  <si>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</si>
  <si>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</si>
  <si>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</si>
  <si>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</si>
  <si>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</si>
  <si>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</si>
  <si>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</si>
  <si>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</si>
  <si>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</si>
  <si>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</si>
  <si>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</si>
  <si>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</si>
  <si>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</si>
  <si>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</si>
  <si>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</si>
  <si>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</si>
  <si>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</si>
  <si>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</si>
  <si>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</si>
  <si>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</si>
  <si>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</si>
  <si>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新郎新婦様用ノンアルコールシャンパン</t>
  </si>
  <si>
    <t>ご列席者様用ノンアルコールシャンパン（1本/約6名様分）</t>
  </si>
  <si>
    <t>ケーキカット用ウエディングケーキ（6inch)</t>
  </si>
  <si>
    <t>ヘアメイクアーティスト：Bilino</t>
  </si>
  <si>
    <t>ヘアメイク＆着付け（120分）</t>
  </si>
  <si>
    <t>ヘアチェンジ（60分以内）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</si>
  <si>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</si>
  <si>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</si>
  <si>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VISIONARI：オプション</t>
  </si>
  <si>
    <t>納期短縮：2週間以内（速達料込）</t>
  </si>
  <si>
    <t>カップル用リムジン</t>
  </si>
  <si>
    <t>フォトツアー1ヶ所（ワイキキ周辺ビーチ）</t>
  </si>
  <si>
    <t>フォトツアー1ヶ所（ダウンタウン）</t>
  </si>
  <si>
    <t>14名様用ミニバン</t>
  </si>
  <si>
    <t>ホテル⇔会場間（ワイキキ周辺）/往復</t>
  </si>
  <si>
    <t>つきっきりコーディネーター</t>
  </si>
  <si>
    <t>ホテル出発→挙式→フォトツアー
※前日お打合せ：11/21　15:30＠Royal Hawaiian</t>
  </si>
  <si>
    <t>Real Weddings オリジナル</t>
  </si>
  <si>
    <t>ブーケ＆ブートニア　</t>
  </si>
  <si>
    <t>フラワーシャワー(10名様分)
※白指定</t>
  </si>
  <si>
    <t>レイ　
・男性ゲスト様：ホワイト＆グリーン
・女性ゲスト様：ホワイト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</si>
  <si>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</si>
  <si>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</si>
  <si>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SUBTOTAL</t>
  </si>
  <si>
    <t>ハワイ州税</t>
  </si>
  <si>
    <t>アレンジメント料</t>
  </si>
  <si>
    <t>なし</t>
  </si>
  <si>
    <t>特別割引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</si>
  <si>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</si>
  <si>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</si>
  <si>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</si>
  <si>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</si>
  <si>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山本様     挙式日：2019-11-04</t>
  </si>
  <si>
    <t>セントラルユニオン教会大聖堂</t>
  </si>
  <si>
    <t>ヘアメイクアーティスト：Akiko Ito</t>
  </si>
  <si>
    <t xml:space="preserve">Plan（アルバムなし）：フォトグラファー Jason /メイク、ホテル内、(リムジン)、セレモニー、 フォトツアー1ヶ所+レセプション冒頭/350cut～/データ・インターネットスライドショー	</t>
  </si>
  <si>
    <t>ホテル出発→挙式→フォトツアー1カ所(ワイキキ周辺）→レセプション
※現地お打ち合わせ：11/2(土)15:30～16:30</t>
  </si>
  <si>
    <t>フォトツアー1ヶ所（ワイキキ周辺）</t>
  </si>
  <si>
    <t>24名様用バス</t>
  </si>
  <si>
    <t>クレジット払い(海外)</t>
  </si>
  <si>
    <t>ミッシェルズ</t>
  </si>
  <si>
    <t>Orchid Menu
※ミッシェルズ最低保証料金(個室の場合):468,000円
※ドリンクは当日お召し上がり頂いた分、現地でお支払いお願い致します。</t>
  </si>
  <si>
    <t>アップチャージ
☆2段ケーキ＆金箔デコレーション</t>
  </si>
  <si>
    <t>ケーキフラワー</t>
  </si>
  <si>
    <t>レセプションコーディネーター</t>
  </si>
  <si>
    <t>会場準備～パーティー前半(3時間)</t>
  </si>
  <si>
    <t>ブーケ＆ブートニア
☆お好きなブーケ・ブートニアをプレゼント☆
リボンはネイビー</t>
  </si>
  <si>
    <t>ブライズメイド用ブーケ
リボンはネイビー</t>
  </si>
  <si>
    <t>高砂デコレーション
※高砂ランナー：ダスティピンク
※花材：濃いグリーン×ホワイト
※キャンドルお持込</t>
  </si>
  <si>
    <t>セントラルユニオン教会</t>
  </si>
  <si>
    <t>フラワーシャワー(10名様分)</t>
  </si>
  <si>
    <t>フラワーシャワー(追加10名様分)</t>
  </si>
  <si>
    <t>ご列席者様用ノンアルコールシャンパン(1名様分)</t>
  </si>
  <si>
    <t>サービス割引</t>
  </si>
  <si>
    <t>江間様     挙式日：2019-11-16</t>
  </si>
  <si>
    <t>ヘアメイクアーティスト：Hisami</t>
  </si>
  <si>
    <t>つきっきり(7時間以内)+クイックヘアチェンジ付</t>
  </si>
  <si>
    <t>リハーサルメイク(120分)
※11/14(木) 16:30～18:30</t>
  </si>
  <si>
    <t>新郎ヘアメイク(30分）</t>
  </si>
  <si>
    <t>フォトグラファー：Lester Miyashiro</t>
  </si>
  <si>
    <t>お支度→ホテル館内→リムジン→挙式→カハラビーチ撮影
/7時間(撮影データ）</t>
  </si>
  <si>
    <t>ホテル出発→挙式→ホテル→カハラビーチ撮影
※現地お打ち合わせ 11/14(木)15:30～16:30</t>
  </si>
  <si>
    <t>ホテル⇔会場間（ワイキキ周辺）/往復
お迎え場所：ハイヤットリージェンシーワイキキ＆アストンワイキキビーチホテル
お見送り場所：皆様カハラホテルへ</t>
  </si>
  <si>
    <t>ブーケ＆ブートニア　※プレゼント</t>
  </si>
  <si>
    <t>伊藤様     挙式日：2019-11-02</t>
  </si>
  <si>
    <t>つきっきり(7時間以内)+クイックヘアチェンジ2回付</t>
  </si>
  <si>
    <t>リハーサルメイク(120分)
※11/1(Fri) 10:00~12:00</t>
  </si>
  <si>
    <t>フォトグラファー：VISIONARI/Takako,Megumi,Ryan,Jason,Yumiko</t>
  </si>
  <si>
    <t xml:space="preserve">Plan：フォトグラファー Jason /メイク、ホテル内、(リムジン)、セレモニー、フォトツアー1ヶ所+レセプション冒頭/350cut～/データ・インターネットスライドショー/アルバム(20p/65c)
※フォトツアー：Magic Island
※アルバム：横長タイプ
</t>
  </si>
  <si>
    <t>ホテル出発→挙式→フォトツアー1カ所(ワイキキ周辺）→レセプション
※現地お打ち合わせ　11/1(Fri) 9:00~10:00</t>
  </si>
  <si>
    <t>トロリー乗車場所～レセプション終了まで</t>
  </si>
  <si>
    <t>40名様用トロリーチャーター</t>
  </si>
  <si>
    <t>ホテル⇔会場間（ワイキキ周辺2ヶ所お迎え)/往復
ハイヤットリージェンシー＆モダンホノルル</t>
  </si>
  <si>
    <t>Orchid Menu
・ブルークラブケーキ＆ヴィテロトナート
・ロブスタービスク
・グリルドリブアイステーキ＆ベイビーアバロニ
・ウエディングケーキ
※ドリンク代は当日お召し上がりいただいた分を現地で
　お支払い下さいませ。</t>
  </si>
  <si>
    <t>Keiki menu
・シュリンプスカンピ
・プレミアムフィレミニョン
★あみちゃん：トロピカルサラダ＆マヒマヒ</t>
  </si>
  <si>
    <t>ウエディングケーキアップチャージ
☆いちごとベリーのサンド☆</t>
  </si>
  <si>
    <t>高砂デコレーション　</t>
  </si>
  <si>
    <t>ブーケ＆ブートニア　
☆お好きなブーケ・ブートニアプレゼント☆</t>
  </si>
  <si>
    <t>レイ
・ホワイトオーキッド×オレンジ(2本)※お母様用
・ホワイトオーキッド×グリーン (2本)※お父様用</t>
  </si>
  <si>
    <t>アフターブーケ(押し花)</t>
  </si>
  <si>
    <t>スタンダード(コナ)</t>
  </si>
  <si>
    <t>振込(国内)</t>
  </si>
  <si>
    <t>塩谷様     挙式日：2019-11-17</t>
  </si>
  <si>
    <t>キャルバリー・バイ・ザ・シー教会</t>
  </si>
  <si>
    <t>【基本プラン】
教会使用料（2時間挙式）／牧師への謝礼／オルガン奏者／シンガー／教会のお世話係／結婚証明書（法的効力はありません）／リムジン送迎（ホテル⇔教会間）</t>
  </si>
  <si>
    <t>フォトグラファー：Jayson Tanega</t>
  </si>
  <si>
    <t>お支度→ホテル館内→リムジン→挙式→フォトツアー2ヶ所(ワイキキ周辺）/撮影データ</t>
  </si>
  <si>
    <t>レセプション前半1時間追加（ワイキキ周辺）</t>
  </si>
  <si>
    <t>レセプション撮影延長1時間</t>
  </si>
  <si>
    <t>Real Wedddings オリジナル</t>
  </si>
  <si>
    <t>写真集タイプ40P/50～60C</t>
  </si>
  <si>
    <t>Tree House Production</t>
  </si>
  <si>
    <t>A Short Film メイク／ファーストミートならびにホテル館内撮影+2時間挙式 (1カメ撮影)+レセプション3hrs撮影 (30minカクテルタイム + 2.5hrsレセプション) ダイジェスト ※オンライン納品</t>
  </si>
  <si>
    <t>ホテル出発→挙式→フォトツアー2カ所(ワイキキ周辺）→レセプション</t>
  </si>
  <si>
    <t>ゲスト様ご誘導、レセプション会場セッティング</t>
  </si>
  <si>
    <t>ホテル⇔会場間（ワイキキ周辺）/2時間</t>
  </si>
  <si>
    <t>7名様用リムジン</t>
  </si>
  <si>
    <t>ホテル⇔会場間（ワイキキ周辺）/2時間 ※ご家族様用</t>
  </si>
  <si>
    <t>ブーケ＆ブートニア　
☆ご紹介特典☆ お好みのデザインでお作りいたします。</t>
  </si>
  <si>
    <t>フラワーシャワー(30名様分)</t>
  </si>
  <si>
    <t>ホワイトオーキッドシングルレイ</t>
  </si>
  <si>
    <t>ハレクラニ（バンケットルーム）</t>
  </si>
  <si>
    <t>Dinner/MENU SIX
※ハウテラス(ディナー)の最低保障料金は1,131,000円以上です。
ドリンクは含まれておりません。
お飲みになった分だけ現地でご精算ください。</t>
  </si>
  <si>
    <t>オードブル① ダック　50ピース</t>
  </si>
  <si>
    <t>オードブル② カナッペ　50ピース  
(Canape of Brie Cheese, strawberry and truffle)</t>
  </si>
  <si>
    <t>オードブル③ キッシュ　50ピース 
(Sweet Maui Onion Quiche)</t>
  </si>
  <si>
    <t>Kids Menu</t>
  </si>
  <si>
    <t>Array of Sliced Seasonal Fruit with Yogurt Dip  
Homemade Hamburger Steak, Mushroom Gravy (ポテトなし) ※平田至君用</t>
  </si>
  <si>
    <t>司会者</t>
  </si>
  <si>
    <t>3時間</t>
  </si>
  <si>
    <t>ゲスト用テーブルデコレーション ※装花、キャンドル、テーブルクロス含む</t>
  </si>
  <si>
    <t>高砂用テーブルデコレーション ※装花、キャンドル、テーブルクロス含む</t>
  </si>
  <si>
    <t>Other Decoration</t>
  </si>
  <si>
    <t>白の籐のチャージャー ※大人のみ</t>
  </si>
  <si>
    <t>ナプキン ※お食事有のお子様含む</t>
  </si>
  <si>
    <t>Chivari Chair (Natural)</t>
  </si>
  <si>
    <t>Standard UPPER FLOOR Delivery/Pickup Fee</t>
  </si>
  <si>
    <t>ウクレレ&amp;フラ</t>
  </si>
  <si>
    <t>パーティ/2時間　☆プレゼント☆</t>
  </si>
  <si>
    <t>堀田様     挙式日：2019-11-14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</si>
  <si>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</si>
  <si>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ヘアメイクアーティスト：Ai Jackson</t>
  </si>
  <si>
    <t>ヘアメイク＆着付け(120分)</t>
  </si>
  <si>
    <t>新郎ヘアセット(20分）</t>
  </si>
  <si>
    <t>延長同行1時間</t>
  </si>
  <si>
    <t>リハーサルメイク(90分)</t>
  </si>
  <si>
    <t>追加クイックヘアチェンジ（15分）</t>
  </si>
  <si>
    <t>ホテルヘアチェンジ(30分)</t>
  </si>
  <si>
    <t>カハラ出張料</t>
  </si>
  <si>
    <t>ヘアメイクアーティスト：Rie</t>
  </si>
  <si>
    <t>キャンセル料</t>
  </si>
  <si>
    <t>フォトグラファー：Taka</t>
  </si>
  <si>
    <t>お支度→ホテル館内→挙式→フォトツアー1ヶ所(ワイキキ周辺)/撮影データ</t>
  </si>
  <si>
    <t>レセプション1時間(ワイキキ周辺)</t>
  </si>
  <si>
    <t>A Short Film（到着→挙式→ガーデン→出発）/曲選択可/オンライン納品</t>
  </si>
  <si>
    <t>ホテル出発→挙式→フォトツアー1カ所(ワイキキ周辺）→レセプション</t>
  </si>
  <si>
    <t>ゲスト様ご誘導～レセプション会場セッティング</t>
  </si>
  <si>
    <t>ブーケ＆ブートニア①　※ダリア＆バラメイン　
☆ご成約特典☆</t>
  </si>
  <si>
    <t>ヘッドピース</t>
  </si>
  <si>
    <t>カハラオケカイ</t>
  </si>
  <si>
    <t>【レセプションのみの場合】
カハラオケカイ（ディナー：月・火・水・木・金）個室料／レセプションコーディネーター(開始~終了まで）※最低保証料金は約￥214,500以上となります。</t>
  </si>
  <si>
    <t>カメラ撮影許可料</t>
  </si>
  <si>
    <t>カハラオケカイ（ディナー）</t>
  </si>
  <si>
    <t>THE MAGNUM PLATED DINNER</t>
  </si>
  <si>
    <t>カハラオケカイ（ランチ・ディナー）</t>
  </si>
  <si>
    <t>Children Menu
Grilled Fish Entree
Steamed Rice
Tomatoes
Tater Tots
Corn and carrot</t>
  </si>
  <si>
    <t>カハラ</t>
  </si>
  <si>
    <t>オリジナル2段ウェディングケーキ 
※includes the berries on the bottom, between the tiers and on the top</t>
  </si>
  <si>
    <t>テーブルデコレーション　
チャージャー 12枚
ナプキン 13枚
テーブルクロス (14フィートx5フィートテーブル)
お花&amp;キャンドル</t>
  </si>
  <si>
    <t>チバリチェア ※ナチュラル</t>
  </si>
  <si>
    <t>★リアルウエディングスオリジナル特典★提携5社より選べるご衣裳レンタルプラン①bittersweet38万円分②Lavieen Rose30万円分③innocently35万円分④La Reine38万円分⑤WHITE DOOR35万円分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</si>
  <si>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小沼様     挙式日：2019-11-06</t>
  </si>
  <si>
    <t>プリマリエ教会</t>
  </si>
  <si>
    <t>つきっきりヘアメイク(7時間）*クイックヘアチェンジ2回付き</t>
  </si>
  <si>
    <t>フォトグラファー：VISIONARI</t>
  </si>
  <si>
    <t>挙式のみ(50カット)/撮影データ</t>
  </si>
  <si>
    <t>フォトツアー1ヶ所(30カット)/ワイキキ周辺</t>
  </si>
  <si>
    <t>デジタル横長タイプ：Laule'a 40P/80C(表紙素材：麻布)</t>
  </si>
  <si>
    <t>ホテル出発→挙式→フォトツアー2カ所(ワイキキ周辺）</t>
  </si>
  <si>
    <t>ブーケ＆ブートニア　☆プレゼント☆ ※お花の色合いは、グリーン多めに黄色の小花、ポイントに白とバーガンディーの花が入るイメージ</t>
  </si>
  <si>
    <t>ご紹介特別割引</t>
  </si>
  <si>
    <t>加藤様     挙式日：2019-11-04</t>
  </si>
  <si>
    <t xml:space="preserve">Plan（アルバムなし）：フォトグラファーTakako/メイク、ホテル内、(リムジン)、セレモニー、フォトツアー2ヶ所又は フォトツアー1ヶ所+レセプション冒頭/350cut～/データ・インターネットスライドショー	</t>
  </si>
  <si>
    <t>A Short Film（到着→挙式→ガーデン→出発）/曲選択可/DVDもしくはブルーレイ納品　※いづれか1つをご選択ください。（ワイキキ周辺/撮影1時間以内）
※誓いの言葉やリング交換、レイセレモニーの音声は入れるよう依頼いたします。</t>
  </si>
  <si>
    <t>サンセット撮影用リムジン</t>
  </si>
  <si>
    <t>ホテル出発→挙式→カハラビーチ撮影→サンセット撮影</t>
  </si>
  <si>
    <t>ブーケ＆ブートニア　
☆ご紹介特典☆</t>
  </si>
  <si>
    <t>レイ　
※ご両家お母様へ</t>
  </si>
  <si>
    <t>ヘッドピース　</t>
  </si>
  <si>
    <t>藤島様     挙式日：2019-11-25</t>
  </si>
  <si>
    <t>マカワオユニオン教会</t>
  </si>
  <si>
    <t>教会使用料／牧師先生／結婚証明書（法的効力はありません）／弾き語りシンガー／SUV送迎（ワイレア地区ホテル⇔会場間・往復）／日本人コーディネーター　※ゲスト25名様以上の場合、コーディネーター1名の追加が必要となります</t>
  </si>
  <si>
    <t>ヘアメイクアーティスト：マウイ島</t>
  </si>
  <si>
    <t>フォトグラファー：リアルウエディングスオリジナル(マウイ島)</t>
  </si>
  <si>
    <t>挙式のみ/デジタルオンラインフォトギャラリー</t>
  </si>
  <si>
    <t>Real Weddings オリジナル(マウイ島)</t>
  </si>
  <si>
    <t>ブーケ＆ブートニア</t>
  </si>
  <si>
    <t>フラワーシャワー(10名様分)　</t>
  </si>
  <si>
    <t>レイ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</si>
</sst>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4"/>
  <sheetViews>
    <sheetView tabSelected="0" workbookViewId="0" zoomScale="75" showGridLines="true" showRowColHeaders="1">
      <selection activeCell="H14" sqref="H14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7258.66</v>
      </c>
      <c r="F5" s="28">
        <v>1090.68</v>
      </c>
      <c r="G5" s="28">
        <v>393.42</v>
      </c>
      <c r="H5" s="35">
        <v>8742.76</v>
      </c>
    </row>
    <row r="6" spans="1:9">
      <c r="B6" s="33">
        <v>2</v>
      </c>
      <c r="C6" s="26" t="s">
        <v>11</v>
      </c>
      <c r="D6" s="27" t="s">
        <v>12</v>
      </c>
      <c r="E6" s="28">
        <v>5368.79</v>
      </c>
      <c r="F6" s="28">
        <v>662.89</v>
      </c>
      <c r="G6" s="28">
        <v>284.21</v>
      </c>
      <c r="H6" s="35">
        <v>6315.89</v>
      </c>
    </row>
    <row r="7" spans="1:9">
      <c r="B7" s="33">
        <v>3</v>
      </c>
      <c r="C7" s="26" t="s">
        <v>11</v>
      </c>
      <c r="D7" s="27" t="s">
        <v>13</v>
      </c>
      <c r="E7" s="28">
        <v>4308.93</v>
      </c>
      <c r="F7" s="28">
        <v>346.38</v>
      </c>
      <c r="G7" s="28">
        <v>219.36</v>
      </c>
      <c r="H7" s="35">
        <v>4874.67</v>
      </c>
    </row>
    <row r="8" spans="1:9">
      <c r="B8" s="33">
        <v>4</v>
      </c>
      <c r="C8" s="26" t="s">
        <v>14</v>
      </c>
      <c r="D8" s="27" t="s">
        <v>15</v>
      </c>
      <c r="E8" s="28">
        <v>2786.15</v>
      </c>
      <c r="F8" s="28">
        <v>322.15</v>
      </c>
      <c r="G8" s="28">
        <v>146.46</v>
      </c>
      <c r="H8" s="35">
        <v>3254.76</v>
      </c>
    </row>
    <row r="9" spans="1:9">
      <c r="B9" s="33">
        <v>5</v>
      </c>
      <c r="C9" s="26" t="s">
        <v>16</v>
      </c>
      <c r="D9" s="27" t="s">
        <v>17</v>
      </c>
      <c r="E9" s="28">
        <v>7892.17</v>
      </c>
      <c r="F9" s="28">
        <v>1059.27</v>
      </c>
      <c r="G9" s="28">
        <v>421.79</v>
      </c>
      <c r="H9" s="35">
        <v>9373.23</v>
      </c>
    </row>
    <row r="10" spans="1:9">
      <c r="B10" s="33">
        <v>6</v>
      </c>
      <c r="C10" s="26" t="s">
        <v>18</v>
      </c>
      <c r="D10" s="27" t="s">
        <v>19</v>
      </c>
      <c r="E10" s="28">
        <v>5033.08</v>
      </c>
      <c r="F10" s="28">
        <v>487.66</v>
      </c>
      <c r="G10" s="28">
        <v>260.14</v>
      </c>
      <c r="H10" s="35">
        <v>5780.88</v>
      </c>
    </row>
    <row r="11" spans="1:9">
      <c r="B11" s="33">
        <v>7</v>
      </c>
      <c r="C11" s="26" t="s">
        <v>20</v>
      </c>
      <c r="D11" s="27" t="s">
        <v>21</v>
      </c>
      <c r="E11" s="28">
        <v>21340.6</v>
      </c>
      <c r="F11" s="28">
        <v>2072.16</v>
      </c>
      <c r="G11" s="28">
        <v>1103.21</v>
      </c>
      <c r="H11" s="35">
        <v>24515.97</v>
      </c>
    </row>
    <row r="12" spans="1:9">
      <c r="B12" s="33">
        <v>8</v>
      </c>
      <c r="C12" s="26" t="s">
        <v>22</v>
      </c>
      <c r="D12" s="27" t="s">
        <v>23</v>
      </c>
      <c r="E12" s="28">
        <v>4752.63</v>
      </c>
      <c r="F12" s="28">
        <v>426.94</v>
      </c>
      <c r="G12" s="28">
        <v>244.06</v>
      </c>
      <c r="H12" s="35">
        <v>5423.63</v>
      </c>
    </row>
    <row r="13" spans="1:9">
      <c r="B13" s="33">
        <v>9</v>
      </c>
      <c r="C13" s="26" t="s">
        <v>24</v>
      </c>
      <c r="D13" s="27" t="s">
        <v>25</v>
      </c>
      <c r="E13" s="28">
        <v>2988.17</v>
      </c>
      <c r="F13" s="28">
        <v>0</v>
      </c>
      <c r="G13" s="28">
        <v>124.52</v>
      </c>
      <c r="H13" s="35">
        <v>3112.69</v>
      </c>
    </row>
    <row r="14" spans="1:9">
      <c r="B14" s="36"/>
      <c r="C14" s="37"/>
      <c r="D14" s="38" t="s">
        <v>26</v>
      </c>
      <c r="E14" s="39" t="str">
        <f>SUM(E5:E13)</f>
        <v>0</v>
      </c>
      <c r="F14" s="39" t="str">
        <f>SUM(F5:F13)</f>
        <v>0</v>
      </c>
      <c r="G14" s="39" t="str">
        <f>SUM(G5:G13)</f>
        <v>0</v>
      </c>
      <c r="H14" s="40" t="str">
        <f>SUM(H5:H13)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4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218</v>
      </c>
      <c r="Q2" s="2" t="s">
        <v>28</v>
      </c>
      <c r="R2" s="2">
        <v>110.14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219</v>
      </c>
      <c r="D5" s="3" t="s">
        <v>220</v>
      </c>
      <c r="E5" s="5">
        <v>1</v>
      </c>
      <c r="F5" s="2">
        <v>1950</v>
      </c>
      <c r="G5" s="6">
        <v>253500</v>
      </c>
      <c r="H5" s="2">
        <v>1678.08</v>
      </c>
      <c r="I5" s="6">
        <v>184824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2">
        <v>110.14</v>
      </c>
    </row>
    <row r="6" spans="1:18">
      <c r="B6" s="41" t="s">
        <v>46</v>
      </c>
      <c r="C6" t="s">
        <v>221</v>
      </c>
      <c r="D6" s="3" t="s">
        <v>53</v>
      </c>
      <c r="E6" s="5">
        <v>1</v>
      </c>
      <c r="F6" s="2">
        <v>400</v>
      </c>
      <c r="G6" s="6">
        <v>52000</v>
      </c>
      <c r="H6" s="2">
        <v>198.44</v>
      </c>
      <c r="I6" s="6">
        <v>21856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2">
        <v>110.14</v>
      </c>
    </row>
    <row r="7" spans="1:18">
      <c r="B7" s="41" t="s">
        <v>46</v>
      </c>
      <c r="C7" t="s">
        <v>222</v>
      </c>
      <c r="D7" s="3" t="s">
        <v>223</v>
      </c>
      <c r="E7" s="5">
        <v>1</v>
      </c>
      <c r="F7" s="2">
        <v>720</v>
      </c>
      <c r="G7" s="6">
        <v>93600</v>
      </c>
      <c r="H7" s="2">
        <v>625</v>
      </c>
      <c r="I7" s="6">
        <v>68838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2">
        <v>110.14</v>
      </c>
    </row>
    <row r="8" spans="1:18">
      <c r="B8" s="41" t="s">
        <v>46</v>
      </c>
      <c r="C8" t="s">
        <v>224</v>
      </c>
      <c r="D8" s="3" t="s">
        <v>225</v>
      </c>
      <c r="E8" s="5">
        <v>1</v>
      </c>
      <c r="F8" s="2">
        <v>0</v>
      </c>
      <c r="G8" s="6">
        <v>0</v>
      </c>
      <c r="H8" s="2">
        <v>280</v>
      </c>
      <c r="I8" s="6">
        <v>30839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2">
        <v>110.14</v>
      </c>
    </row>
    <row r="9" spans="1:18">
      <c r="B9" s="41" t="s">
        <v>46</v>
      </c>
      <c r="C9" t="s">
        <v>66</v>
      </c>
      <c r="D9" s="3" t="s">
        <v>217</v>
      </c>
      <c r="E9" s="5">
        <v>1</v>
      </c>
      <c r="F9" s="2">
        <v>80</v>
      </c>
      <c r="G9" s="6">
        <v>10400</v>
      </c>
      <c r="H9" s="2">
        <v>40</v>
      </c>
      <c r="I9" s="6">
        <v>4406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2">
        <v>110.14</v>
      </c>
    </row>
    <row r="10" spans="1:18">
      <c r="B10" s="41" t="s">
        <v>46</v>
      </c>
      <c r="C10" t="s">
        <v>224</v>
      </c>
      <c r="D10" s="3" t="s">
        <v>226</v>
      </c>
      <c r="E10" s="5">
        <v>1</v>
      </c>
      <c r="F10" s="2">
        <v>150</v>
      </c>
      <c r="G10" s="6">
        <v>19500</v>
      </c>
      <c r="H10" s="2">
        <v>83.33</v>
      </c>
      <c r="I10" s="6">
        <v>9178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2">
        <v>110.14</v>
      </c>
    </row>
    <row r="11" spans="1:18">
      <c r="B11" s="41" t="s">
        <v>46</v>
      </c>
      <c r="C11" t="s">
        <v>224</v>
      </c>
      <c r="D11" s="3" t="s">
        <v>227</v>
      </c>
      <c r="E11" s="5">
        <v>4</v>
      </c>
      <c r="F11" s="2">
        <v>129.24</v>
      </c>
      <c r="G11" s="6">
        <v>16800</v>
      </c>
      <c r="H11" s="2">
        <v>83.31999999999999</v>
      </c>
      <c r="I11" s="6">
        <v>9176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2">
        <v>110.14</v>
      </c>
    </row>
    <row r="12" spans="1:18">
      <c r="B12" s="43"/>
      <c r="C12" s="43"/>
      <c r="D12" s="44"/>
      <c r="E12" s="45"/>
      <c r="F12" s="46"/>
      <c r="G12" s="47"/>
      <c r="H12" s="46"/>
      <c r="I12" s="47"/>
      <c r="J12" s="47"/>
      <c r="K12" s="48"/>
      <c r="L12" s="47"/>
      <c r="M12" s="46"/>
      <c r="N12" s="47"/>
      <c r="O12" s="48"/>
      <c r="P12" s="48"/>
      <c r="Q12" s="46"/>
      <c r="R12" s="46"/>
    </row>
    <row r="13" spans="1:18">
      <c r="D13" s="8" t="s">
        <v>72</v>
      </c>
      <c r="F13" s="2" t="str">
        <f>SUM(F5:F12)</f>
        <v>0</v>
      </c>
      <c r="G13" s="6" t="str">
        <f>SUM(G5:G12)</f>
        <v>0</v>
      </c>
      <c r="H13" s="2" t="str">
        <f>SUM(H5:H12)</f>
        <v>0</v>
      </c>
      <c r="I13" s="6" t="str">
        <f>SUM(I5:I12)</f>
        <v>0</v>
      </c>
      <c r="J13" s="6" t="str">
        <f>SUM(J5:J12)</f>
        <v>0</v>
      </c>
      <c r="K13" s="4" t="str">
        <f>IF(G13=0,0,J13 / G13)</f>
        <v>0</v>
      </c>
      <c r="L13" s="6" t="str">
        <f>SUM(L5:L12)</f>
        <v>0</v>
      </c>
      <c r="M13" s="2" t="str">
        <f>SUM(M5:M12)</f>
        <v>0</v>
      </c>
      <c r="N13" s="6" t="str">
        <f>SUM(N5:N12)</f>
        <v>0</v>
      </c>
    </row>
    <row r="14" spans="1:18">
      <c r="D14" s="8" t="s">
        <v>73</v>
      </c>
      <c r="E14" s="9">
        <v>0.04167</v>
      </c>
      <c r="F14" s="2" t="str">
        <f>E14 * (F13 - 0)</f>
        <v>0</v>
      </c>
      <c r="G14" s="6" t="str">
        <f>E14 * (G13 - 0)</f>
        <v>0</v>
      </c>
    </row>
    <row r="15" spans="1:18">
      <c r="D15" s="8" t="s">
        <v>74</v>
      </c>
      <c r="E15" s="7">
        <v>0.1</v>
      </c>
      <c r="F15" s="2" t="str">
        <f>F13*E15</f>
        <v>0</v>
      </c>
      <c r="G15" s="6" t="str">
        <f>G13*E15</f>
        <v>0</v>
      </c>
      <c r="N15" s="6" t="str">
        <f>G15</f>
        <v>0</v>
      </c>
    </row>
    <row r="16" spans="1:18">
      <c r="D16" s="8" t="s">
        <v>72</v>
      </c>
      <c r="F16" s="2" t="str">
        <f>F13 + F14 + F15</f>
        <v>0</v>
      </c>
      <c r="G16" s="6" t="str">
        <f>G13 + G14 + G15</f>
        <v>0</v>
      </c>
      <c r="H16" s="2" t="str">
        <f>H13</f>
        <v>0</v>
      </c>
      <c r="I16" s="6" t="str">
        <f>I13</f>
        <v>0</v>
      </c>
      <c r="J16" s="6" t="str">
        <f>G16 - I16</f>
        <v>0</v>
      </c>
      <c r="K16" s="4" t="str">
        <f>IF(G16=0,0,J16 / G16)</f>
        <v>0</v>
      </c>
      <c r="L16" s="6" t="str">
        <f>L13</f>
        <v>0</v>
      </c>
      <c r="M16" s="2" t="str">
        <f>M13</f>
        <v>0</v>
      </c>
      <c r="N16" s="6" t="str">
        <f>N13 + N15</f>
        <v>0</v>
      </c>
    </row>
    <row r="17" spans="1:18">
      <c r="D17" s="8" t="s">
        <v>75</v>
      </c>
      <c r="E17" s="7">
        <v>0</v>
      </c>
      <c r="F17" s="2" t="str">
        <f>F16*E17</f>
        <v>0</v>
      </c>
      <c r="G17" s="6" t="str">
        <f>G16*E17</f>
        <v>0</v>
      </c>
      <c r="L17" s="6" t="str">
        <f>G17*O17</f>
        <v>0</v>
      </c>
      <c r="M17" s="2" t="str">
        <f>F17*O17</f>
        <v>0</v>
      </c>
      <c r="N17" s="6" t="str">
        <f>G17*P17</f>
        <v>0</v>
      </c>
      <c r="O17" s="4">
        <v>0.2</v>
      </c>
      <c r="P17" s="4">
        <v>0.8</v>
      </c>
    </row>
    <row r="18" spans="1:18">
      <c r="D18" s="8" t="s">
        <v>102</v>
      </c>
      <c r="E18" s="5">
        <v>0</v>
      </c>
      <c r="F18" s="2" t="str">
        <f>IF(R18=0,0,G18/R18)</f>
        <v>0</v>
      </c>
      <c r="G18" s="6" t="str">
        <f>E18</f>
        <v>0</v>
      </c>
      <c r="L18" s="6" t="str">
        <f>G18*O18</f>
        <v>0</v>
      </c>
      <c r="M18" s="2" t="str">
        <f>F18*O18</f>
        <v>0</v>
      </c>
      <c r="N18" s="6" t="str">
        <f>G18*P18</f>
        <v>0</v>
      </c>
      <c r="O18" s="4">
        <v>0.2</v>
      </c>
      <c r="P18" s="4">
        <v>0.8</v>
      </c>
      <c r="Q18" s="2" t="s">
        <v>77</v>
      </c>
      <c r="R18" s="2">
        <v>100</v>
      </c>
    </row>
    <row r="19" spans="1:18">
      <c r="D19" s="8" t="s">
        <v>78</v>
      </c>
      <c r="F19" s="2" t="str">
        <f>F16 - F17 - F18</f>
        <v>0</v>
      </c>
      <c r="G19" s="6" t="str">
        <f>G16 - G17 -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L16 - L17 - L18</f>
        <v>0</v>
      </c>
      <c r="M19" s="2" t="str">
        <f>M16 - M17 - M18</f>
        <v>0</v>
      </c>
      <c r="N19" s="6" t="str">
        <f>N16 - N17 - N18</f>
        <v>0</v>
      </c>
    </row>
    <row r="20" spans="1:18">
      <c r="D20" s="8"/>
    </row>
    <row r="21" spans="1:18">
      <c r="D2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1" s="2" t="str">
        <f>M19</f>
        <v>0</v>
      </c>
    </row>
    <row r="22" spans="1:18">
      <c r="D22" s="8" t="s">
        <v>7</v>
      </c>
      <c r="F22" s="2" t="str">
        <f>(F21 + F23) * E14</f>
        <v>0</v>
      </c>
    </row>
    <row r="23" spans="1:18">
      <c r="D23" s="8" t="s">
        <v>79</v>
      </c>
      <c r="F23" s="2" t="str">
        <f>H19</f>
        <v>0</v>
      </c>
    </row>
    <row r="24" spans="1:18">
      <c r="D2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4" s="2" t="str">
        <f>SUM(F21:F23)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27</v>
      </c>
      <c r="Q2" s="2" t="s">
        <v>28</v>
      </c>
      <c r="R2" s="2">
        <v>110.14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47</v>
      </c>
      <c r="D5" s="3" t="s">
        <v>48</v>
      </c>
      <c r="E5" s="5">
        <v>1</v>
      </c>
      <c r="F5" s="2">
        <v>900</v>
      </c>
      <c r="G5" s="6">
        <v>117000</v>
      </c>
      <c r="H5" s="2">
        <v>805.63</v>
      </c>
      <c r="I5" s="6">
        <v>88732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110.14</v>
      </c>
    </row>
    <row r="6" spans="1:18">
      <c r="B6" s="41" t="s">
        <v>46</v>
      </c>
      <c r="C6" t="s">
        <v>47</v>
      </c>
      <c r="D6" s="3" t="s">
        <v>49</v>
      </c>
      <c r="E6" s="5">
        <v>1</v>
      </c>
      <c r="F6" s="2">
        <v>55</v>
      </c>
      <c r="G6" s="6">
        <v>7150</v>
      </c>
      <c r="H6" s="2">
        <v>40</v>
      </c>
      <c r="I6" s="6">
        <v>4406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110.14</v>
      </c>
    </row>
    <row r="7" spans="1:18">
      <c r="B7" s="41" t="s">
        <v>46</v>
      </c>
      <c r="C7" t="s">
        <v>47</v>
      </c>
      <c r="D7" s="3" t="s">
        <v>50</v>
      </c>
      <c r="E7" s="5">
        <v>2</v>
      </c>
      <c r="F7" s="2">
        <v>110</v>
      </c>
      <c r="G7" s="6">
        <v>14300</v>
      </c>
      <c r="H7" s="2">
        <v>80</v>
      </c>
      <c r="I7" s="6">
        <v>8812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110.14</v>
      </c>
    </row>
    <row r="8" spans="1:18">
      <c r="B8" s="41" t="s">
        <v>46</v>
      </c>
      <c r="C8" t="s">
        <v>47</v>
      </c>
      <c r="D8" s="3" t="s">
        <v>51</v>
      </c>
      <c r="E8" s="5">
        <v>1</v>
      </c>
      <c r="F8" s="2">
        <v>130</v>
      </c>
      <c r="G8" s="6">
        <v>16900</v>
      </c>
      <c r="H8" s="2">
        <v>100</v>
      </c>
      <c r="I8" s="6">
        <v>11014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110.14</v>
      </c>
    </row>
    <row r="9" spans="1:18">
      <c r="B9" s="41" t="s">
        <v>46</v>
      </c>
      <c r="C9" t="s">
        <v>52</v>
      </c>
      <c r="D9" s="3" t="s">
        <v>53</v>
      </c>
      <c r="E9" s="5">
        <v>1</v>
      </c>
      <c r="F9" s="2">
        <v>300</v>
      </c>
      <c r="G9" s="6">
        <v>39000</v>
      </c>
      <c r="H9" s="2">
        <v>167.54</v>
      </c>
      <c r="I9" s="6">
        <v>18453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110.14</v>
      </c>
    </row>
    <row r="10" spans="1:18">
      <c r="B10" s="41" t="s">
        <v>46</v>
      </c>
      <c r="C10" t="s">
        <v>52</v>
      </c>
      <c r="D10" s="3" t="s">
        <v>54</v>
      </c>
      <c r="E10" s="5">
        <v>1</v>
      </c>
      <c r="F10" s="2">
        <v>150</v>
      </c>
      <c r="G10" s="6">
        <v>19500</v>
      </c>
      <c r="H10" s="2">
        <v>104.7</v>
      </c>
      <c r="I10" s="6">
        <v>11532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110.14</v>
      </c>
    </row>
    <row r="11" spans="1:18">
      <c r="B11" s="41" t="s">
        <v>46</v>
      </c>
      <c r="C11" t="s">
        <v>55</v>
      </c>
      <c r="D11" s="3" t="s">
        <v>56</v>
      </c>
      <c r="E11" s="5">
        <v>1</v>
      </c>
      <c r="F11" s="2">
        <v>1500</v>
      </c>
      <c r="G11" s="6">
        <v>195000</v>
      </c>
      <c r="H11" s="2">
        <v>1099.48</v>
      </c>
      <c r="I11" s="6">
        <v>121097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110.14</v>
      </c>
    </row>
    <row r="12" spans="1:18">
      <c r="B12" s="41" t="s">
        <v>46</v>
      </c>
      <c r="C12" t="s">
        <v>57</v>
      </c>
      <c r="D12" s="3" t="s">
        <v>58</v>
      </c>
      <c r="E12" s="5">
        <v>1</v>
      </c>
      <c r="F12" s="2">
        <v>350</v>
      </c>
      <c r="G12" s="6">
        <v>45500</v>
      </c>
      <c r="H12" s="2">
        <v>262</v>
      </c>
      <c r="I12" s="6">
        <v>28857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110.14</v>
      </c>
    </row>
    <row r="13" spans="1:18">
      <c r="B13" s="41" t="s">
        <v>46</v>
      </c>
      <c r="C13" t="s">
        <v>59</v>
      </c>
      <c r="D13" s="3" t="s">
        <v>60</v>
      </c>
      <c r="E13" s="5">
        <v>1</v>
      </c>
      <c r="F13" s="2">
        <v>150</v>
      </c>
      <c r="G13" s="6">
        <v>19500</v>
      </c>
      <c r="H13" s="2">
        <v>83.77</v>
      </c>
      <c r="I13" s="6">
        <v>9226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110.14</v>
      </c>
    </row>
    <row r="14" spans="1:18">
      <c r="B14" s="41" t="s">
        <v>46</v>
      </c>
      <c r="C14" t="s">
        <v>59</v>
      </c>
      <c r="D14" s="3" t="s">
        <v>61</v>
      </c>
      <c r="E14" s="5">
        <v>1</v>
      </c>
      <c r="F14" s="2">
        <v>230</v>
      </c>
      <c r="G14" s="6">
        <v>29900</v>
      </c>
      <c r="H14" s="2">
        <v>167.54</v>
      </c>
      <c r="I14" s="6">
        <v>18453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110.14</v>
      </c>
    </row>
    <row r="15" spans="1:18">
      <c r="B15" s="41" t="s">
        <v>46</v>
      </c>
      <c r="C15" t="s">
        <v>62</v>
      </c>
      <c r="D15" s="3" t="s">
        <v>63</v>
      </c>
      <c r="E15" s="5">
        <v>1</v>
      </c>
      <c r="F15" s="2">
        <v>350</v>
      </c>
      <c r="G15" s="6">
        <v>45500</v>
      </c>
      <c r="H15" s="2">
        <v>222.51</v>
      </c>
      <c r="I15" s="6">
        <v>24507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110.14</v>
      </c>
    </row>
    <row r="16" spans="1:18">
      <c r="B16" s="41" t="s">
        <v>46</v>
      </c>
      <c r="C16" t="s">
        <v>64</v>
      </c>
      <c r="D16" s="3" t="s">
        <v>65</v>
      </c>
      <c r="E16" s="5">
        <v>1</v>
      </c>
      <c r="F16" s="2">
        <v>500</v>
      </c>
      <c r="G16" s="6">
        <v>65000</v>
      </c>
      <c r="H16" s="2">
        <v>400</v>
      </c>
      <c r="I16" s="6">
        <v>44056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110.14</v>
      </c>
    </row>
    <row r="17" spans="1:18">
      <c r="B17" s="41" t="s">
        <v>46</v>
      </c>
      <c r="C17" t="s">
        <v>66</v>
      </c>
      <c r="D17" s="3" t="s">
        <v>67</v>
      </c>
      <c r="E17" s="5">
        <v>1</v>
      </c>
      <c r="F17" s="2">
        <v>330</v>
      </c>
      <c r="G17" s="6">
        <v>42900</v>
      </c>
      <c r="H17" s="2">
        <v>330</v>
      </c>
      <c r="I17" s="6">
        <v>36346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110.14</v>
      </c>
    </row>
    <row r="18" spans="1:18">
      <c r="B18" s="41" t="s">
        <v>46</v>
      </c>
      <c r="C18" t="s">
        <v>66</v>
      </c>
      <c r="D18" s="3" t="s">
        <v>68</v>
      </c>
      <c r="E18" s="5">
        <v>1</v>
      </c>
      <c r="F18" s="2">
        <v>150</v>
      </c>
      <c r="G18" s="6">
        <v>19500</v>
      </c>
      <c r="H18" s="2">
        <v>30</v>
      </c>
      <c r="I18" s="6">
        <v>3304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110.14</v>
      </c>
    </row>
    <row r="19" spans="1:18">
      <c r="B19" s="41" t="s">
        <v>46</v>
      </c>
      <c r="C19" t="s">
        <v>66</v>
      </c>
      <c r="D19" s="3" t="s">
        <v>69</v>
      </c>
      <c r="E19" s="5">
        <v>5</v>
      </c>
      <c r="F19" s="2">
        <v>135</v>
      </c>
      <c r="G19" s="6">
        <v>17550</v>
      </c>
      <c r="H19" s="2">
        <v>75</v>
      </c>
      <c r="I19" s="6">
        <v>8260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110.14</v>
      </c>
    </row>
    <row r="20" spans="1:18">
      <c r="B20" s="41" t="s">
        <v>46</v>
      </c>
      <c r="C20" t="s">
        <v>70</v>
      </c>
      <c r="D20" s="3" t="s">
        <v>71</v>
      </c>
      <c r="E20" s="5">
        <v>1</v>
      </c>
      <c r="F20" s="2">
        <v>0</v>
      </c>
      <c r="G20" s="6">
        <v>0</v>
      </c>
      <c r="H20" s="2">
        <v>784.46</v>
      </c>
      <c r="I20" s="6">
        <v>86400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</v>
      </c>
      <c r="P20" s="4">
        <v>1</v>
      </c>
      <c r="Q20" s="2">
        <v>130</v>
      </c>
      <c r="R20" s="42">
        <v>110.14</v>
      </c>
    </row>
    <row r="21" spans="1:18">
      <c r="B21" s="43"/>
      <c r="C21" s="43"/>
      <c r="D21" s="44"/>
      <c r="E21" s="45"/>
      <c r="F21" s="46"/>
      <c r="G21" s="47"/>
      <c r="H21" s="46"/>
      <c r="I21" s="47"/>
      <c r="J21" s="47"/>
      <c r="K21" s="48"/>
      <c r="L21" s="47"/>
      <c r="M21" s="46"/>
      <c r="N21" s="47"/>
      <c r="O21" s="48"/>
      <c r="P21" s="48"/>
      <c r="Q21" s="46"/>
      <c r="R21" s="46"/>
    </row>
    <row r="22" spans="1:18">
      <c r="D22" s="8" t="s">
        <v>72</v>
      </c>
      <c r="F22" s="2" t="str">
        <f>SUM(F5:F21)</f>
        <v>0</v>
      </c>
      <c r="G22" s="6" t="str">
        <f>SUM(G5:G21)</f>
        <v>0</v>
      </c>
      <c r="H22" s="2" t="str">
        <f>SUM(H5:H21)</f>
        <v>0</v>
      </c>
      <c r="I22" s="6" t="str">
        <f>SUM(I5:I21)</f>
        <v>0</v>
      </c>
      <c r="J22" s="6" t="str">
        <f>SUM(J5:J21)</f>
        <v>0</v>
      </c>
      <c r="K22" s="4" t="str">
        <f>IF(G22=0,0,J22 / G22)</f>
        <v>0</v>
      </c>
      <c r="L22" s="6" t="str">
        <f>SUM(L5:L21)</f>
        <v>0</v>
      </c>
      <c r="M22" s="2" t="str">
        <f>SUM(M5:M21)</f>
        <v>0</v>
      </c>
      <c r="N22" s="6" t="str">
        <f>SUM(N5:N21)</f>
        <v>0</v>
      </c>
    </row>
    <row r="23" spans="1:18">
      <c r="D23" s="8" t="s">
        <v>73</v>
      </c>
      <c r="E23" s="9">
        <v>0.04712</v>
      </c>
      <c r="F23" s="2" t="str">
        <f>E23 * (F22 - 0)</f>
        <v>0</v>
      </c>
      <c r="G23" s="6" t="str">
        <f>E23 * (G22 - 0)</f>
        <v>0</v>
      </c>
    </row>
    <row r="24" spans="1:18">
      <c r="D24" s="8" t="s">
        <v>74</v>
      </c>
      <c r="E24" s="7">
        <v>0.1</v>
      </c>
      <c r="F24" s="2" t="str">
        <f>F22*E24</f>
        <v>0</v>
      </c>
      <c r="G24" s="6" t="str">
        <f>G22*E24</f>
        <v>0</v>
      </c>
      <c r="N24" s="6" t="str">
        <f>G24</f>
        <v>0</v>
      </c>
    </row>
    <row r="25" spans="1:18">
      <c r="D25" s="8" t="s">
        <v>72</v>
      </c>
      <c r="F25" s="2" t="str">
        <f>F22 + F23 + F24</f>
        <v>0</v>
      </c>
      <c r="G25" s="6" t="str">
        <f>G22 + G23 +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</f>
        <v>0</v>
      </c>
      <c r="M25" s="2" t="str">
        <f>M22</f>
        <v>0</v>
      </c>
      <c r="N25" s="6" t="str">
        <f>N22 + N24</f>
        <v>0</v>
      </c>
    </row>
    <row r="26" spans="1:18">
      <c r="D26" s="8" t="s">
        <v>75</v>
      </c>
      <c r="E26" s="7">
        <v>0</v>
      </c>
      <c r="F26" s="2" t="str">
        <f>F25*E26</f>
        <v>0</v>
      </c>
      <c r="G26" s="6" t="str">
        <f>G25*E26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</row>
    <row r="27" spans="1:18">
      <c r="D27" s="8" t="s">
        <v>76</v>
      </c>
      <c r="E27" s="5">
        <v>20000</v>
      </c>
      <c r="F27" s="2" t="str">
        <f>IF(R27=0,0,G27/R27)</f>
        <v>0</v>
      </c>
      <c r="G27" s="6" t="str">
        <f>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  <c r="Q27" s="2" t="s">
        <v>77</v>
      </c>
      <c r="R27" s="2">
        <v>100</v>
      </c>
    </row>
    <row r="28" spans="1:18">
      <c r="D28" s="8" t="s">
        <v>78</v>
      </c>
      <c r="F28" s="2" t="str">
        <f>F25 - F26 - F27</f>
        <v>0</v>
      </c>
      <c r="G28" s="6" t="str">
        <f>G25 - G26 -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L25 - L26 - L27</f>
        <v>0</v>
      </c>
      <c r="M28" s="2" t="str">
        <f>M25 - M26 - M27</f>
        <v>0</v>
      </c>
      <c r="N28" s="6" t="str">
        <f>N25 - N26 - N27</f>
        <v>0</v>
      </c>
    </row>
    <row r="29" spans="1:18">
      <c r="D29" s="8"/>
    </row>
    <row r="30" spans="1:18">
      <c r="D3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0" s="2" t="str">
        <f>M28</f>
        <v>0</v>
      </c>
    </row>
    <row r="31" spans="1:18">
      <c r="D31" s="8" t="s">
        <v>7</v>
      </c>
      <c r="F31" s="2" t="str">
        <f>(F30 + F32) * E23</f>
        <v>0</v>
      </c>
    </row>
    <row r="32" spans="1:18">
      <c r="D32" s="8" t="s">
        <v>79</v>
      </c>
      <c r="F32" s="2" t="str">
        <f>H28</f>
        <v>0</v>
      </c>
    </row>
    <row r="33" spans="1:18">
      <c r="D3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3" s="2" t="str">
        <f>SUM(F30:F32)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81</v>
      </c>
      <c r="Q2" s="2" t="s">
        <v>28</v>
      </c>
      <c r="R2" s="2">
        <v>110.14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82</v>
      </c>
      <c r="D5" s="3" t="s">
        <v>48</v>
      </c>
      <c r="E5" s="5">
        <v>1</v>
      </c>
      <c r="F5" s="2">
        <v>2000</v>
      </c>
      <c r="G5" s="6">
        <v>260000</v>
      </c>
      <c r="H5" s="2">
        <v>1976.56</v>
      </c>
      <c r="I5" s="6">
        <v>217698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110.14</v>
      </c>
    </row>
    <row r="6" spans="1:18">
      <c r="B6" s="41" t="s">
        <v>46</v>
      </c>
      <c r="C6" t="s">
        <v>83</v>
      </c>
      <c r="D6" s="3" t="s">
        <v>53</v>
      </c>
      <c r="E6" s="5">
        <v>1</v>
      </c>
      <c r="F6" s="2">
        <v>400</v>
      </c>
      <c r="G6" s="6">
        <v>52000</v>
      </c>
      <c r="H6" s="2">
        <v>300</v>
      </c>
      <c r="I6" s="6">
        <v>33042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110.14</v>
      </c>
    </row>
    <row r="7" spans="1:18">
      <c r="B7" s="41" t="s">
        <v>46</v>
      </c>
      <c r="C7" t="s">
        <v>55</v>
      </c>
      <c r="D7" s="3" t="s">
        <v>84</v>
      </c>
      <c r="E7" s="5">
        <v>1</v>
      </c>
      <c r="F7" s="2">
        <v>1500</v>
      </c>
      <c r="G7" s="6">
        <v>195000</v>
      </c>
      <c r="H7" s="2">
        <v>1099.48</v>
      </c>
      <c r="I7" s="6">
        <v>121097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110.14</v>
      </c>
    </row>
    <row r="8" spans="1:18">
      <c r="B8" s="41" t="s">
        <v>46</v>
      </c>
      <c r="C8" t="s">
        <v>64</v>
      </c>
      <c r="D8" s="3" t="s">
        <v>85</v>
      </c>
      <c r="E8" s="5">
        <v>1</v>
      </c>
      <c r="F8" s="2">
        <v>680</v>
      </c>
      <c r="G8" s="6">
        <v>88400</v>
      </c>
      <c r="H8" s="2">
        <v>360</v>
      </c>
      <c r="I8" s="6">
        <v>39650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110.14</v>
      </c>
    </row>
    <row r="9" spans="1:18">
      <c r="B9" s="41" t="s">
        <v>46</v>
      </c>
      <c r="C9" t="s">
        <v>59</v>
      </c>
      <c r="D9" s="3" t="s">
        <v>86</v>
      </c>
      <c r="E9" s="5">
        <v>1</v>
      </c>
      <c r="F9" s="2">
        <v>150</v>
      </c>
      <c r="G9" s="6">
        <v>19500</v>
      </c>
      <c r="H9" s="2">
        <v>83.77</v>
      </c>
      <c r="I9" s="6">
        <v>9226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110.14</v>
      </c>
    </row>
    <row r="10" spans="1:18">
      <c r="B10" s="41" t="s">
        <v>46</v>
      </c>
      <c r="C10" t="s">
        <v>87</v>
      </c>
      <c r="D10" s="3" t="s">
        <v>63</v>
      </c>
      <c r="E10" s="5">
        <v>1</v>
      </c>
      <c r="F10" s="2">
        <v>500</v>
      </c>
      <c r="G10" s="6">
        <v>65000</v>
      </c>
      <c r="H10" s="2">
        <v>314.14</v>
      </c>
      <c r="I10" s="6">
        <v>34599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110.14</v>
      </c>
    </row>
    <row r="11" spans="1:18">
      <c r="B11" s="41" t="s">
        <v>88</v>
      </c>
      <c r="C11" t="s">
        <v>89</v>
      </c>
      <c r="D11" s="3" t="s">
        <v>90</v>
      </c>
      <c r="E11" s="5">
        <v>17</v>
      </c>
      <c r="F11" s="2">
        <v>2346</v>
      </c>
      <c r="G11" s="6">
        <v>304980</v>
      </c>
      <c r="H11" s="2">
        <v>0</v>
      </c>
      <c r="I11" s="6">
        <v>0</v>
      </c>
      <c r="J11" s="6" t="str">
        <f>G11 - 222819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110.14</v>
      </c>
    </row>
    <row r="12" spans="1:18">
      <c r="B12" s="41" t="s">
        <v>88</v>
      </c>
      <c r="C12" t="s">
        <v>89</v>
      </c>
      <c r="D12" s="3" t="s">
        <v>91</v>
      </c>
      <c r="E12" s="5">
        <v>1</v>
      </c>
      <c r="F12" s="2">
        <v>220</v>
      </c>
      <c r="G12" s="6">
        <v>28600</v>
      </c>
      <c r="H12" s="2">
        <v>0</v>
      </c>
      <c r="I12" s="6">
        <v>0</v>
      </c>
      <c r="J12" s="6" t="str">
        <f>G12 - 17843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110.14</v>
      </c>
    </row>
    <row r="13" spans="1:18">
      <c r="B13" s="41" t="s">
        <v>46</v>
      </c>
      <c r="C13" t="s">
        <v>92</v>
      </c>
      <c r="D13" s="3" t="s">
        <v>92</v>
      </c>
      <c r="E13" s="5">
        <v>1</v>
      </c>
      <c r="F13" s="2">
        <v>30</v>
      </c>
      <c r="G13" s="6">
        <v>3900</v>
      </c>
      <c r="H13" s="2">
        <v>20</v>
      </c>
      <c r="I13" s="6">
        <v>2203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110.14</v>
      </c>
    </row>
    <row r="14" spans="1:18">
      <c r="B14" s="41" t="s">
        <v>46</v>
      </c>
      <c r="C14" t="s">
        <v>93</v>
      </c>
      <c r="D14" s="3" t="s">
        <v>94</v>
      </c>
      <c r="E14" s="5">
        <v>1</v>
      </c>
      <c r="F14" s="2">
        <v>180</v>
      </c>
      <c r="G14" s="6">
        <v>23400</v>
      </c>
      <c r="H14" s="2">
        <v>120</v>
      </c>
      <c r="I14" s="6">
        <v>13217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110.14</v>
      </c>
    </row>
    <row r="15" spans="1:18">
      <c r="B15" s="41" t="s">
        <v>46</v>
      </c>
      <c r="C15" t="s">
        <v>66</v>
      </c>
      <c r="D15" s="3" t="s">
        <v>95</v>
      </c>
      <c r="E15" s="5">
        <v>1</v>
      </c>
      <c r="F15" s="2">
        <v>0</v>
      </c>
      <c r="G15" s="6">
        <v>0</v>
      </c>
      <c r="H15" s="2">
        <v>320</v>
      </c>
      <c r="I15" s="6">
        <v>35245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110.14</v>
      </c>
    </row>
    <row r="16" spans="1:18">
      <c r="B16" s="41" t="s">
        <v>46</v>
      </c>
      <c r="C16" t="s">
        <v>66</v>
      </c>
      <c r="D16" s="3" t="s">
        <v>96</v>
      </c>
      <c r="E16" s="5">
        <v>2</v>
      </c>
      <c r="F16" s="2">
        <v>150</v>
      </c>
      <c r="G16" s="6">
        <v>19500</v>
      </c>
      <c r="H16" s="2">
        <v>140</v>
      </c>
      <c r="I16" s="6">
        <v>15420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110.14</v>
      </c>
    </row>
    <row r="17" spans="1:18">
      <c r="B17" s="41" t="s">
        <v>46</v>
      </c>
      <c r="C17" t="s">
        <v>66</v>
      </c>
      <c r="D17" s="3" t="s">
        <v>97</v>
      </c>
      <c r="E17" s="5">
        <v>1</v>
      </c>
      <c r="F17" s="2">
        <v>680</v>
      </c>
      <c r="G17" s="6">
        <v>88400</v>
      </c>
      <c r="H17" s="2">
        <v>400</v>
      </c>
      <c r="I17" s="6">
        <v>44056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110.14</v>
      </c>
    </row>
    <row r="18" spans="1:18">
      <c r="B18" s="41" t="s">
        <v>46</v>
      </c>
      <c r="C18" t="s">
        <v>98</v>
      </c>
      <c r="D18" s="3" t="s">
        <v>99</v>
      </c>
      <c r="E18" s="5">
        <v>1</v>
      </c>
      <c r="F18" s="2">
        <v>150</v>
      </c>
      <c r="G18" s="6">
        <v>19500</v>
      </c>
      <c r="H18" s="2">
        <v>89.01000000000001</v>
      </c>
      <c r="I18" s="6">
        <v>9804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110.14</v>
      </c>
    </row>
    <row r="19" spans="1:18">
      <c r="B19" s="41" t="s">
        <v>46</v>
      </c>
      <c r="C19" t="s">
        <v>98</v>
      </c>
      <c r="D19" s="3" t="s">
        <v>100</v>
      </c>
      <c r="E19" s="5">
        <v>1</v>
      </c>
      <c r="F19" s="2">
        <v>100</v>
      </c>
      <c r="G19" s="6">
        <v>13000</v>
      </c>
      <c r="H19" s="2">
        <v>62.83</v>
      </c>
      <c r="I19" s="6">
        <v>6920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110.14</v>
      </c>
    </row>
    <row r="20" spans="1:18">
      <c r="B20" s="41" t="s">
        <v>46</v>
      </c>
      <c r="C20" t="s">
        <v>98</v>
      </c>
      <c r="D20" s="3" t="s">
        <v>49</v>
      </c>
      <c r="E20" s="5">
        <v>1</v>
      </c>
      <c r="F20" s="2">
        <v>20</v>
      </c>
      <c r="G20" s="6">
        <v>2600</v>
      </c>
      <c r="H20" s="2">
        <v>15</v>
      </c>
      <c r="I20" s="6">
        <v>1652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110.14</v>
      </c>
    </row>
    <row r="21" spans="1:18">
      <c r="B21" s="41" t="s">
        <v>46</v>
      </c>
      <c r="C21" t="s">
        <v>98</v>
      </c>
      <c r="D21" s="3" t="s">
        <v>101</v>
      </c>
      <c r="E21" s="5">
        <v>17</v>
      </c>
      <c r="F21" s="2">
        <v>102</v>
      </c>
      <c r="G21" s="6">
        <v>13260</v>
      </c>
      <c r="H21" s="2">
        <v>68</v>
      </c>
      <c r="I21" s="6">
        <v>7497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110.14</v>
      </c>
    </row>
    <row r="22" spans="1:18">
      <c r="B22" s="43"/>
      <c r="C22" s="43"/>
      <c r="D22" s="44"/>
      <c r="E22" s="45"/>
      <c r="F22" s="46"/>
      <c r="G22" s="47"/>
      <c r="H22" s="46"/>
      <c r="I22" s="47"/>
      <c r="J22" s="47"/>
      <c r="K22" s="48"/>
      <c r="L22" s="47"/>
      <c r="M22" s="46"/>
      <c r="N22" s="47"/>
      <c r="O22" s="48"/>
      <c r="P22" s="48"/>
      <c r="Q22" s="46"/>
      <c r="R22" s="46"/>
    </row>
    <row r="23" spans="1:18">
      <c r="D23" s="8" t="s">
        <v>72</v>
      </c>
      <c r="F23" s="2" t="str">
        <f>SUM(F5:F22)</f>
        <v>0</v>
      </c>
      <c r="G23" s="6" t="str">
        <f>SUM(G5:G22)</f>
        <v>0</v>
      </c>
      <c r="H23" s="2" t="str">
        <f>SUM(H5:H22)</f>
        <v>0</v>
      </c>
      <c r="I23" s="6" t="str">
        <f>SUM(I5:I22)</f>
        <v>0</v>
      </c>
      <c r="J23" s="6" t="str">
        <f>SUM(J5:J22)</f>
        <v>0</v>
      </c>
      <c r="K23" s="4" t="str">
        <f>IF(G23=0,0,J23 / G23)</f>
        <v>0</v>
      </c>
      <c r="L23" s="6" t="str">
        <f>SUM(L5:L22)</f>
        <v>0</v>
      </c>
      <c r="M23" s="2" t="str">
        <f>SUM(M5:M22)</f>
        <v>0</v>
      </c>
      <c r="N23" s="6" t="str">
        <f>SUM(N5:N22)</f>
        <v>0</v>
      </c>
    </row>
    <row r="24" spans="1:18">
      <c r="D24" s="8" t="s">
        <v>73</v>
      </c>
      <c r="E24" s="9">
        <v>0.04712</v>
      </c>
      <c r="F24" s="2" t="str">
        <f>E24 * (F23 - 0)</f>
        <v>0</v>
      </c>
      <c r="G24" s="6" t="str">
        <f>E24 * (G23 - 0)</f>
        <v>0</v>
      </c>
    </row>
    <row r="25" spans="1:18">
      <c r="D25" s="8" t="s">
        <v>74</v>
      </c>
      <c r="E25" s="7">
        <v>0.1</v>
      </c>
      <c r="F25" s="2" t="str">
        <f>F23*E25</f>
        <v>0</v>
      </c>
      <c r="G25" s="6" t="str">
        <f>G23*E25</f>
        <v>0</v>
      </c>
      <c r="N25" s="6" t="str">
        <f>G25</f>
        <v>0</v>
      </c>
    </row>
    <row r="26" spans="1:18">
      <c r="D26" s="8" t="s">
        <v>72</v>
      </c>
      <c r="F26" s="2" t="str">
        <f>F23 + F24 + F25</f>
        <v>0</v>
      </c>
      <c r="G26" s="6" t="str">
        <f>G23 + G24 +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</f>
        <v>0</v>
      </c>
      <c r="M26" s="2" t="str">
        <f>M23</f>
        <v>0</v>
      </c>
      <c r="N26" s="6" t="str">
        <f>N23 + N25</f>
        <v>0</v>
      </c>
    </row>
    <row r="27" spans="1:18">
      <c r="D27" s="8" t="s">
        <v>75</v>
      </c>
      <c r="E27" s="7">
        <v>0</v>
      </c>
      <c r="F27" s="2" t="str">
        <f>F26*E27</f>
        <v>0</v>
      </c>
      <c r="G27" s="6" t="str">
        <f>G26*E27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</row>
    <row r="28" spans="1:18">
      <c r="D28" s="8" t="s">
        <v>102</v>
      </c>
      <c r="E28" s="5">
        <v>0</v>
      </c>
      <c r="F28" s="2" t="str">
        <f>IF(R28=0,0,G28/R28)</f>
        <v>0</v>
      </c>
      <c r="G28" s="6" t="str">
        <f>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  <c r="Q28" s="2" t="s">
        <v>77</v>
      </c>
      <c r="R28" s="2">
        <v>100</v>
      </c>
    </row>
    <row r="29" spans="1:18">
      <c r="D29" s="8" t="s">
        <v>78</v>
      </c>
      <c r="F29" s="2" t="str">
        <f>F26 - F27 - F28</f>
        <v>0</v>
      </c>
      <c r="G29" s="6" t="str">
        <f>G26 - G27 -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L26 - L27 - L28</f>
        <v>0</v>
      </c>
      <c r="M29" s="2" t="str">
        <f>M26 - M27 - M28</f>
        <v>0</v>
      </c>
      <c r="N29" s="6" t="str">
        <f>N26 - N27 - N28</f>
        <v>0</v>
      </c>
    </row>
    <row r="30" spans="1:18">
      <c r="D30" s="8"/>
    </row>
    <row r="31" spans="1:18">
      <c r="D3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1" s="2" t="str">
        <f>M29</f>
        <v>0</v>
      </c>
    </row>
    <row r="32" spans="1:18">
      <c r="D32" s="8" t="s">
        <v>7</v>
      </c>
      <c r="F32" s="2" t="str">
        <f>(F31 + F33) * E24</f>
        <v>0</v>
      </c>
    </row>
    <row r="33" spans="1:18">
      <c r="D33" s="8" t="s">
        <v>79</v>
      </c>
      <c r="F33" s="2" t="str">
        <f>H29</f>
        <v>0</v>
      </c>
    </row>
    <row r="34" spans="1:18">
      <c r="D3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4" s="2" t="str">
        <f>SUM(F31:F33)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103</v>
      </c>
      <c r="Q2" s="2" t="s">
        <v>28</v>
      </c>
      <c r="R2" s="2">
        <v>110.14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82</v>
      </c>
      <c r="D5" s="3" t="s">
        <v>48</v>
      </c>
      <c r="E5" s="5">
        <v>1</v>
      </c>
      <c r="F5" s="2">
        <v>2000</v>
      </c>
      <c r="G5" s="6">
        <v>260000</v>
      </c>
      <c r="H5" s="2">
        <v>1976.56</v>
      </c>
      <c r="I5" s="6">
        <v>217698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110.14</v>
      </c>
    </row>
    <row r="6" spans="1:18">
      <c r="B6" s="41" t="s">
        <v>46</v>
      </c>
      <c r="C6" t="s">
        <v>104</v>
      </c>
      <c r="D6" s="3" t="s">
        <v>105</v>
      </c>
      <c r="E6" s="5">
        <v>1</v>
      </c>
      <c r="F6" s="2">
        <v>900</v>
      </c>
      <c r="G6" s="6">
        <v>117000</v>
      </c>
      <c r="H6" s="2">
        <v>500</v>
      </c>
      <c r="I6" s="6">
        <v>55070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110.14</v>
      </c>
    </row>
    <row r="7" spans="1:18">
      <c r="B7" s="41" t="s">
        <v>46</v>
      </c>
      <c r="C7" t="s">
        <v>104</v>
      </c>
      <c r="D7" s="3" t="s">
        <v>106</v>
      </c>
      <c r="E7" s="5">
        <v>1</v>
      </c>
      <c r="F7" s="2">
        <v>300</v>
      </c>
      <c r="G7" s="6">
        <v>39000</v>
      </c>
      <c r="H7" s="2">
        <v>150</v>
      </c>
      <c r="I7" s="6">
        <v>16521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110.14</v>
      </c>
    </row>
    <row r="8" spans="1:18">
      <c r="B8" s="41" t="s">
        <v>46</v>
      </c>
      <c r="C8" t="s">
        <v>104</v>
      </c>
      <c r="D8" s="3" t="s">
        <v>107</v>
      </c>
      <c r="E8" s="5">
        <v>1</v>
      </c>
      <c r="F8" s="2">
        <v>130</v>
      </c>
      <c r="G8" s="6">
        <v>16900</v>
      </c>
      <c r="H8" s="2">
        <v>80</v>
      </c>
      <c r="I8" s="6">
        <v>8811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110.14</v>
      </c>
    </row>
    <row r="9" spans="1:18">
      <c r="B9" s="41" t="s">
        <v>46</v>
      </c>
      <c r="C9" t="s">
        <v>108</v>
      </c>
      <c r="D9" s="3" t="s">
        <v>109</v>
      </c>
      <c r="E9" s="5">
        <v>1</v>
      </c>
      <c r="F9" s="2">
        <v>2000</v>
      </c>
      <c r="G9" s="6">
        <v>260000</v>
      </c>
      <c r="H9" s="2">
        <v>1370</v>
      </c>
      <c r="I9" s="6">
        <v>150892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110.14</v>
      </c>
    </row>
    <row r="10" spans="1:18">
      <c r="B10" s="41" t="s">
        <v>46</v>
      </c>
      <c r="C10" t="s">
        <v>64</v>
      </c>
      <c r="D10" s="3" t="s">
        <v>110</v>
      </c>
      <c r="E10" s="5">
        <v>1</v>
      </c>
      <c r="F10" s="2">
        <v>500</v>
      </c>
      <c r="G10" s="6">
        <v>65000</v>
      </c>
      <c r="H10" s="2">
        <v>320</v>
      </c>
      <c r="I10" s="6">
        <v>35245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110.14</v>
      </c>
    </row>
    <row r="11" spans="1:18">
      <c r="B11" s="41" t="s">
        <v>46</v>
      </c>
      <c r="C11" t="s">
        <v>62</v>
      </c>
      <c r="D11" s="3" t="s">
        <v>111</v>
      </c>
      <c r="E11" s="5">
        <v>1</v>
      </c>
      <c r="F11" s="2">
        <v>350</v>
      </c>
      <c r="G11" s="6">
        <v>45500</v>
      </c>
      <c r="H11" s="2">
        <v>222.51</v>
      </c>
      <c r="I11" s="6">
        <v>24507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110.14</v>
      </c>
    </row>
    <row r="12" spans="1:18">
      <c r="B12" s="41" t="s">
        <v>46</v>
      </c>
      <c r="C12" t="s">
        <v>66</v>
      </c>
      <c r="D12" s="3" t="s">
        <v>112</v>
      </c>
      <c r="E12" s="5">
        <v>1</v>
      </c>
      <c r="F12" s="2">
        <v>0</v>
      </c>
      <c r="G12" s="6">
        <v>0</v>
      </c>
      <c r="H12" s="2">
        <v>325</v>
      </c>
      <c r="I12" s="6">
        <v>35796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110.14</v>
      </c>
    </row>
    <row r="13" spans="1:18">
      <c r="B13" s="41" t="s">
        <v>46</v>
      </c>
      <c r="C13" t="s">
        <v>98</v>
      </c>
      <c r="D13" s="3" t="s">
        <v>99</v>
      </c>
      <c r="E13" s="5">
        <v>1</v>
      </c>
      <c r="F13" s="2">
        <v>150</v>
      </c>
      <c r="G13" s="6">
        <v>19500</v>
      </c>
      <c r="H13" s="2">
        <v>89.01000000000001</v>
      </c>
      <c r="I13" s="6">
        <v>9804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110.14</v>
      </c>
    </row>
    <row r="14" spans="1:18">
      <c r="B14" s="43"/>
      <c r="C14" s="43"/>
      <c r="D14" s="44"/>
      <c r="E14" s="45"/>
      <c r="F14" s="46"/>
      <c r="G14" s="47"/>
      <c r="H14" s="46"/>
      <c r="I14" s="47"/>
      <c r="J14" s="47"/>
      <c r="K14" s="48"/>
      <c r="L14" s="47"/>
      <c r="M14" s="46"/>
      <c r="N14" s="47"/>
      <c r="O14" s="48"/>
      <c r="P14" s="48"/>
      <c r="Q14" s="46"/>
      <c r="R14" s="46"/>
    </row>
    <row r="15" spans="1:18">
      <c r="D15" s="8" t="s">
        <v>72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73</v>
      </c>
      <c r="E16" s="9">
        <v>0.04712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74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72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75</v>
      </c>
      <c r="E19" s="7">
        <v>0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102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77</v>
      </c>
      <c r="R20" s="2">
        <v>100</v>
      </c>
    </row>
    <row r="21" spans="1:18">
      <c r="D21" s="8" t="s">
        <v>78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79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113</v>
      </c>
      <c r="Q2" s="2" t="s">
        <v>28</v>
      </c>
      <c r="R2" s="2">
        <v>110.14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82</v>
      </c>
      <c r="D5" s="3" t="s">
        <v>48</v>
      </c>
      <c r="E5" s="5">
        <v>1</v>
      </c>
      <c r="F5" s="2">
        <v>2000</v>
      </c>
      <c r="G5" s="6">
        <v>260000</v>
      </c>
      <c r="H5" s="2">
        <v>1976.56</v>
      </c>
      <c r="I5" s="6">
        <v>217698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110.14</v>
      </c>
    </row>
    <row r="6" spans="1:18">
      <c r="B6" s="41" t="s">
        <v>46</v>
      </c>
      <c r="C6" t="s">
        <v>104</v>
      </c>
      <c r="D6" s="3" t="s">
        <v>114</v>
      </c>
      <c r="E6" s="5">
        <v>1</v>
      </c>
      <c r="F6" s="2">
        <v>900</v>
      </c>
      <c r="G6" s="6">
        <v>117000</v>
      </c>
      <c r="H6" s="2">
        <v>500</v>
      </c>
      <c r="I6" s="6">
        <v>55070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110.14</v>
      </c>
    </row>
    <row r="7" spans="1:18">
      <c r="B7" s="41" t="s">
        <v>46</v>
      </c>
      <c r="C7" t="s">
        <v>104</v>
      </c>
      <c r="D7" s="3" t="s">
        <v>115</v>
      </c>
      <c r="E7" s="5">
        <v>1</v>
      </c>
      <c r="F7" s="2">
        <v>300</v>
      </c>
      <c r="G7" s="6">
        <v>39000</v>
      </c>
      <c r="H7" s="2">
        <v>150</v>
      </c>
      <c r="I7" s="6">
        <v>16521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110.14</v>
      </c>
    </row>
    <row r="8" spans="1:18">
      <c r="B8" s="41" t="s">
        <v>46</v>
      </c>
      <c r="C8" t="s">
        <v>104</v>
      </c>
      <c r="D8" s="3" t="s">
        <v>107</v>
      </c>
      <c r="E8" s="5">
        <v>1</v>
      </c>
      <c r="F8" s="2">
        <v>130</v>
      </c>
      <c r="G8" s="6">
        <v>16900</v>
      </c>
      <c r="H8" s="2">
        <v>80</v>
      </c>
      <c r="I8" s="6">
        <v>8811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110.14</v>
      </c>
    </row>
    <row r="9" spans="1:18">
      <c r="B9" s="41" t="s">
        <v>46</v>
      </c>
      <c r="C9" t="s">
        <v>116</v>
      </c>
      <c r="D9" s="3" t="s">
        <v>117</v>
      </c>
      <c r="E9" s="5">
        <v>1</v>
      </c>
      <c r="F9" s="2">
        <v>2200</v>
      </c>
      <c r="G9" s="6">
        <v>286000</v>
      </c>
      <c r="H9" s="2">
        <v>1570.68</v>
      </c>
      <c r="I9" s="6">
        <v>172995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110.14</v>
      </c>
    </row>
    <row r="10" spans="1:18">
      <c r="B10" s="41" t="s">
        <v>46</v>
      </c>
      <c r="C10" t="s">
        <v>64</v>
      </c>
      <c r="D10" s="3" t="s">
        <v>118</v>
      </c>
      <c r="E10" s="5">
        <v>1</v>
      </c>
      <c r="F10" s="2">
        <v>680</v>
      </c>
      <c r="G10" s="6">
        <v>88400</v>
      </c>
      <c r="H10" s="2">
        <v>440</v>
      </c>
      <c r="I10" s="6">
        <v>48462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110.14</v>
      </c>
    </row>
    <row r="11" spans="1:18">
      <c r="B11" s="41" t="s">
        <v>46</v>
      </c>
      <c r="C11" t="s">
        <v>64</v>
      </c>
      <c r="D11" s="3" t="s">
        <v>119</v>
      </c>
      <c r="E11" s="5">
        <v>1</v>
      </c>
      <c r="F11" s="2">
        <v>600</v>
      </c>
      <c r="G11" s="6">
        <v>78000</v>
      </c>
      <c r="H11" s="2">
        <v>360</v>
      </c>
      <c r="I11" s="6">
        <v>39650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110.14</v>
      </c>
    </row>
    <row r="12" spans="1:18">
      <c r="B12" s="41" t="s">
        <v>46</v>
      </c>
      <c r="C12" t="s">
        <v>59</v>
      </c>
      <c r="D12" s="3" t="s">
        <v>86</v>
      </c>
      <c r="E12" s="5">
        <v>1</v>
      </c>
      <c r="F12" s="2">
        <v>150</v>
      </c>
      <c r="G12" s="6">
        <v>19500</v>
      </c>
      <c r="H12" s="2">
        <v>83.77</v>
      </c>
      <c r="I12" s="6">
        <v>9226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110.14</v>
      </c>
    </row>
    <row r="13" spans="1:18">
      <c r="B13" s="41" t="s">
        <v>46</v>
      </c>
      <c r="C13" t="s">
        <v>120</v>
      </c>
      <c r="D13" s="3" t="s">
        <v>121</v>
      </c>
      <c r="E13" s="5">
        <v>1</v>
      </c>
      <c r="F13" s="2">
        <v>850</v>
      </c>
      <c r="G13" s="6">
        <v>110500</v>
      </c>
      <c r="H13" s="2">
        <v>705.8</v>
      </c>
      <c r="I13" s="6">
        <v>77737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110.14</v>
      </c>
    </row>
    <row r="14" spans="1:18">
      <c r="B14" s="41" t="s">
        <v>88</v>
      </c>
      <c r="C14" t="s">
        <v>89</v>
      </c>
      <c r="D14" s="3" t="s">
        <v>122</v>
      </c>
      <c r="E14" s="5">
        <v>32</v>
      </c>
      <c r="F14" s="2">
        <v>4416</v>
      </c>
      <c r="G14" s="6">
        <v>574080</v>
      </c>
      <c r="H14" s="2">
        <v>0</v>
      </c>
      <c r="I14" s="6">
        <v>0</v>
      </c>
      <c r="J14" s="6" t="str">
        <f>G14 - 419424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110.14</v>
      </c>
    </row>
    <row r="15" spans="1:18">
      <c r="B15" s="41" t="s">
        <v>88</v>
      </c>
      <c r="C15" t="s">
        <v>89</v>
      </c>
      <c r="D15" s="3" t="s">
        <v>123</v>
      </c>
      <c r="E15" s="5">
        <v>3</v>
      </c>
      <c r="F15" s="2">
        <v>165</v>
      </c>
      <c r="G15" s="6">
        <v>21450</v>
      </c>
      <c r="H15" s="2">
        <v>0</v>
      </c>
      <c r="I15" s="6">
        <v>0</v>
      </c>
      <c r="J15" s="6" t="str">
        <f>G15 - 13383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110.14</v>
      </c>
    </row>
    <row r="16" spans="1:18">
      <c r="B16" s="41" t="s">
        <v>88</v>
      </c>
      <c r="C16" t="s">
        <v>89</v>
      </c>
      <c r="D16" s="3" t="s">
        <v>124</v>
      </c>
      <c r="E16" s="5">
        <v>1</v>
      </c>
      <c r="F16" s="2">
        <v>160</v>
      </c>
      <c r="G16" s="6">
        <v>20800</v>
      </c>
      <c r="H16" s="2">
        <v>0</v>
      </c>
      <c r="I16" s="6">
        <v>0</v>
      </c>
      <c r="J16" s="6" t="str">
        <f>G16 - 13217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110.14</v>
      </c>
    </row>
    <row r="17" spans="1:18">
      <c r="B17" s="41" t="s">
        <v>46</v>
      </c>
      <c r="C17" t="s">
        <v>92</v>
      </c>
      <c r="D17" s="3" t="s">
        <v>92</v>
      </c>
      <c r="E17" s="5">
        <v>1</v>
      </c>
      <c r="F17" s="2">
        <v>120</v>
      </c>
      <c r="G17" s="6">
        <v>15600</v>
      </c>
      <c r="H17" s="2">
        <v>60</v>
      </c>
      <c r="I17" s="6">
        <v>6608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110.14</v>
      </c>
    </row>
    <row r="18" spans="1:18">
      <c r="B18" s="41" t="s">
        <v>46</v>
      </c>
      <c r="C18" t="s">
        <v>66</v>
      </c>
      <c r="D18" s="3" t="s">
        <v>125</v>
      </c>
      <c r="E18" s="5">
        <v>1</v>
      </c>
      <c r="F18" s="2">
        <v>650</v>
      </c>
      <c r="G18" s="6">
        <v>84500</v>
      </c>
      <c r="H18" s="2">
        <v>400</v>
      </c>
      <c r="I18" s="6">
        <v>44056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110.14</v>
      </c>
    </row>
    <row r="19" spans="1:18">
      <c r="B19" s="41" t="s">
        <v>46</v>
      </c>
      <c r="C19" t="s">
        <v>66</v>
      </c>
      <c r="D19" s="3" t="s">
        <v>126</v>
      </c>
      <c r="E19" s="5">
        <v>1</v>
      </c>
      <c r="F19" s="2">
        <v>0</v>
      </c>
      <c r="G19" s="6">
        <v>0</v>
      </c>
      <c r="H19" s="2">
        <v>350</v>
      </c>
      <c r="I19" s="6">
        <v>38549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110.14</v>
      </c>
    </row>
    <row r="20" spans="1:18">
      <c r="B20" s="41" t="s">
        <v>46</v>
      </c>
      <c r="C20" t="s">
        <v>98</v>
      </c>
      <c r="D20" s="3" t="s">
        <v>99</v>
      </c>
      <c r="E20" s="5">
        <v>1</v>
      </c>
      <c r="F20" s="2">
        <v>150</v>
      </c>
      <c r="G20" s="6">
        <v>19500</v>
      </c>
      <c r="H20" s="2">
        <v>89.01000000000001</v>
      </c>
      <c r="I20" s="6">
        <v>9804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110.14</v>
      </c>
    </row>
    <row r="21" spans="1:18">
      <c r="B21" s="41" t="s">
        <v>46</v>
      </c>
      <c r="C21" t="s">
        <v>98</v>
      </c>
      <c r="D21" s="3" t="s">
        <v>100</v>
      </c>
      <c r="E21" s="5">
        <v>2</v>
      </c>
      <c r="F21" s="2">
        <v>200</v>
      </c>
      <c r="G21" s="6">
        <v>26000</v>
      </c>
      <c r="H21" s="2">
        <v>125.66</v>
      </c>
      <c r="I21" s="6">
        <v>13840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110.14</v>
      </c>
    </row>
    <row r="22" spans="1:18">
      <c r="B22" s="41" t="s">
        <v>46</v>
      </c>
      <c r="C22" t="s">
        <v>66</v>
      </c>
      <c r="D22" s="3" t="s">
        <v>127</v>
      </c>
      <c r="E22" s="5">
        <v>4</v>
      </c>
      <c r="F22" s="2">
        <v>100</v>
      </c>
      <c r="G22" s="6">
        <v>13000</v>
      </c>
      <c r="H22" s="2">
        <v>52</v>
      </c>
      <c r="I22" s="6">
        <v>5728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110.14</v>
      </c>
    </row>
    <row r="23" spans="1:18">
      <c r="B23" s="41" t="s">
        <v>46</v>
      </c>
      <c r="C23" t="s">
        <v>128</v>
      </c>
      <c r="D23" s="3" t="s">
        <v>129</v>
      </c>
      <c r="E23" s="5">
        <v>1</v>
      </c>
      <c r="F23" s="2">
        <v>430</v>
      </c>
      <c r="G23" s="6">
        <v>55900</v>
      </c>
      <c r="H23" s="2">
        <v>315.18</v>
      </c>
      <c r="I23" s="6">
        <v>34714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110.14</v>
      </c>
    </row>
    <row r="24" spans="1:18">
      <c r="B24" s="55" t="s">
        <v>130</v>
      </c>
      <c r="C24" s="49" t="s">
        <v>70</v>
      </c>
      <c r="D24" s="50" t="s">
        <v>71</v>
      </c>
      <c r="E24" s="51">
        <v>1</v>
      </c>
      <c r="F24" s="52">
        <v>769.23</v>
      </c>
      <c r="G24" s="53">
        <v>100000</v>
      </c>
      <c r="H24" s="52">
        <v>0</v>
      </c>
      <c r="I24" s="53">
        <v>86400</v>
      </c>
      <c r="J24" s="53" t="str">
        <f>G24 - I24</f>
        <v>0</v>
      </c>
      <c r="K24" s="54" t="str">
        <f>IF(G24=0,0,J24 / G24)</f>
        <v>0</v>
      </c>
      <c r="L24" s="53">
        <v>0</v>
      </c>
      <c r="M24" s="52">
        <v>0</v>
      </c>
      <c r="N24" s="53" t="str">
        <f>J24 * P24</f>
        <v>0</v>
      </c>
      <c r="O24" s="54">
        <v>0</v>
      </c>
      <c r="P24" s="54">
        <v>1</v>
      </c>
      <c r="Q24" s="52">
        <v>130</v>
      </c>
      <c r="R24" s="56">
        <v>110.14</v>
      </c>
    </row>
    <row r="25" spans="1:18">
      <c r="B25" s="43"/>
      <c r="C25" s="43"/>
      <c r="D25" s="44"/>
      <c r="E25" s="45"/>
      <c r="F25" s="46"/>
      <c r="G25" s="47"/>
      <c r="H25" s="46"/>
      <c r="I25" s="47"/>
      <c r="J25" s="47"/>
      <c r="K25" s="48"/>
      <c r="L25" s="47"/>
      <c r="M25" s="46"/>
      <c r="N25" s="47"/>
      <c r="O25" s="48"/>
      <c r="P25" s="48"/>
      <c r="Q25" s="46"/>
      <c r="R25" s="46"/>
    </row>
    <row r="26" spans="1:18">
      <c r="D26" s="8" t="s">
        <v>72</v>
      </c>
      <c r="F26" s="2" t="str">
        <f>SUM(F5:F25)</f>
        <v>0</v>
      </c>
      <c r="G26" s="6" t="str">
        <f>SUM(G5:G25)</f>
        <v>0</v>
      </c>
      <c r="H26" s="2" t="str">
        <f>SUM(H5:H25)</f>
        <v>0</v>
      </c>
      <c r="I26" s="6" t="str">
        <f>SUM(I5:I25)</f>
        <v>0</v>
      </c>
      <c r="J26" s="6" t="str">
        <f>SUM(J5:J25)</f>
        <v>0</v>
      </c>
      <c r="K26" s="4" t="str">
        <f>IF(G26=0,0,J26 / G26)</f>
        <v>0</v>
      </c>
      <c r="L26" s="6" t="str">
        <f>SUM(L5:L25)</f>
        <v>0</v>
      </c>
      <c r="M26" s="2" t="str">
        <f>SUM(M5:M25)</f>
        <v>0</v>
      </c>
      <c r="N26" s="6" t="str">
        <f>SUM(N5:N25)</f>
        <v>0</v>
      </c>
    </row>
    <row r="27" spans="1:18">
      <c r="D27" s="8" t="s">
        <v>73</v>
      </c>
      <c r="E27" s="9">
        <v>0.04712</v>
      </c>
      <c r="F27" s="2" t="str">
        <f>E27 * (F26 - 769)</f>
        <v>0</v>
      </c>
      <c r="G27" s="6" t="str">
        <f>E27 * (G26 - 100000)</f>
        <v>0</v>
      </c>
    </row>
    <row r="28" spans="1:18">
      <c r="D28" s="8" t="s">
        <v>74</v>
      </c>
      <c r="E28" s="7">
        <v>0.1</v>
      </c>
      <c r="F28" s="2" t="str">
        <f>F26*E28</f>
        <v>0</v>
      </c>
      <c r="G28" s="6" t="str">
        <f>G26*E28</f>
        <v>0</v>
      </c>
      <c r="N28" s="6" t="str">
        <f>G28</f>
        <v>0</v>
      </c>
    </row>
    <row r="29" spans="1:18">
      <c r="D29" s="8" t="s">
        <v>72</v>
      </c>
      <c r="F29" s="2" t="str">
        <f>F26 + F27 + F28</f>
        <v>0</v>
      </c>
      <c r="G29" s="6" t="str">
        <f>G26 + G27 +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</f>
        <v>0</v>
      </c>
      <c r="M29" s="2" t="str">
        <f>M26</f>
        <v>0</v>
      </c>
      <c r="N29" s="6" t="str">
        <f>N26 + N28</f>
        <v>0</v>
      </c>
    </row>
    <row r="30" spans="1:18">
      <c r="D30" s="8" t="s">
        <v>75</v>
      </c>
      <c r="E30" s="7">
        <v>0</v>
      </c>
      <c r="F30" s="2" t="str">
        <f>F29*E30</f>
        <v>0</v>
      </c>
      <c r="G30" s="6" t="str">
        <f>G29*E30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0.2</v>
      </c>
      <c r="P30" s="4">
        <v>0.8</v>
      </c>
    </row>
    <row r="31" spans="1:18">
      <c r="D31" s="8" t="s">
        <v>102</v>
      </c>
      <c r="E31" s="5">
        <v>0</v>
      </c>
      <c r="F31" s="2" t="str">
        <f>IF(R31=0,0,G31/R31)</f>
        <v>0</v>
      </c>
      <c r="G31" s="6" t="str">
        <f>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  <c r="Q31" s="2" t="s">
        <v>77</v>
      </c>
      <c r="R31" s="2">
        <v>100</v>
      </c>
    </row>
    <row r="32" spans="1:18">
      <c r="D32" s="8" t="s">
        <v>78</v>
      </c>
      <c r="F32" s="2" t="str">
        <f>F29 - F30 - F31</f>
        <v>0</v>
      </c>
      <c r="G32" s="6" t="str">
        <f>G29 - G30 - G31</f>
        <v>0</v>
      </c>
      <c r="H32" s="2" t="str">
        <f>H29</f>
        <v>0</v>
      </c>
      <c r="I32" s="6" t="str">
        <f>I29</f>
        <v>0</v>
      </c>
      <c r="J32" s="6" t="str">
        <f>G32 - I32</f>
        <v>0</v>
      </c>
      <c r="K32" s="4" t="str">
        <f>IF(G32=0,0,J32 / G32)</f>
        <v>0</v>
      </c>
      <c r="L32" s="6" t="str">
        <f>L29 - L30 - L31</f>
        <v>0</v>
      </c>
      <c r="M32" s="2" t="str">
        <f>M29 - M30 - M31</f>
        <v>0</v>
      </c>
      <c r="N32" s="6" t="str">
        <f>N29 - N30 - N31</f>
        <v>0</v>
      </c>
    </row>
    <row r="33" spans="1:18">
      <c r="D33" s="8"/>
    </row>
    <row r="34" spans="1:18">
      <c r="D3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4" s="2" t="str">
        <f>M32</f>
        <v>0</v>
      </c>
    </row>
    <row r="35" spans="1:18">
      <c r="D35" s="8" t="s">
        <v>7</v>
      </c>
      <c r="F35" s="2" t="str">
        <f>(F34 + F36) * E27</f>
        <v>0</v>
      </c>
    </row>
    <row r="36" spans="1:18">
      <c r="D36" s="8" t="s">
        <v>79</v>
      </c>
      <c r="F36" s="2" t="str">
        <f>H32</f>
        <v>0</v>
      </c>
    </row>
    <row r="37" spans="1:18">
      <c r="D3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7" s="2" t="str">
        <f>SUM(F34:F36)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131</v>
      </c>
      <c r="Q2" s="2" t="s">
        <v>28</v>
      </c>
      <c r="R2" s="2">
        <v>110.14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132</v>
      </c>
      <c r="D5" s="3" t="s">
        <v>133</v>
      </c>
      <c r="E5" s="5">
        <v>1</v>
      </c>
      <c r="F5" s="2">
        <v>3360</v>
      </c>
      <c r="G5" s="6">
        <v>436800</v>
      </c>
      <c r="H5" s="2">
        <v>2996.1</v>
      </c>
      <c r="I5" s="6">
        <v>329990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110.14</v>
      </c>
    </row>
    <row r="6" spans="1:18">
      <c r="B6" s="41" t="s">
        <v>46</v>
      </c>
      <c r="C6" t="s">
        <v>134</v>
      </c>
      <c r="D6" s="3" t="s">
        <v>135</v>
      </c>
      <c r="E6" s="5">
        <v>1</v>
      </c>
      <c r="F6" s="2">
        <v>1700</v>
      </c>
      <c r="G6" s="6">
        <v>221000</v>
      </c>
      <c r="H6" s="2">
        <v>874.35</v>
      </c>
      <c r="I6" s="6">
        <v>96301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110.14</v>
      </c>
    </row>
    <row r="7" spans="1:18">
      <c r="B7" s="41" t="s">
        <v>46</v>
      </c>
      <c r="C7" t="s">
        <v>134</v>
      </c>
      <c r="D7" s="3" t="s">
        <v>136</v>
      </c>
      <c r="E7" s="5">
        <v>1</v>
      </c>
      <c r="F7" s="2">
        <v>350</v>
      </c>
      <c r="G7" s="6">
        <v>45500</v>
      </c>
      <c r="H7" s="2">
        <v>201</v>
      </c>
      <c r="I7" s="6">
        <v>22138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110.14</v>
      </c>
    </row>
    <row r="8" spans="1:18">
      <c r="B8" s="41" t="s">
        <v>46</v>
      </c>
      <c r="C8" t="s">
        <v>134</v>
      </c>
      <c r="D8" s="3" t="s">
        <v>137</v>
      </c>
      <c r="E8" s="5">
        <v>2</v>
      </c>
      <c r="F8" s="2">
        <v>500</v>
      </c>
      <c r="G8" s="6">
        <v>65000</v>
      </c>
      <c r="H8" s="2">
        <v>241.2</v>
      </c>
      <c r="I8" s="6">
        <v>26566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110.14</v>
      </c>
    </row>
    <row r="9" spans="1:18">
      <c r="B9" s="55" t="s">
        <v>130</v>
      </c>
      <c r="C9" s="49" t="s">
        <v>138</v>
      </c>
      <c r="D9" s="50" t="s">
        <v>139</v>
      </c>
      <c r="E9" s="51">
        <v>1</v>
      </c>
      <c r="F9" s="52">
        <v>606.15</v>
      </c>
      <c r="G9" s="53">
        <v>78800</v>
      </c>
      <c r="H9" s="52">
        <v>0</v>
      </c>
      <c r="I9" s="53">
        <v>43000</v>
      </c>
      <c r="J9" s="53" t="str">
        <f>G9 - I9</f>
        <v>0</v>
      </c>
      <c r="K9" s="54" t="str">
        <f>IF(G9=0,0,J9 / G9)</f>
        <v>0</v>
      </c>
      <c r="L9" s="53">
        <v>0</v>
      </c>
      <c r="M9" s="52">
        <v>0</v>
      </c>
      <c r="N9" s="53" t="str">
        <f>J9 * P9</f>
        <v>0</v>
      </c>
      <c r="O9" s="54">
        <v>0</v>
      </c>
      <c r="P9" s="54">
        <v>1</v>
      </c>
      <c r="Q9" s="52">
        <v>130</v>
      </c>
      <c r="R9" s="56">
        <v>110.14</v>
      </c>
    </row>
    <row r="10" spans="1:18">
      <c r="B10" s="41" t="s">
        <v>46</v>
      </c>
      <c r="C10" t="s">
        <v>140</v>
      </c>
      <c r="D10" s="3" t="s">
        <v>141</v>
      </c>
      <c r="E10" s="5">
        <v>1</v>
      </c>
      <c r="F10" s="2">
        <v>2520</v>
      </c>
      <c r="G10" s="6">
        <v>327600</v>
      </c>
      <c r="H10" s="2">
        <v>1900</v>
      </c>
      <c r="I10" s="6">
        <v>209266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110.14</v>
      </c>
    </row>
    <row r="11" spans="1:18">
      <c r="B11" s="41" t="s">
        <v>46</v>
      </c>
      <c r="C11" t="s">
        <v>64</v>
      </c>
      <c r="D11" s="3" t="s">
        <v>142</v>
      </c>
      <c r="E11" s="5">
        <v>1</v>
      </c>
      <c r="F11" s="2">
        <v>550</v>
      </c>
      <c r="G11" s="6">
        <v>71500</v>
      </c>
      <c r="H11" s="2">
        <v>500</v>
      </c>
      <c r="I11" s="6">
        <v>55070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110.14</v>
      </c>
    </row>
    <row r="12" spans="1:18">
      <c r="B12" s="41" t="s">
        <v>46</v>
      </c>
      <c r="C12" t="s">
        <v>64</v>
      </c>
      <c r="D12" s="3" t="s">
        <v>143</v>
      </c>
      <c r="E12" s="5">
        <v>3</v>
      </c>
      <c r="F12" s="2">
        <v>1080</v>
      </c>
      <c r="G12" s="6">
        <v>140400</v>
      </c>
      <c r="H12" s="2">
        <v>600</v>
      </c>
      <c r="I12" s="6">
        <v>66084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110.14</v>
      </c>
    </row>
    <row r="13" spans="1:18">
      <c r="B13" s="41" t="s">
        <v>46</v>
      </c>
      <c r="C13" t="s">
        <v>59</v>
      </c>
      <c r="D13" s="3" t="s">
        <v>86</v>
      </c>
      <c r="E13" s="5">
        <v>2</v>
      </c>
      <c r="F13" s="2">
        <v>300</v>
      </c>
      <c r="G13" s="6">
        <v>39000</v>
      </c>
      <c r="H13" s="2">
        <v>167.54</v>
      </c>
      <c r="I13" s="6">
        <v>18452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110.14</v>
      </c>
    </row>
    <row r="14" spans="1:18">
      <c r="B14" s="41" t="s">
        <v>46</v>
      </c>
      <c r="C14" t="s">
        <v>120</v>
      </c>
      <c r="D14" s="3" t="s">
        <v>144</v>
      </c>
      <c r="E14" s="5">
        <v>2</v>
      </c>
      <c r="F14" s="2">
        <v>1400</v>
      </c>
      <c r="G14" s="6">
        <v>182000</v>
      </c>
      <c r="H14" s="2">
        <v>1497.88</v>
      </c>
      <c r="I14" s="6">
        <v>164976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110.14</v>
      </c>
    </row>
    <row r="15" spans="1:18">
      <c r="B15" s="41" t="s">
        <v>46</v>
      </c>
      <c r="C15" t="s">
        <v>145</v>
      </c>
      <c r="D15" s="3" t="s">
        <v>146</v>
      </c>
      <c r="E15" s="5">
        <v>1</v>
      </c>
      <c r="F15" s="2">
        <v>270</v>
      </c>
      <c r="G15" s="6">
        <v>35100</v>
      </c>
      <c r="H15" s="2">
        <v>167.54</v>
      </c>
      <c r="I15" s="6">
        <v>18453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110.14</v>
      </c>
    </row>
    <row r="16" spans="1:18">
      <c r="B16" s="41" t="s">
        <v>46</v>
      </c>
      <c r="C16" t="s">
        <v>66</v>
      </c>
      <c r="D16" s="3" t="s">
        <v>147</v>
      </c>
      <c r="E16" s="5">
        <v>1</v>
      </c>
      <c r="F16" s="2">
        <v>0</v>
      </c>
      <c r="G16" s="6">
        <v>0</v>
      </c>
      <c r="H16" s="2">
        <v>325</v>
      </c>
      <c r="I16" s="6">
        <v>35796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110.14</v>
      </c>
    </row>
    <row r="17" spans="1:18">
      <c r="B17" s="41" t="s">
        <v>46</v>
      </c>
      <c r="C17" t="s">
        <v>66</v>
      </c>
      <c r="D17" s="3" t="s">
        <v>148</v>
      </c>
      <c r="E17" s="5">
        <v>1</v>
      </c>
      <c r="F17" s="2">
        <v>350</v>
      </c>
      <c r="G17" s="6">
        <v>45500</v>
      </c>
      <c r="H17" s="2">
        <v>180</v>
      </c>
      <c r="I17" s="6">
        <v>19825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110.14</v>
      </c>
    </row>
    <row r="18" spans="1:18">
      <c r="B18" s="41" t="s">
        <v>46</v>
      </c>
      <c r="C18" t="s">
        <v>66</v>
      </c>
      <c r="D18" s="3" t="s">
        <v>149</v>
      </c>
      <c r="E18" s="5">
        <v>4</v>
      </c>
      <c r="F18" s="2">
        <v>100</v>
      </c>
      <c r="G18" s="6">
        <v>13000</v>
      </c>
      <c r="H18" s="2">
        <v>80</v>
      </c>
      <c r="I18" s="6">
        <v>8812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110.14</v>
      </c>
    </row>
    <row r="19" spans="1:18">
      <c r="B19" s="41" t="s">
        <v>46</v>
      </c>
      <c r="C19" t="s">
        <v>150</v>
      </c>
      <c r="D19" s="3" t="s">
        <v>151</v>
      </c>
      <c r="E19" s="5">
        <v>48</v>
      </c>
      <c r="F19" s="2">
        <v>7200</v>
      </c>
      <c r="G19" s="6">
        <v>936000</v>
      </c>
      <c r="H19" s="2">
        <v>6240</v>
      </c>
      <c r="I19" s="6">
        <v>687264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110.14</v>
      </c>
    </row>
    <row r="20" spans="1:18">
      <c r="B20" s="41" t="s">
        <v>46</v>
      </c>
      <c r="C20" t="s">
        <v>150</v>
      </c>
      <c r="D20" s="3" t="s">
        <v>152</v>
      </c>
      <c r="E20" s="5">
        <v>1</v>
      </c>
      <c r="F20" s="2">
        <v>570</v>
      </c>
      <c r="G20" s="6">
        <v>74100</v>
      </c>
      <c r="H20" s="2">
        <v>480</v>
      </c>
      <c r="I20" s="6">
        <v>52867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110.14</v>
      </c>
    </row>
    <row r="21" spans="1:18">
      <c r="B21" s="41" t="s">
        <v>46</v>
      </c>
      <c r="C21" t="s">
        <v>150</v>
      </c>
      <c r="D21" s="3" t="s">
        <v>153</v>
      </c>
      <c r="E21" s="5">
        <v>1</v>
      </c>
      <c r="F21" s="2">
        <v>300</v>
      </c>
      <c r="G21" s="6">
        <v>39000</v>
      </c>
      <c r="H21" s="2">
        <v>255</v>
      </c>
      <c r="I21" s="6">
        <v>28086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110.14</v>
      </c>
    </row>
    <row r="22" spans="1:18">
      <c r="B22" s="41" t="s">
        <v>46</v>
      </c>
      <c r="C22" t="s">
        <v>150</v>
      </c>
      <c r="D22" s="3" t="s">
        <v>154</v>
      </c>
      <c r="E22" s="5">
        <v>1</v>
      </c>
      <c r="F22" s="2">
        <v>290</v>
      </c>
      <c r="G22" s="6">
        <v>37700</v>
      </c>
      <c r="H22" s="2">
        <v>240</v>
      </c>
      <c r="I22" s="6">
        <v>26434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110.14</v>
      </c>
    </row>
    <row r="23" spans="1:18">
      <c r="B23" s="41" t="s">
        <v>88</v>
      </c>
      <c r="C23" t="s">
        <v>150</v>
      </c>
      <c r="D23" s="3" t="s">
        <v>155</v>
      </c>
      <c r="E23" s="5">
        <v>9</v>
      </c>
      <c r="F23" s="2">
        <v>540</v>
      </c>
      <c r="G23" s="6">
        <v>70200</v>
      </c>
      <c r="H23" s="2">
        <v>0</v>
      </c>
      <c r="I23" s="6">
        <v>0</v>
      </c>
      <c r="J23" s="6" t="str">
        <f>G23 - 49563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110.14</v>
      </c>
    </row>
    <row r="24" spans="1:18">
      <c r="B24" s="41" t="s">
        <v>46</v>
      </c>
      <c r="C24" t="s">
        <v>150</v>
      </c>
      <c r="D24" s="3" t="s">
        <v>156</v>
      </c>
      <c r="E24" s="5">
        <v>1</v>
      </c>
      <c r="F24" s="2">
        <v>41</v>
      </c>
      <c r="G24" s="6">
        <v>5330</v>
      </c>
      <c r="H24" s="2">
        <v>34.8</v>
      </c>
      <c r="I24" s="6">
        <v>3833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110.14</v>
      </c>
    </row>
    <row r="25" spans="1:18">
      <c r="B25" s="41" t="s">
        <v>46</v>
      </c>
      <c r="C25" t="s">
        <v>157</v>
      </c>
      <c r="D25" s="3" t="s">
        <v>158</v>
      </c>
      <c r="E25" s="5">
        <v>1</v>
      </c>
      <c r="F25" s="2">
        <v>480</v>
      </c>
      <c r="G25" s="6">
        <v>62400</v>
      </c>
      <c r="H25" s="2">
        <v>280</v>
      </c>
      <c r="I25" s="6">
        <v>30839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2">
        <v>110.14</v>
      </c>
    </row>
    <row r="26" spans="1:18">
      <c r="B26" s="41" t="s">
        <v>46</v>
      </c>
      <c r="C26" t="s">
        <v>66</v>
      </c>
      <c r="D26" s="3" t="s">
        <v>159</v>
      </c>
      <c r="E26" s="5">
        <v>8</v>
      </c>
      <c r="F26" s="2">
        <v>3688</v>
      </c>
      <c r="G26" s="6">
        <v>479440</v>
      </c>
      <c r="H26" s="2">
        <v>2496</v>
      </c>
      <c r="I26" s="6">
        <v>274912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2">
        <v>110.14</v>
      </c>
    </row>
    <row r="27" spans="1:18">
      <c r="B27" s="41" t="s">
        <v>46</v>
      </c>
      <c r="C27" t="s">
        <v>66</v>
      </c>
      <c r="D27" s="3" t="s">
        <v>160</v>
      </c>
      <c r="E27" s="5">
        <v>1</v>
      </c>
      <c r="F27" s="2">
        <v>568</v>
      </c>
      <c r="G27" s="6">
        <v>73840</v>
      </c>
      <c r="H27" s="2">
        <v>378</v>
      </c>
      <c r="I27" s="6">
        <v>41633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2">
        <v>110.14</v>
      </c>
    </row>
    <row r="28" spans="1:18">
      <c r="B28" s="41" t="s">
        <v>46</v>
      </c>
      <c r="C28" t="s">
        <v>161</v>
      </c>
      <c r="D28" s="3" t="s">
        <v>162</v>
      </c>
      <c r="E28" s="5">
        <v>49</v>
      </c>
      <c r="F28" s="2">
        <v>294</v>
      </c>
      <c r="G28" s="6">
        <v>38220</v>
      </c>
      <c r="H28" s="2">
        <v>220.5</v>
      </c>
      <c r="I28" s="6">
        <v>24304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2">
        <v>110.14</v>
      </c>
    </row>
    <row r="29" spans="1:18">
      <c r="B29" s="41" t="s">
        <v>46</v>
      </c>
      <c r="C29" t="s">
        <v>161</v>
      </c>
      <c r="D29" s="3" t="s">
        <v>163</v>
      </c>
      <c r="E29" s="5">
        <v>59</v>
      </c>
      <c r="F29" s="2">
        <v>118</v>
      </c>
      <c r="G29" s="6">
        <v>15340</v>
      </c>
      <c r="H29" s="2">
        <v>80.24000000000001</v>
      </c>
      <c r="I29" s="6">
        <v>8850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2">
        <v>110.14</v>
      </c>
    </row>
    <row r="30" spans="1:18">
      <c r="B30" s="41" t="s">
        <v>46</v>
      </c>
      <c r="C30" t="s">
        <v>161</v>
      </c>
      <c r="D30" s="3" t="s">
        <v>164</v>
      </c>
      <c r="E30" s="5">
        <v>53</v>
      </c>
      <c r="F30" s="2">
        <v>530</v>
      </c>
      <c r="G30" s="6">
        <v>68900</v>
      </c>
      <c r="H30" s="2">
        <v>405.45</v>
      </c>
      <c r="I30" s="6">
        <v>44679</v>
      </c>
      <c r="J30" s="6" t="str">
        <f>G30 - I30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2">
        <v>110.14</v>
      </c>
    </row>
    <row r="31" spans="1:18">
      <c r="B31" s="41" t="s">
        <v>46</v>
      </c>
      <c r="C31" t="s">
        <v>161</v>
      </c>
      <c r="D31" s="3" t="s">
        <v>165</v>
      </c>
      <c r="E31" s="5">
        <v>1</v>
      </c>
      <c r="F31" s="2">
        <v>141</v>
      </c>
      <c r="G31" s="6">
        <v>18330</v>
      </c>
      <c r="H31" s="2">
        <v>200</v>
      </c>
      <c r="I31" s="6">
        <v>22028</v>
      </c>
      <c r="J31" s="6" t="str">
        <f>G31 - I31</f>
        <v>0</v>
      </c>
      <c r="K31" s="4" t="str">
        <f>IF(G31=0,0,J31 / G31)</f>
        <v>0</v>
      </c>
      <c r="L31" s="6" t="str">
        <f>J31 * O31</f>
        <v>0</v>
      </c>
      <c r="M31" s="2" t="str">
        <f>L31 / R2</f>
        <v>0</v>
      </c>
      <c r="N31" s="6" t="str">
        <f>J31 * P31</f>
        <v>0</v>
      </c>
      <c r="O31" s="4">
        <v>0.2</v>
      </c>
      <c r="P31" s="4">
        <v>0.8</v>
      </c>
      <c r="Q31" s="2">
        <v>130</v>
      </c>
      <c r="R31" s="42">
        <v>110.14</v>
      </c>
    </row>
    <row r="32" spans="1:18">
      <c r="B32" s="41" t="s">
        <v>46</v>
      </c>
      <c r="C32" t="s">
        <v>166</v>
      </c>
      <c r="D32" s="3" t="s">
        <v>167</v>
      </c>
      <c r="E32" s="5">
        <v>1</v>
      </c>
      <c r="F32" s="2">
        <v>0</v>
      </c>
      <c r="G32" s="6">
        <v>0</v>
      </c>
      <c r="H32" s="2">
        <v>300</v>
      </c>
      <c r="I32" s="6">
        <v>33042</v>
      </c>
      <c r="J32" s="6" t="str">
        <f>G32 - I32</f>
        <v>0</v>
      </c>
      <c r="K32" s="4" t="str">
        <f>IF(G32=0,0,J32 / G32)</f>
        <v>0</v>
      </c>
      <c r="L32" s="6" t="str">
        <f>J32 * O32</f>
        <v>0</v>
      </c>
      <c r="M32" s="2" t="str">
        <f>L32 / R2</f>
        <v>0</v>
      </c>
      <c r="N32" s="6" t="str">
        <f>J32 * P32</f>
        <v>0</v>
      </c>
      <c r="O32" s="4">
        <v>0.2</v>
      </c>
      <c r="P32" s="4">
        <v>0.8</v>
      </c>
      <c r="Q32" s="2">
        <v>130</v>
      </c>
      <c r="R32" s="42">
        <v>110.14</v>
      </c>
    </row>
    <row r="33" spans="1:18">
      <c r="B33" s="43"/>
      <c r="C33" s="43"/>
      <c r="D33" s="44"/>
      <c r="E33" s="45"/>
      <c r="F33" s="46"/>
      <c r="G33" s="47"/>
      <c r="H33" s="46"/>
      <c r="I33" s="47"/>
      <c r="J33" s="47"/>
      <c r="K33" s="48"/>
      <c r="L33" s="47"/>
      <c r="M33" s="46"/>
      <c r="N33" s="47"/>
      <c r="O33" s="48"/>
      <c r="P33" s="48"/>
      <c r="Q33" s="46"/>
      <c r="R33" s="46"/>
    </row>
    <row r="34" spans="1:18">
      <c r="D34" s="8" t="s">
        <v>72</v>
      </c>
      <c r="F34" s="2" t="str">
        <f>SUM(F5:F33)</f>
        <v>0</v>
      </c>
      <c r="G34" s="6" t="str">
        <f>SUM(G5:G33)</f>
        <v>0</v>
      </c>
      <c r="H34" s="2" t="str">
        <f>SUM(H5:H33)</f>
        <v>0</v>
      </c>
      <c r="I34" s="6" t="str">
        <f>SUM(I5:I33)</f>
        <v>0</v>
      </c>
      <c r="J34" s="6" t="str">
        <f>SUM(J5:J33)</f>
        <v>0</v>
      </c>
      <c r="K34" s="4" t="str">
        <f>IF(G34=0,0,J34 / G34)</f>
        <v>0</v>
      </c>
      <c r="L34" s="6" t="str">
        <f>SUM(L5:L33)</f>
        <v>0</v>
      </c>
      <c r="M34" s="2" t="str">
        <f>SUM(M5:M33)</f>
        <v>0</v>
      </c>
      <c r="N34" s="6" t="str">
        <f>SUM(N5:N33)</f>
        <v>0</v>
      </c>
    </row>
    <row r="35" spans="1:18">
      <c r="D35" s="8" t="s">
        <v>73</v>
      </c>
      <c r="E35" s="9">
        <v>0.04712</v>
      </c>
      <c r="F35" s="2" t="str">
        <f>E35 * (F34 - 606)</f>
        <v>0</v>
      </c>
      <c r="G35" s="6" t="str">
        <f>E35 * (G34 - 78800)</f>
        <v>0</v>
      </c>
    </row>
    <row r="36" spans="1:18">
      <c r="D36" s="8" t="s">
        <v>74</v>
      </c>
      <c r="E36" s="7">
        <v>0.1</v>
      </c>
      <c r="F36" s="2" t="str">
        <f>F34*E36</f>
        <v>0</v>
      </c>
      <c r="G36" s="6" t="str">
        <f>G34*E36</f>
        <v>0</v>
      </c>
      <c r="N36" s="6" t="str">
        <f>G36</f>
        <v>0</v>
      </c>
    </row>
    <row r="37" spans="1:18">
      <c r="D37" s="8" t="s">
        <v>72</v>
      </c>
      <c r="F37" s="2" t="str">
        <f>F34 + F35 + F36</f>
        <v>0</v>
      </c>
      <c r="G37" s="6" t="str">
        <f>G34 + G35 + G36</f>
        <v>0</v>
      </c>
      <c r="H37" s="2" t="str">
        <f>H34</f>
        <v>0</v>
      </c>
      <c r="I37" s="6" t="str">
        <f>I34</f>
        <v>0</v>
      </c>
      <c r="J37" s="6" t="str">
        <f>G37 - I37</f>
        <v>0</v>
      </c>
      <c r="K37" s="4" t="str">
        <f>IF(G37=0,0,J37 / G37)</f>
        <v>0</v>
      </c>
      <c r="L37" s="6" t="str">
        <f>L34</f>
        <v>0</v>
      </c>
      <c r="M37" s="2" t="str">
        <f>M34</f>
        <v>0</v>
      </c>
      <c r="N37" s="6" t="str">
        <f>N34 + N36</f>
        <v>0</v>
      </c>
    </row>
    <row r="38" spans="1:18">
      <c r="D38" s="8" t="s">
        <v>75</v>
      </c>
      <c r="E38" s="7">
        <v>0</v>
      </c>
      <c r="F38" s="2" t="str">
        <f>F37*E38</f>
        <v>0</v>
      </c>
      <c r="G38" s="6" t="str">
        <f>G37*E38</f>
        <v>0</v>
      </c>
      <c r="L38" s="6" t="str">
        <f>G38*O38</f>
        <v>0</v>
      </c>
      <c r="M38" s="2" t="str">
        <f>F38*O38</f>
        <v>0</v>
      </c>
      <c r="N38" s="6" t="str">
        <f>G38*P38</f>
        <v>0</v>
      </c>
      <c r="O38" s="4">
        <v>0.2</v>
      </c>
      <c r="P38" s="4">
        <v>0.8</v>
      </c>
    </row>
    <row r="39" spans="1:18">
      <c r="D39" s="8" t="s">
        <v>102</v>
      </c>
      <c r="E39" s="5">
        <v>0</v>
      </c>
      <c r="F39" s="2" t="str">
        <f>IF(R39=0,0,G39/R39)</f>
        <v>0</v>
      </c>
      <c r="G39" s="6" t="str">
        <f>E39</f>
        <v>0</v>
      </c>
      <c r="L39" s="6" t="str">
        <f>G39*O39</f>
        <v>0</v>
      </c>
      <c r="M39" s="2" t="str">
        <f>F39*O39</f>
        <v>0</v>
      </c>
      <c r="N39" s="6" t="str">
        <f>G39*P39</f>
        <v>0</v>
      </c>
      <c r="O39" s="4">
        <v>0.2</v>
      </c>
      <c r="P39" s="4">
        <v>0.8</v>
      </c>
      <c r="Q39" s="2" t="s">
        <v>77</v>
      </c>
      <c r="R39" s="2">
        <v>100</v>
      </c>
    </row>
    <row r="40" spans="1:18">
      <c r="D40" s="8" t="s">
        <v>78</v>
      </c>
      <c r="F40" s="2" t="str">
        <f>F37 - F38 - F39</f>
        <v>0</v>
      </c>
      <c r="G40" s="6" t="str">
        <f>G37 - G38 - G39</f>
        <v>0</v>
      </c>
      <c r="H40" s="2" t="str">
        <f>H37</f>
        <v>0</v>
      </c>
      <c r="I40" s="6" t="str">
        <f>I37</f>
        <v>0</v>
      </c>
      <c r="J40" s="6" t="str">
        <f>G40 - I40</f>
        <v>0</v>
      </c>
      <c r="K40" s="4" t="str">
        <f>IF(G40=0,0,J40 / G40)</f>
        <v>0</v>
      </c>
      <c r="L40" s="6" t="str">
        <f>L37 - L38 - L39</f>
        <v>0</v>
      </c>
      <c r="M40" s="2" t="str">
        <f>M37 - M38 - M39</f>
        <v>0</v>
      </c>
      <c r="N40" s="6" t="str">
        <f>N37 - N38 - N39</f>
        <v>0</v>
      </c>
    </row>
    <row r="41" spans="1:18">
      <c r="D41" s="8"/>
    </row>
    <row r="42" spans="1:18">
      <c r="D4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42" s="2" t="str">
        <f>M40</f>
        <v>0</v>
      </c>
    </row>
    <row r="43" spans="1:18">
      <c r="D43" s="8" t="s">
        <v>7</v>
      </c>
      <c r="F43" s="2" t="str">
        <f>(F42 + F44) * E35</f>
        <v>0</v>
      </c>
    </row>
    <row r="44" spans="1:18">
      <c r="D44" s="8" t="s">
        <v>79</v>
      </c>
      <c r="F44" s="2" t="str">
        <f>H40</f>
        <v>0</v>
      </c>
    </row>
    <row r="45" spans="1:18">
      <c r="D4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5" s="2" t="str">
        <f>SUM(F42:F44)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168</v>
      </c>
      <c r="Q2" s="2" t="s">
        <v>28</v>
      </c>
      <c r="R2" s="2">
        <v>110.14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132</v>
      </c>
      <c r="D5" s="3" t="s">
        <v>169</v>
      </c>
      <c r="E5" s="5">
        <v>1</v>
      </c>
      <c r="F5" s="2">
        <v>1750</v>
      </c>
      <c r="G5" s="6">
        <v>227500</v>
      </c>
      <c r="H5" s="2">
        <v>1559.1</v>
      </c>
      <c r="I5" s="6">
        <v>171719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110.14</v>
      </c>
    </row>
    <row r="6" spans="1:18">
      <c r="B6" s="41" t="s">
        <v>46</v>
      </c>
      <c r="C6" t="s">
        <v>170</v>
      </c>
      <c r="D6" s="3" t="s">
        <v>171</v>
      </c>
      <c r="E6" s="5">
        <v>1</v>
      </c>
      <c r="F6" s="2">
        <v>650</v>
      </c>
      <c r="G6" s="6">
        <v>84500</v>
      </c>
      <c r="H6" s="2">
        <v>418.85</v>
      </c>
      <c r="I6" s="6">
        <v>46132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110.14</v>
      </c>
    </row>
    <row r="7" spans="1:18">
      <c r="B7" s="41" t="s">
        <v>46</v>
      </c>
      <c r="C7" t="s">
        <v>170</v>
      </c>
      <c r="D7" s="3" t="s">
        <v>172</v>
      </c>
      <c r="E7" s="5">
        <v>1</v>
      </c>
      <c r="F7" s="2">
        <v>80</v>
      </c>
      <c r="G7" s="6">
        <v>10400</v>
      </c>
      <c r="H7" s="2">
        <v>41.88</v>
      </c>
      <c r="I7" s="6">
        <v>4613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110.14</v>
      </c>
    </row>
    <row r="8" spans="1:18">
      <c r="B8" s="41" t="s">
        <v>46</v>
      </c>
      <c r="C8" t="s">
        <v>170</v>
      </c>
      <c r="D8" s="3" t="s">
        <v>173</v>
      </c>
      <c r="E8" s="5">
        <v>5</v>
      </c>
      <c r="F8" s="2">
        <v>750</v>
      </c>
      <c r="G8" s="6">
        <v>97500</v>
      </c>
      <c r="H8" s="2">
        <v>427.2</v>
      </c>
      <c r="I8" s="6">
        <v>47050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110.14</v>
      </c>
    </row>
    <row r="9" spans="1:18">
      <c r="B9" s="41" t="s">
        <v>46</v>
      </c>
      <c r="C9" t="s">
        <v>170</v>
      </c>
      <c r="D9" s="3" t="s">
        <v>174</v>
      </c>
      <c r="E9" s="5">
        <v>1</v>
      </c>
      <c r="F9" s="2">
        <v>400</v>
      </c>
      <c r="G9" s="6">
        <v>52000</v>
      </c>
      <c r="H9" s="2">
        <v>209.42</v>
      </c>
      <c r="I9" s="6">
        <v>23066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110.14</v>
      </c>
    </row>
    <row r="10" spans="1:18">
      <c r="B10" s="41" t="s">
        <v>46</v>
      </c>
      <c r="C10" t="s">
        <v>170</v>
      </c>
      <c r="D10" s="3" t="s">
        <v>175</v>
      </c>
      <c r="E10" s="5">
        <v>1</v>
      </c>
      <c r="F10" s="2">
        <v>80</v>
      </c>
      <c r="G10" s="6">
        <v>10400</v>
      </c>
      <c r="H10" s="2">
        <v>41.88</v>
      </c>
      <c r="I10" s="6">
        <v>4613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110.14</v>
      </c>
    </row>
    <row r="11" spans="1:18">
      <c r="B11" s="41" t="s">
        <v>46</v>
      </c>
      <c r="C11" t="s">
        <v>170</v>
      </c>
      <c r="D11" s="3" t="s">
        <v>176</v>
      </c>
      <c r="E11" s="5">
        <v>1</v>
      </c>
      <c r="F11" s="2">
        <v>230</v>
      </c>
      <c r="G11" s="6">
        <v>29900</v>
      </c>
      <c r="H11" s="2">
        <v>157.07</v>
      </c>
      <c r="I11" s="6">
        <v>17300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110.14</v>
      </c>
    </row>
    <row r="12" spans="1:18">
      <c r="B12" s="41" t="s">
        <v>46</v>
      </c>
      <c r="C12" t="s">
        <v>170</v>
      </c>
      <c r="D12" s="3" t="s">
        <v>177</v>
      </c>
      <c r="E12" s="5">
        <v>1</v>
      </c>
      <c r="F12" s="2">
        <v>40</v>
      </c>
      <c r="G12" s="6">
        <v>5200</v>
      </c>
      <c r="H12" s="2">
        <v>20.94</v>
      </c>
      <c r="I12" s="6">
        <v>2306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110.14</v>
      </c>
    </row>
    <row r="13" spans="1:18">
      <c r="B13" s="41" t="s">
        <v>46</v>
      </c>
      <c r="C13" t="s">
        <v>178</v>
      </c>
      <c r="D13" s="3" t="s">
        <v>179</v>
      </c>
      <c r="E13" s="5">
        <v>1</v>
      </c>
      <c r="F13" s="2">
        <v>0</v>
      </c>
      <c r="G13" s="6">
        <v>0</v>
      </c>
      <c r="H13" s="2">
        <v>200</v>
      </c>
      <c r="I13" s="6">
        <v>22028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110.14</v>
      </c>
    </row>
    <row r="14" spans="1:18">
      <c r="B14" s="41" t="s">
        <v>46</v>
      </c>
      <c r="C14" t="s">
        <v>180</v>
      </c>
      <c r="D14" s="3" t="s">
        <v>181</v>
      </c>
      <c r="E14" s="5">
        <v>1</v>
      </c>
      <c r="F14" s="2">
        <v>1400</v>
      </c>
      <c r="G14" s="6">
        <v>182000</v>
      </c>
      <c r="H14" s="2">
        <v>1161.83</v>
      </c>
      <c r="I14" s="6">
        <v>127964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110.14</v>
      </c>
    </row>
    <row r="15" spans="1:18">
      <c r="B15" s="41" t="s">
        <v>46</v>
      </c>
      <c r="C15" t="s">
        <v>180</v>
      </c>
      <c r="D15" s="3" t="s">
        <v>182</v>
      </c>
      <c r="E15" s="5">
        <v>1</v>
      </c>
      <c r="F15" s="2">
        <v>250</v>
      </c>
      <c r="G15" s="6">
        <v>32500</v>
      </c>
      <c r="H15" s="2">
        <v>157.07</v>
      </c>
      <c r="I15" s="6">
        <v>17300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110.14</v>
      </c>
    </row>
    <row r="16" spans="1:18">
      <c r="B16" s="41" t="s">
        <v>46</v>
      </c>
      <c r="C16" t="s">
        <v>140</v>
      </c>
      <c r="D16" s="3" t="s">
        <v>183</v>
      </c>
      <c r="E16" s="5">
        <v>1</v>
      </c>
      <c r="F16" s="2">
        <v>950</v>
      </c>
      <c r="G16" s="6">
        <v>123500</v>
      </c>
      <c r="H16" s="2">
        <v>706.8099999999999</v>
      </c>
      <c r="I16" s="6">
        <v>77848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110.14</v>
      </c>
    </row>
    <row r="17" spans="1:18">
      <c r="B17" s="41" t="s">
        <v>46</v>
      </c>
      <c r="C17" t="s">
        <v>64</v>
      </c>
      <c r="D17" s="3" t="s">
        <v>184</v>
      </c>
      <c r="E17" s="5">
        <v>1</v>
      </c>
      <c r="F17" s="2">
        <v>450</v>
      </c>
      <c r="G17" s="6">
        <v>58500</v>
      </c>
      <c r="H17" s="2">
        <v>360</v>
      </c>
      <c r="I17" s="6">
        <v>39650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110.14</v>
      </c>
    </row>
    <row r="18" spans="1:18">
      <c r="B18" s="41" t="s">
        <v>46</v>
      </c>
      <c r="C18" t="s">
        <v>64</v>
      </c>
      <c r="D18" s="3" t="s">
        <v>185</v>
      </c>
      <c r="E18" s="5">
        <v>1</v>
      </c>
      <c r="F18" s="2">
        <v>290</v>
      </c>
      <c r="G18" s="6">
        <v>37700</v>
      </c>
      <c r="H18" s="2">
        <v>120</v>
      </c>
      <c r="I18" s="6">
        <v>13217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110.14</v>
      </c>
    </row>
    <row r="19" spans="1:18">
      <c r="B19" s="41" t="s">
        <v>46</v>
      </c>
      <c r="C19" t="s">
        <v>62</v>
      </c>
      <c r="D19" s="3" t="s">
        <v>144</v>
      </c>
      <c r="E19" s="5">
        <v>1</v>
      </c>
      <c r="F19" s="2">
        <v>350</v>
      </c>
      <c r="G19" s="6">
        <v>45500</v>
      </c>
      <c r="H19" s="2">
        <v>222.51</v>
      </c>
      <c r="I19" s="6">
        <v>24507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110.14</v>
      </c>
    </row>
    <row r="20" spans="1:18">
      <c r="B20" s="41" t="s">
        <v>46</v>
      </c>
      <c r="C20" t="s">
        <v>66</v>
      </c>
      <c r="D20" s="3" t="s">
        <v>186</v>
      </c>
      <c r="E20" s="5">
        <v>1</v>
      </c>
      <c r="F20" s="2">
        <v>0</v>
      </c>
      <c r="G20" s="6">
        <v>0</v>
      </c>
      <c r="H20" s="2">
        <v>300</v>
      </c>
      <c r="I20" s="6">
        <v>33042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2">
        <v>110.14</v>
      </c>
    </row>
    <row r="21" spans="1:18">
      <c r="B21" s="41" t="s">
        <v>46</v>
      </c>
      <c r="C21" t="s">
        <v>66</v>
      </c>
      <c r="D21" s="3" t="s">
        <v>187</v>
      </c>
      <c r="E21" s="5">
        <v>1</v>
      </c>
      <c r="F21" s="2">
        <v>86</v>
      </c>
      <c r="G21" s="6">
        <v>11180</v>
      </c>
      <c r="H21" s="2">
        <v>60</v>
      </c>
      <c r="I21" s="6">
        <v>6608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2">
        <v>110.14</v>
      </c>
    </row>
    <row r="22" spans="1:18">
      <c r="B22" s="41" t="s">
        <v>46</v>
      </c>
      <c r="C22" t="s">
        <v>66</v>
      </c>
      <c r="D22" s="3" t="s">
        <v>99</v>
      </c>
      <c r="E22" s="5">
        <v>1</v>
      </c>
      <c r="F22" s="2">
        <v>150</v>
      </c>
      <c r="G22" s="6">
        <v>19500</v>
      </c>
      <c r="H22" s="2">
        <v>60</v>
      </c>
      <c r="I22" s="6">
        <v>6608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2">
        <v>110.14</v>
      </c>
    </row>
    <row r="23" spans="1:18">
      <c r="B23" s="41" t="s">
        <v>46</v>
      </c>
      <c r="C23" t="s">
        <v>66</v>
      </c>
      <c r="D23" s="3" t="s">
        <v>149</v>
      </c>
      <c r="E23" s="5">
        <v>4</v>
      </c>
      <c r="F23" s="2">
        <v>100</v>
      </c>
      <c r="G23" s="6">
        <v>13000</v>
      </c>
      <c r="H23" s="2">
        <v>52</v>
      </c>
      <c r="I23" s="6">
        <v>5728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2">
        <v>110.14</v>
      </c>
    </row>
    <row r="24" spans="1:18">
      <c r="B24" s="41" t="s">
        <v>88</v>
      </c>
      <c r="C24" t="s">
        <v>188</v>
      </c>
      <c r="D24" s="3" t="s">
        <v>189</v>
      </c>
      <c r="E24" s="5">
        <v>1</v>
      </c>
      <c r="F24" s="2">
        <v>1050</v>
      </c>
      <c r="G24" s="6">
        <v>136500</v>
      </c>
      <c r="H24" s="2">
        <v>0</v>
      </c>
      <c r="I24" s="6">
        <v>0</v>
      </c>
      <c r="J24" s="6" t="str">
        <f>G24 - 99714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2">
        <v>110.14</v>
      </c>
    </row>
    <row r="25" spans="1:18">
      <c r="B25" s="41" t="s">
        <v>88</v>
      </c>
      <c r="C25" t="s">
        <v>188</v>
      </c>
      <c r="D25" s="3" t="s">
        <v>190</v>
      </c>
      <c r="E25" s="5">
        <v>1</v>
      </c>
      <c r="F25" s="2">
        <v>250</v>
      </c>
      <c r="G25" s="6">
        <v>32500</v>
      </c>
      <c r="H25" s="2">
        <v>0</v>
      </c>
      <c r="I25" s="6">
        <v>0</v>
      </c>
      <c r="J25" s="6" t="str">
        <f>G25 - 0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2">
        <v>110.14</v>
      </c>
    </row>
    <row r="26" spans="1:18">
      <c r="B26" s="41" t="s">
        <v>88</v>
      </c>
      <c r="C26" t="s">
        <v>191</v>
      </c>
      <c r="D26" s="3" t="s">
        <v>192</v>
      </c>
      <c r="E26" s="5">
        <v>12</v>
      </c>
      <c r="F26" s="2">
        <v>1800</v>
      </c>
      <c r="G26" s="6">
        <v>234000</v>
      </c>
      <c r="H26" s="2">
        <v>0</v>
      </c>
      <c r="I26" s="6">
        <v>0</v>
      </c>
      <c r="J26" s="6" t="str">
        <f>G26 - 171816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2">
        <v>110.14</v>
      </c>
    </row>
    <row r="27" spans="1:18">
      <c r="B27" s="41" t="s">
        <v>46</v>
      </c>
      <c r="C27" t="s">
        <v>193</v>
      </c>
      <c r="D27" s="3" t="s">
        <v>194</v>
      </c>
      <c r="E27" s="5">
        <v>1</v>
      </c>
      <c r="F27" s="2">
        <v>59</v>
      </c>
      <c r="G27" s="6">
        <v>7670</v>
      </c>
      <c r="H27" s="2">
        <v>50.43</v>
      </c>
      <c r="I27" s="6">
        <v>5554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2">
        <v>110.14</v>
      </c>
    </row>
    <row r="28" spans="1:18">
      <c r="B28" s="41" t="s">
        <v>88</v>
      </c>
      <c r="C28" t="s">
        <v>195</v>
      </c>
      <c r="D28" s="3" t="s">
        <v>196</v>
      </c>
      <c r="E28" s="5">
        <v>1</v>
      </c>
      <c r="F28" s="2">
        <v>396</v>
      </c>
      <c r="G28" s="6">
        <v>51480</v>
      </c>
      <c r="H28" s="2">
        <v>0</v>
      </c>
      <c r="I28" s="6">
        <v>0</v>
      </c>
      <c r="J28" s="6" t="str">
        <f>G28 - 37255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2">
        <v>110.14</v>
      </c>
    </row>
    <row r="29" spans="1:18">
      <c r="B29" s="41" t="s">
        <v>46</v>
      </c>
      <c r="C29" t="s">
        <v>66</v>
      </c>
      <c r="D29" s="3" t="s">
        <v>197</v>
      </c>
      <c r="E29" s="5">
        <v>1</v>
      </c>
      <c r="F29" s="2">
        <v>1500</v>
      </c>
      <c r="G29" s="6">
        <v>195000</v>
      </c>
      <c r="H29" s="2">
        <v>1250</v>
      </c>
      <c r="I29" s="6">
        <v>137675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2">
        <v>110.14</v>
      </c>
    </row>
    <row r="30" spans="1:18">
      <c r="B30" s="41" t="s">
        <v>88</v>
      </c>
      <c r="C30" t="s">
        <v>161</v>
      </c>
      <c r="D30" s="3" t="s">
        <v>198</v>
      </c>
      <c r="E30" s="5">
        <v>12</v>
      </c>
      <c r="F30" s="2">
        <v>180</v>
      </c>
      <c r="G30" s="6">
        <v>23400</v>
      </c>
      <c r="H30" s="2">
        <v>0</v>
      </c>
      <c r="I30" s="6">
        <v>0</v>
      </c>
      <c r="J30" s="6" t="str">
        <f>G30 - 15864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2">
        <v>110.14</v>
      </c>
    </row>
    <row r="31" spans="1:18">
      <c r="B31" s="41" t="s">
        <v>46</v>
      </c>
      <c r="C31" t="s">
        <v>128</v>
      </c>
      <c r="D31" s="3" t="s">
        <v>129</v>
      </c>
      <c r="E31" s="5">
        <v>1</v>
      </c>
      <c r="F31" s="2">
        <v>430</v>
      </c>
      <c r="G31" s="6">
        <v>55900</v>
      </c>
      <c r="H31" s="2">
        <v>315.18</v>
      </c>
      <c r="I31" s="6">
        <v>34714</v>
      </c>
      <c r="J31" s="6" t="str">
        <f>G31 - I31</f>
        <v>0</v>
      </c>
      <c r="K31" s="4" t="str">
        <f>IF(G31=0,0,J31 / G31)</f>
        <v>0</v>
      </c>
      <c r="L31" s="6" t="str">
        <f>J31 * O31</f>
        <v>0</v>
      </c>
      <c r="M31" s="2" t="str">
        <f>L31 / R2</f>
        <v>0</v>
      </c>
      <c r="N31" s="6" t="str">
        <f>J31 * P31</f>
        <v>0</v>
      </c>
      <c r="O31" s="4">
        <v>0.2</v>
      </c>
      <c r="P31" s="4">
        <v>0.8</v>
      </c>
      <c r="Q31" s="2">
        <v>130</v>
      </c>
      <c r="R31" s="42">
        <v>110.14</v>
      </c>
    </row>
    <row r="32" spans="1:18">
      <c r="B32" s="55" t="s">
        <v>130</v>
      </c>
      <c r="C32" s="49" t="s">
        <v>70</v>
      </c>
      <c r="D32" s="50" t="s">
        <v>199</v>
      </c>
      <c r="E32" s="51">
        <v>1</v>
      </c>
      <c r="F32" s="52">
        <v>769.23</v>
      </c>
      <c r="G32" s="53">
        <v>100000</v>
      </c>
      <c r="H32" s="52">
        <v>0</v>
      </c>
      <c r="I32" s="53">
        <v>86400</v>
      </c>
      <c r="J32" s="53" t="str">
        <f>G32 - I32</f>
        <v>0</v>
      </c>
      <c r="K32" s="54" t="str">
        <f>IF(G32=0,0,J32 / G32)</f>
        <v>0</v>
      </c>
      <c r="L32" s="53">
        <v>0</v>
      </c>
      <c r="M32" s="52">
        <v>0</v>
      </c>
      <c r="N32" s="53" t="str">
        <f>J32 * P32</f>
        <v>0</v>
      </c>
      <c r="O32" s="54">
        <v>0.2</v>
      </c>
      <c r="P32" s="54">
        <v>0.8</v>
      </c>
      <c r="Q32" s="52">
        <v>130</v>
      </c>
      <c r="R32" s="56">
        <v>110.14</v>
      </c>
    </row>
    <row r="33" spans="1:18">
      <c r="B33" s="43"/>
      <c r="C33" s="43"/>
      <c r="D33" s="44"/>
      <c r="E33" s="45"/>
      <c r="F33" s="46"/>
      <c r="G33" s="47"/>
      <c r="H33" s="46"/>
      <c r="I33" s="47"/>
      <c r="J33" s="47"/>
      <c r="K33" s="48"/>
      <c r="L33" s="47"/>
      <c r="M33" s="46"/>
      <c r="N33" s="47"/>
      <c r="O33" s="48"/>
      <c r="P33" s="48"/>
      <c r="Q33" s="46"/>
      <c r="R33" s="46"/>
    </row>
    <row r="34" spans="1:18">
      <c r="D34" s="8" t="s">
        <v>72</v>
      </c>
      <c r="F34" s="2" t="str">
        <f>SUM(F5:F33)</f>
        <v>0</v>
      </c>
      <c r="G34" s="6" t="str">
        <f>SUM(G5:G33)</f>
        <v>0</v>
      </c>
      <c r="H34" s="2" t="str">
        <f>SUM(H5:H33)</f>
        <v>0</v>
      </c>
      <c r="I34" s="6" t="str">
        <f>SUM(I5:I33)</f>
        <v>0</v>
      </c>
      <c r="J34" s="6" t="str">
        <f>SUM(J5:J33)</f>
        <v>0</v>
      </c>
      <c r="K34" s="4" t="str">
        <f>IF(G34=0,0,J34 / G34)</f>
        <v>0</v>
      </c>
      <c r="L34" s="6" t="str">
        <f>SUM(L5:L33)</f>
        <v>0</v>
      </c>
      <c r="M34" s="2" t="str">
        <f>SUM(M5:M33)</f>
        <v>0</v>
      </c>
      <c r="N34" s="6" t="str">
        <f>SUM(N5:N33)</f>
        <v>0</v>
      </c>
    </row>
    <row r="35" spans="1:18">
      <c r="D35" s="8" t="s">
        <v>73</v>
      </c>
      <c r="E35" s="9">
        <v>0.04712</v>
      </c>
      <c r="F35" s="2" t="str">
        <f>E35 * (F34 - 769)</f>
        <v>0</v>
      </c>
      <c r="G35" s="6" t="str">
        <f>E35 * (G34 - 100000)</f>
        <v>0</v>
      </c>
    </row>
    <row r="36" spans="1:18">
      <c r="D36" s="8" t="s">
        <v>74</v>
      </c>
      <c r="E36" s="7">
        <v>0.1</v>
      </c>
      <c r="F36" s="2" t="str">
        <f>F34*E36</f>
        <v>0</v>
      </c>
      <c r="G36" s="6" t="str">
        <f>G34*E36</f>
        <v>0</v>
      </c>
      <c r="N36" s="6" t="str">
        <f>G36</f>
        <v>0</v>
      </c>
    </row>
    <row r="37" spans="1:18">
      <c r="D37" s="8" t="s">
        <v>72</v>
      </c>
      <c r="F37" s="2" t="str">
        <f>F34 + F35 + F36</f>
        <v>0</v>
      </c>
      <c r="G37" s="6" t="str">
        <f>G34 + G35 + G36</f>
        <v>0</v>
      </c>
      <c r="H37" s="2" t="str">
        <f>H34</f>
        <v>0</v>
      </c>
      <c r="I37" s="6" t="str">
        <f>I34</f>
        <v>0</v>
      </c>
      <c r="J37" s="6" t="str">
        <f>G37 - I37</f>
        <v>0</v>
      </c>
      <c r="K37" s="4" t="str">
        <f>IF(G37=0,0,J37 / G37)</f>
        <v>0</v>
      </c>
      <c r="L37" s="6" t="str">
        <f>L34</f>
        <v>0</v>
      </c>
      <c r="M37" s="2" t="str">
        <f>M34</f>
        <v>0</v>
      </c>
      <c r="N37" s="6" t="str">
        <f>N34 + N36</f>
        <v>0</v>
      </c>
    </row>
    <row r="38" spans="1:18">
      <c r="D38" s="8" t="s">
        <v>75</v>
      </c>
      <c r="E38" s="7">
        <v>0</v>
      </c>
      <c r="F38" s="2" t="str">
        <f>F37*E38</f>
        <v>0</v>
      </c>
      <c r="G38" s="6" t="str">
        <f>G37*E38</f>
        <v>0</v>
      </c>
      <c r="L38" s="6" t="str">
        <f>G38*O38</f>
        <v>0</v>
      </c>
      <c r="M38" s="2" t="str">
        <f>F38*O38</f>
        <v>0</v>
      </c>
      <c r="N38" s="6" t="str">
        <f>G38*P38</f>
        <v>0</v>
      </c>
      <c r="O38" s="4">
        <v>0.2</v>
      </c>
      <c r="P38" s="4">
        <v>0.8</v>
      </c>
    </row>
    <row r="39" spans="1:18">
      <c r="D39" s="8" t="s">
        <v>102</v>
      </c>
      <c r="E39" s="5">
        <v>0</v>
      </c>
      <c r="F39" s="2" t="str">
        <f>IF(R39=0,0,G39/R39)</f>
        <v>0</v>
      </c>
      <c r="G39" s="6" t="str">
        <f>E39</f>
        <v>0</v>
      </c>
      <c r="L39" s="6" t="str">
        <f>G39*O39</f>
        <v>0</v>
      </c>
      <c r="M39" s="2" t="str">
        <f>F39*O39</f>
        <v>0</v>
      </c>
      <c r="N39" s="6" t="str">
        <f>G39*P39</f>
        <v>0</v>
      </c>
      <c r="O39" s="4">
        <v>0.2</v>
      </c>
      <c r="P39" s="4">
        <v>0.8</v>
      </c>
      <c r="Q39" s="2" t="s">
        <v>77</v>
      </c>
      <c r="R39" s="2">
        <v>100</v>
      </c>
    </row>
    <row r="40" spans="1:18">
      <c r="D40" s="8" t="s">
        <v>78</v>
      </c>
      <c r="F40" s="2" t="str">
        <f>F37 - F38 - F39</f>
        <v>0</v>
      </c>
      <c r="G40" s="6" t="str">
        <f>G37 - G38 - G39</f>
        <v>0</v>
      </c>
      <c r="H40" s="2" t="str">
        <f>H37</f>
        <v>0</v>
      </c>
      <c r="I40" s="6" t="str">
        <f>I37</f>
        <v>0</v>
      </c>
      <c r="J40" s="6" t="str">
        <f>G40 - I40</f>
        <v>0</v>
      </c>
      <c r="K40" s="4" t="str">
        <f>IF(G40=0,0,J40 / G40)</f>
        <v>0</v>
      </c>
      <c r="L40" s="6" t="str">
        <f>L37 - L38 - L39</f>
        <v>0</v>
      </c>
      <c r="M40" s="2" t="str">
        <f>M37 - M38 - M39</f>
        <v>0</v>
      </c>
      <c r="N40" s="6" t="str">
        <f>N37 - N38 - N39</f>
        <v>0</v>
      </c>
    </row>
    <row r="41" spans="1:18">
      <c r="D41" s="8"/>
    </row>
    <row r="42" spans="1:18">
      <c r="D4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42" s="2" t="str">
        <f>M40</f>
        <v>0</v>
      </c>
    </row>
    <row r="43" spans="1:18">
      <c r="D43" s="8" t="s">
        <v>7</v>
      </c>
      <c r="F43" s="2" t="str">
        <f>(F42 + F44) * E35</f>
        <v>0</v>
      </c>
    </row>
    <row r="44" spans="1:18">
      <c r="D44" s="8" t="s">
        <v>79</v>
      </c>
      <c r="F44" s="2" t="str">
        <f>H40</f>
        <v>0</v>
      </c>
    </row>
    <row r="45" spans="1:18">
      <c r="D4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5" s="2" t="str">
        <f>SUM(F42:F44)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200</v>
      </c>
      <c r="Q2" s="2" t="s">
        <v>28</v>
      </c>
      <c r="R2" s="2">
        <v>110.14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201</v>
      </c>
      <c r="D5" s="3" t="s">
        <v>48</v>
      </c>
      <c r="E5" s="5">
        <v>1</v>
      </c>
      <c r="F5" s="2">
        <v>900</v>
      </c>
      <c r="G5" s="6">
        <v>117000</v>
      </c>
      <c r="H5" s="2">
        <v>795.63</v>
      </c>
      <c r="I5" s="6">
        <v>87631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110.14</v>
      </c>
    </row>
    <row r="6" spans="1:18">
      <c r="B6" s="41" t="s">
        <v>46</v>
      </c>
      <c r="C6" t="s">
        <v>83</v>
      </c>
      <c r="D6" s="3" t="s">
        <v>202</v>
      </c>
      <c r="E6" s="5">
        <v>1</v>
      </c>
      <c r="F6" s="2">
        <v>900</v>
      </c>
      <c r="G6" s="6">
        <v>117000</v>
      </c>
      <c r="H6" s="2">
        <v>580</v>
      </c>
      <c r="I6" s="6">
        <v>63881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110.14</v>
      </c>
    </row>
    <row r="7" spans="1:18">
      <c r="B7" s="41" t="s">
        <v>46</v>
      </c>
      <c r="C7" t="s">
        <v>203</v>
      </c>
      <c r="D7" s="3" t="s">
        <v>204</v>
      </c>
      <c r="E7" s="5">
        <v>1</v>
      </c>
      <c r="F7" s="2">
        <v>450</v>
      </c>
      <c r="G7" s="6">
        <v>58500</v>
      </c>
      <c r="H7" s="2">
        <v>314.14</v>
      </c>
      <c r="I7" s="6">
        <v>34599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110.14</v>
      </c>
    </row>
    <row r="8" spans="1:18">
      <c r="B8" s="41" t="s">
        <v>46</v>
      </c>
      <c r="C8" t="s">
        <v>203</v>
      </c>
      <c r="D8" s="3" t="s">
        <v>205</v>
      </c>
      <c r="E8" s="5">
        <v>2</v>
      </c>
      <c r="F8" s="2">
        <v>600</v>
      </c>
      <c r="G8" s="6">
        <v>78000</v>
      </c>
      <c r="H8" s="2">
        <v>418.84</v>
      </c>
      <c r="I8" s="6">
        <v>46132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110.14</v>
      </c>
    </row>
    <row r="9" spans="1:18">
      <c r="B9" s="55" t="s">
        <v>130</v>
      </c>
      <c r="C9" s="49" t="s">
        <v>138</v>
      </c>
      <c r="D9" s="50" t="s">
        <v>206</v>
      </c>
      <c r="E9" s="51">
        <v>1</v>
      </c>
      <c r="F9" s="52">
        <v>653.85</v>
      </c>
      <c r="G9" s="53">
        <v>85000</v>
      </c>
      <c r="H9" s="52">
        <v>0</v>
      </c>
      <c r="I9" s="53">
        <v>50868</v>
      </c>
      <c r="J9" s="53" t="str">
        <f>G9 - I9</f>
        <v>0</v>
      </c>
      <c r="K9" s="54" t="str">
        <f>IF(G9=0,0,J9 / G9)</f>
        <v>0</v>
      </c>
      <c r="L9" s="53">
        <v>0</v>
      </c>
      <c r="M9" s="52">
        <v>0</v>
      </c>
      <c r="N9" s="53" t="str">
        <f>J9 * P9</f>
        <v>0</v>
      </c>
      <c r="O9" s="54">
        <v>0</v>
      </c>
      <c r="P9" s="54">
        <v>1</v>
      </c>
      <c r="Q9" s="52">
        <v>130</v>
      </c>
      <c r="R9" s="56">
        <v>110.14</v>
      </c>
    </row>
    <row r="10" spans="1:18">
      <c r="B10" s="41" t="s">
        <v>46</v>
      </c>
      <c r="C10" t="s">
        <v>64</v>
      </c>
      <c r="D10" s="3" t="s">
        <v>207</v>
      </c>
      <c r="E10" s="5">
        <v>1</v>
      </c>
      <c r="F10" s="2">
        <v>450</v>
      </c>
      <c r="G10" s="6">
        <v>58500</v>
      </c>
      <c r="H10" s="2">
        <v>200</v>
      </c>
      <c r="I10" s="6">
        <v>22028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110.14</v>
      </c>
    </row>
    <row r="11" spans="1:18">
      <c r="B11" s="41" t="s">
        <v>46</v>
      </c>
      <c r="C11" t="s">
        <v>59</v>
      </c>
      <c r="D11" s="3" t="s">
        <v>86</v>
      </c>
      <c r="E11" s="5">
        <v>2</v>
      </c>
      <c r="F11" s="2">
        <v>300</v>
      </c>
      <c r="G11" s="6">
        <v>39000</v>
      </c>
      <c r="H11" s="2">
        <v>167.54</v>
      </c>
      <c r="I11" s="6">
        <v>18452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110.14</v>
      </c>
    </row>
    <row r="12" spans="1:18">
      <c r="B12" s="41" t="s">
        <v>46</v>
      </c>
      <c r="C12" t="s">
        <v>66</v>
      </c>
      <c r="D12" s="3" t="s">
        <v>208</v>
      </c>
      <c r="E12" s="5">
        <v>1</v>
      </c>
      <c r="F12" s="2">
        <v>0</v>
      </c>
      <c r="G12" s="6">
        <v>0</v>
      </c>
      <c r="H12" s="2">
        <v>310</v>
      </c>
      <c r="I12" s="6">
        <v>34143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110.14</v>
      </c>
    </row>
    <row r="13" spans="1:18">
      <c r="B13" s="55" t="s">
        <v>130</v>
      </c>
      <c r="C13" s="49" t="s">
        <v>70</v>
      </c>
      <c r="D13" s="50" t="s">
        <v>199</v>
      </c>
      <c r="E13" s="51">
        <v>1</v>
      </c>
      <c r="F13" s="52">
        <v>769.23</v>
      </c>
      <c r="G13" s="53">
        <v>100000</v>
      </c>
      <c r="H13" s="52">
        <v>0</v>
      </c>
      <c r="I13" s="53">
        <v>86400</v>
      </c>
      <c r="J13" s="53" t="str">
        <f>G13 - I13</f>
        <v>0</v>
      </c>
      <c r="K13" s="54" t="str">
        <f>IF(G13=0,0,J13 / G13)</f>
        <v>0</v>
      </c>
      <c r="L13" s="53">
        <v>0</v>
      </c>
      <c r="M13" s="52">
        <v>0</v>
      </c>
      <c r="N13" s="53" t="str">
        <f>J13 * P13</f>
        <v>0</v>
      </c>
      <c r="O13" s="54">
        <v>0.2</v>
      </c>
      <c r="P13" s="54">
        <v>0.8</v>
      </c>
      <c r="Q13" s="52">
        <v>130</v>
      </c>
      <c r="R13" s="56">
        <v>110.14</v>
      </c>
    </row>
    <row r="14" spans="1:18">
      <c r="B14" s="43"/>
      <c r="C14" s="43"/>
      <c r="D14" s="44"/>
      <c r="E14" s="45"/>
      <c r="F14" s="46"/>
      <c r="G14" s="47"/>
      <c r="H14" s="46"/>
      <c r="I14" s="47"/>
      <c r="J14" s="47"/>
      <c r="K14" s="48"/>
      <c r="L14" s="47"/>
      <c r="M14" s="46"/>
      <c r="N14" s="47"/>
      <c r="O14" s="48"/>
      <c r="P14" s="48"/>
      <c r="Q14" s="46"/>
      <c r="R14" s="46"/>
    </row>
    <row r="15" spans="1:18">
      <c r="D15" s="8" t="s">
        <v>72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73</v>
      </c>
      <c r="E16" s="9">
        <v>0.04712</v>
      </c>
      <c r="F16" s="2" t="str">
        <f>E16 * (F15 - 1423)</f>
        <v>0</v>
      </c>
      <c r="G16" s="6" t="str">
        <f>E16 * (G15 - 185000)</f>
        <v>0</v>
      </c>
    </row>
    <row r="17" spans="1:18">
      <c r="D17" s="8" t="s">
        <v>74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72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209</v>
      </c>
      <c r="E19" s="7">
        <v>0.05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102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77</v>
      </c>
      <c r="R20" s="2">
        <v>100</v>
      </c>
    </row>
    <row r="21" spans="1:18">
      <c r="D21" s="8" t="s">
        <v>78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79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210</v>
      </c>
      <c r="Q2" s="2" t="s">
        <v>28</v>
      </c>
      <c r="R2" s="2">
        <v>110.14</v>
      </c>
    </row>
    <row r="4" spans="1:18" s="1" customFormat="1">
      <c r="B4" s="15" t="s">
        <v>29</v>
      </c>
      <c r="C4" s="16" t="s">
        <v>30</v>
      </c>
      <c r="D4" s="17" t="s">
        <v>31</v>
      </c>
      <c r="E4" s="18" t="s">
        <v>32</v>
      </c>
      <c r="F4" s="19" t="s">
        <v>33</v>
      </c>
      <c r="G4" s="18" t="s">
        <v>34</v>
      </c>
      <c r="H4" s="19" t="s">
        <v>35</v>
      </c>
      <c r="I4" s="18" t="s">
        <v>36</v>
      </c>
      <c r="J4" s="18" t="s">
        <v>37</v>
      </c>
      <c r="K4" s="20" t="s">
        <v>38</v>
      </c>
      <c r="L4" s="21" t="s">
        <v>39</v>
      </c>
      <c r="M4" s="22" t="s">
        <v>40</v>
      </c>
      <c r="N4" s="21" t="s">
        <v>41</v>
      </c>
      <c r="O4" s="23" t="s">
        <v>42</v>
      </c>
      <c r="P4" s="23" t="s">
        <v>43</v>
      </c>
      <c r="Q4" s="19" t="s">
        <v>44</v>
      </c>
      <c r="R4" s="24" t="s">
        <v>45</v>
      </c>
    </row>
    <row r="5" spans="1:18">
      <c r="B5" s="41" t="s">
        <v>46</v>
      </c>
      <c r="C5" t="s">
        <v>132</v>
      </c>
      <c r="D5" s="3" t="s">
        <v>169</v>
      </c>
      <c r="E5" s="5">
        <v>1</v>
      </c>
      <c r="F5" s="2">
        <v>1750</v>
      </c>
      <c r="G5" s="6">
        <v>227500</v>
      </c>
      <c r="H5" s="2">
        <v>1559.1</v>
      </c>
      <c r="I5" s="6">
        <v>171719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110.14</v>
      </c>
    </row>
    <row r="6" spans="1:18">
      <c r="B6" s="41" t="s">
        <v>46</v>
      </c>
      <c r="C6" t="s">
        <v>116</v>
      </c>
      <c r="D6" s="3" t="s">
        <v>211</v>
      </c>
      <c r="E6" s="5">
        <v>1</v>
      </c>
      <c r="F6" s="2">
        <v>1500</v>
      </c>
      <c r="G6" s="6">
        <v>195000</v>
      </c>
      <c r="H6" s="2">
        <v>1099.48</v>
      </c>
      <c r="I6" s="6">
        <v>121097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110.14</v>
      </c>
    </row>
    <row r="7" spans="1:18">
      <c r="B7" s="41" t="s">
        <v>46</v>
      </c>
      <c r="C7" t="s">
        <v>140</v>
      </c>
      <c r="D7" s="3" t="s">
        <v>212</v>
      </c>
      <c r="E7" s="5">
        <v>1</v>
      </c>
      <c r="F7" s="2">
        <v>950</v>
      </c>
      <c r="G7" s="6">
        <v>123500</v>
      </c>
      <c r="H7" s="2">
        <v>706.8099999999999</v>
      </c>
      <c r="I7" s="6">
        <v>77848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110.14</v>
      </c>
    </row>
    <row r="8" spans="1:18">
      <c r="B8" s="41" t="s">
        <v>46</v>
      </c>
      <c r="C8" t="s">
        <v>59</v>
      </c>
      <c r="D8" s="3" t="s">
        <v>213</v>
      </c>
      <c r="E8" s="5">
        <v>1</v>
      </c>
      <c r="F8" s="2">
        <v>270</v>
      </c>
      <c r="G8" s="6">
        <v>35100</v>
      </c>
      <c r="H8" s="2">
        <v>167.54</v>
      </c>
      <c r="I8" s="6">
        <v>18453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110.14</v>
      </c>
    </row>
    <row r="9" spans="1:18">
      <c r="B9" s="41" t="s">
        <v>46</v>
      </c>
      <c r="C9" t="s">
        <v>64</v>
      </c>
      <c r="D9" s="3" t="s">
        <v>214</v>
      </c>
      <c r="E9" s="5">
        <v>1</v>
      </c>
      <c r="F9" s="2">
        <v>480</v>
      </c>
      <c r="G9" s="6">
        <v>62400</v>
      </c>
      <c r="H9" s="2">
        <v>340</v>
      </c>
      <c r="I9" s="6">
        <v>37448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110.14</v>
      </c>
    </row>
    <row r="10" spans="1:18">
      <c r="B10" s="41" t="s">
        <v>46</v>
      </c>
      <c r="C10" t="s">
        <v>66</v>
      </c>
      <c r="D10" s="3" t="s">
        <v>215</v>
      </c>
      <c r="E10" s="5">
        <v>1</v>
      </c>
      <c r="F10" s="2">
        <v>0</v>
      </c>
      <c r="G10" s="6">
        <v>0</v>
      </c>
      <c r="H10" s="2">
        <v>320</v>
      </c>
      <c r="I10" s="6">
        <v>35245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110.14</v>
      </c>
    </row>
    <row r="11" spans="1:18">
      <c r="B11" s="41" t="s">
        <v>46</v>
      </c>
      <c r="C11" t="s">
        <v>66</v>
      </c>
      <c r="D11" s="3" t="s">
        <v>216</v>
      </c>
      <c r="E11" s="5">
        <v>4</v>
      </c>
      <c r="F11" s="2">
        <v>108</v>
      </c>
      <c r="G11" s="6">
        <v>14040</v>
      </c>
      <c r="H11" s="2">
        <v>76</v>
      </c>
      <c r="I11" s="6">
        <v>8372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110.14</v>
      </c>
    </row>
    <row r="12" spans="1:18">
      <c r="B12" s="41" t="s">
        <v>46</v>
      </c>
      <c r="C12" t="s">
        <v>66</v>
      </c>
      <c r="D12" s="3" t="s">
        <v>217</v>
      </c>
      <c r="E12" s="5">
        <v>1</v>
      </c>
      <c r="F12" s="2">
        <v>60</v>
      </c>
      <c r="G12" s="6">
        <v>7800</v>
      </c>
      <c r="H12" s="2">
        <v>40</v>
      </c>
      <c r="I12" s="6">
        <v>4406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110.14</v>
      </c>
    </row>
    <row r="13" spans="1:18">
      <c r="B13" s="43"/>
      <c r="C13" s="43"/>
      <c r="D13" s="44"/>
      <c r="E13" s="45"/>
      <c r="F13" s="46"/>
      <c r="G13" s="47"/>
      <c r="H13" s="46"/>
      <c r="I13" s="47"/>
      <c r="J13" s="47"/>
      <c r="K13" s="48"/>
      <c r="L13" s="47"/>
      <c r="M13" s="46"/>
      <c r="N13" s="47"/>
      <c r="O13" s="48"/>
      <c r="P13" s="48"/>
      <c r="Q13" s="46"/>
      <c r="R13" s="46"/>
    </row>
    <row r="14" spans="1:18">
      <c r="D14" s="8" t="s">
        <v>72</v>
      </c>
      <c r="F14" s="2" t="str">
        <f>SUM(F5:F13)</f>
        <v>0</v>
      </c>
      <c r="G14" s="6" t="str">
        <f>SUM(G5:G13)</f>
        <v>0</v>
      </c>
      <c r="H14" s="2" t="str">
        <f>SUM(H5:H13)</f>
        <v>0</v>
      </c>
      <c r="I14" s="6" t="str">
        <f>SUM(I5:I13)</f>
        <v>0</v>
      </c>
      <c r="J14" s="6" t="str">
        <f>SUM(J5:J13)</f>
        <v>0</v>
      </c>
      <c r="K14" s="4" t="str">
        <f>IF(G14=0,0,J14 / G14)</f>
        <v>0</v>
      </c>
      <c r="L14" s="6" t="str">
        <f>SUM(L5:L13)</f>
        <v>0</v>
      </c>
      <c r="M14" s="2" t="str">
        <f>SUM(M5:M13)</f>
        <v>0</v>
      </c>
      <c r="N14" s="6" t="str">
        <f>SUM(N5:N13)</f>
        <v>0</v>
      </c>
    </row>
    <row r="15" spans="1:18">
      <c r="D15" s="8" t="s">
        <v>73</v>
      </c>
      <c r="E15" s="9">
        <v>0.04712</v>
      </c>
      <c r="F15" s="2" t="str">
        <f>E15 * (F14 - 0)</f>
        <v>0</v>
      </c>
      <c r="G15" s="6" t="str">
        <f>E15 * (G14 - 0)</f>
        <v>0</v>
      </c>
    </row>
    <row r="16" spans="1:18">
      <c r="D16" s="8" t="s">
        <v>74</v>
      </c>
      <c r="E16" s="7">
        <v>0.1</v>
      </c>
      <c r="F16" s="2" t="str">
        <f>F14*E16</f>
        <v>0</v>
      </c>
      <c r="G16" s="6" t="str">
        <f>G14*E16</f>
        <v>0</v>
      </c>
      <c r="N16" s="6" t="str">
        <f>G16</f>
        <v>0</v>
      </c>
    </row>
    <row r="17" spans="1:18">
      <c r="D17" s="8" t="s">
        <v>72</v>
      </c>
      <c r="F17" s="2" t="str">
        <f>F14 + F15 + F16</f>
        <v>0</v>
      </c>
      <c r="G17" s="6" t="str">
        <f>G14 + G15 + G16</f>
        <v>0</v>
      </c>
      <c r="H17" s="2" t="str">
        <f>H14</f>
        <v>0</v>
      </c>
      <c r="I17" s="6" t="str">
        <f>I14</f>
        <v>0</v>
      </c>
      <c r="J17" s="6" t="str">
        <f>G17 - I17</f>
        <v>0</v>
      </c>
      <c r="K17" s="4" t="str">
        <f>IF(G17=0,0,J17 / G17)</f>
        <v>0</v>
      </c>
      <c r="L17" s="6" t="str">
        <f>L14</f>
        <v>0</v>
      </c>
      <c r="M17" s="2" t="str">
        <f>M14</f>
        <v>0</v>
      </c>
      <c r="N17" s="6" t="str">
        <f>N14 + N16</f>
        <v>0</v>
      </c>
    </row>
    <row r="18" spans="1:18">
      <c r="D18" s="8" t="s">
        <v>75</v>
      </c>
      <c r="E18" s="7">
        <v>0</v>
      </c>
      <c r="F18" s="2" t="str">
        <f>F17*E18</f>
        <v>0</v>
      </c>
      <c r="G18" s="6" t="str">
        <f>G17*E18</f>
        <v>0</v>
      </c>
      <c r="L18" s="6" t="str">
        <f>G18*O18</f>
        <v>0</v>
      </c>
      <c r="M18" s="2" t="str">
        <f>F18*O18</f>
        <v>0</v>
      </c>
      <c r="N18" s="6" t="str">
        <f>G18*P18</f>
        <v>0</v>
      </c>
      <c r="O18" s="4">
        <v>0.2</v>
      </c>
      <c r="P18" s="4">
        <v>0.8</v>
      </c>
    </row>
    <row r="19" spans="1:18">
      <c r="D19" s="8" t="s">
        <v>102</v>
      </c>
      <c r="E19" s="5">
        <v>0</v>
      </c>
      <c r="F19" s="2" t="str">
        <f>IF(R19=0,0,G19/R19)</f>
        <v>0</v>
      </c>
      <c r="G19" s="6" t="str">
        <f>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  <c r="Q19" s="2" t="s">
        <v>77</v>
      </c>
      <c r="R19" s="2">
        <v>100</v>
      </c>
    </row>
    <row r="20" spans="1:18">
      <c r="D20" s="8" t="s">
        <v>78</v>
      </c>
      <c r="F20" s="2" t="str">
        <f>F17 - F18 - F19</f>
        <v>0</v>
      </c>
      <c r="G20" s="6" t="str">
        <f>G17 - G18 - G19</f>
        <v>0</v>
      </c>
      <c r="H20" s="2" t="str">
        <f>H17</f>
        <v>0</v>
      </c>
      <c r="I20" s="6" t="str">
        <f>I17</f>
        <v>0</v>
      </c>
      <c r="J20" s="6" t="str">
        <f>G20 - I20</f>
        <v>0</v>
      </c>
      <c r="K20" s="4" t="str">
        <f>IF(G20=0,0,J20 / G20)</f>
        <v>0</v>
      </c>
      <c r="L20" s="6" t="str">
        <f>L17 - L18 - L19</f>
        <v>0</v>
      </c>
      <c r="M20" s="2" t="str">
        <f>M17 - M18 - M19</f>
        <v>0</v>
      </c>
      <c r="N20" s="6" t="str">
        <f>N17 - N18 - N19</f>
        <v>0</v>
      </c>
    </row>
    <row r="21" spans="1:18">
      <c r="D21" s="8"/>
    </row>
    <row r="22" spans="1:18">
      <c r="D2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2" s="2" t="str">
        <f>M20</f>
        <v>0</v>
      </c>
    </row>
    <row r="23" spans="1:18">
      <c r="D23" s="8" t="s">
        <v>7</v>
      </c>
      <c r="F23" s="2" t="str">
        <f>(F22 + F24) * E15</f>
        <v>0</v>
      </c>
    </row>
    <row r="24" spans="1:18">
      <c r="D24" s="8" t="s">
        <v>79</v>
      </c>
      <c r="F24" s="2" t="str">
        <f>H20</f>
        <v>0</v>
      </c>
    </row>
    <row r="25" spans="1:18">
      <c r="D2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5" s="2" t="str">
        <f>SUM(F22:F24)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送金全体像</vt:lpstr>
      <vt:lpstr>笠間様</vt:lpstr>
      <vt:lpstr>山本様</vt:lpstr>
      <vt:lpstr>江間様</vt:lpstr>
      <vt:lpstr>伊藤様</vt:lpstr>
      <vt:lpstr>塩谷様</vt:lpstr>
      <vt:lpstr>堀田様</vt:lpstr>
      <vt:lpstr>小沼様</vt:lpstr>
      <vt:lpstr>加藤様</vt:lpstr>
      <vt:lpstr>藤島様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