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送金全体像" sheetId="1" r:id="rId4"/>
    <sheet name="齋藤様" sheetId="2" r:id="rId5"/>
    <sheet name="保坂様" sheetId="3" r:id="rId6"/>
    <sheet name="富塚様" sheetId="4" r:id="rId7"/>
    <sheet name="鈴木様" sheetId="5" r:id="rId8"/>
    <sheet name="吉田様" sheetId="6" r:id="rId9"/>
    <sheet name="野田様" sheetId="7" r:id="rId10"/>
    <sheet name="綿谷様" sheetId="8" r:id="rId11"/>
    <sheet name="能登様" sheetId="9" r:id="rId12"/>
    <sheet name="原井様" sheetId="10" r:id="rId13"/>
    <sheet name="千野様" sheetId="11" r:id="rId14"/>
    <sheet name="眞野様" sheetId="12" r:id="rId15"/>
    <sheet name="武藤様" sheetId="13" r:id="rId16"/>
    <sheet name="肝付様" sheetId="14" r:id="rId1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<sst xmlns="http://schemas.openxmlformats.org/spreadsheetml/2006/main" uniqueCount="281">
  <si>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2020-02挙式分</t>
  </si>
  <si>
    <t>出力日：2020/11/03</t>
  </si>
  <si>
    <t>No</t>
  </si>
  <si>
    <t>挙式日</t>
  </si>
  <si>
    <t>顧客名</t>
  </si>
  <si>
    <t>現地支払料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</si>
  <si>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手配料</t>
    </r>
  </si>
  <si>
    <t>州税</t>
  </si>
  <si>
    <t>振込み額合計</t>
  </si>
  <si>
    <t>2020/02/02</t>
  </si>
  <si>
    <t>能登 正人</t>
  </si>
  <si>
    <t>千野 慎二郎</t>
  </si>
  <si>
    <t>野田 雅明</t>
  </si>
  <si>
    <t>2020/02/03</t>
  </si>
  <si>
    <t>齋藤 裕也</t>
  </si>
  <si>
    <t>2020/02/07</t>
  </si>
  <si>
    <t>富塚 大輔</t>
  </si>
  <si>
    <t>2020/02/09</t>
  </si>
  <si>
    <t>肝付 亮二</t>
  </si>
  <si>
    <t>2020/02/10</t>
  </si>
  <si>
    <t>綿谷 卓郎</t>
  </si>
  <si>
    <t>2020/02/21</t>
  </si>
  <si>
    <t>鈴木 俊太</t>
  </si>
  <si>
    <t>原井 駿</t>
  </si>
  <si>
    <t>2020/02/24</t>
  </si>
  <si>
    <t>保坂 俊輔</t>
  </si>
  <si>
    <t>2020/02/26</t>
  </si>
  <si>
    <t>武藤 光広</t>
  </si>
  <si>
    <t>2020/02/27</t>
  </si>
  <si>
    <t>眞野 剛</t>
  </si>
  <si>
    <t>吉田 雅彦</t>
  </si>
  <si>
    <t>合計</t>
  </si>
  <si>
    <t>齋藤様     挙式日：2020-02-03</t>
  </si>
  <si>
    <t>送金為替レート:</t>
  </si>
  <si>
    <t>支払区分</t>
  </si>
  <si>
    <t>商品区分</t>
  </si>
  <si>
    <t>商品名</t>
  </si>
  <si>
    <t>数量</t>
  </si>
  <si>
    <t>総代価$</t>
  </si>
  <si>
    <t>総代価\</t>
  </si>
  <si>
    <t>総原価$</t>
  </si>
  <si>
    <t>総原価\</t>
  </si>
  <si>
    <t>利益\</t>
  </si>
  <si>
    <t>利益率\</t>
  </si>
  <si>
    <t>HI\</t>
  </si>
  <si>
    <t>HI$</t>
  </si>
  <si>
    <t>RW\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</si>
  <si>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</si>
  <si>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W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</si>
  <si>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t>販売為替レート</t>
  </si>
  <si>
    <t>原価為替レート</t>
  </si>
  <si>
    <t>振込(海外)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</si>
  <si>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</si>
  <si>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</si>
  <si>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ヘアメイクアーティスト：Rie</t>
  </si>
  <si>
    <t>つきっきりヘアメイク(7時間）*クイックヘアチェンジ2回付き &amp; リハーサルメイク(120分)
※2/1 16:30〜</t>
  </si>
  <si>
    <t>延長1時間</t>
  </si>
  <si>
    <t>フォトグラファー：VISIONARI/Takako,Megumi,Cliff,Ryan,Jason,Yumiko</t>
  </si>
  <si>
    <t xml:space="preserve">Plan（アルバムなし）：フォトグラファーTakako or Megumi or Cliff or Ryan or Jason or Yumiko/メイク、ホテル内、(リムジン)、セレモニー、フォトツアー2ヶ所/350cut～/データ・インターネットスライドショー	</t>
  </si>
  <si>
    <t>VISIONARI：オプション</t>
  </si>
  <si>
    <t>レセプション&amp;サンセット撮影</t>
  </si>
  <si>
    <t>Tree House Production</t>
  </si>
  <si>
    <t>A Short Film（到着→挙式→ガーデン→出発）/曲選択可/DVDもしくはブルーレイ納品　※いづれか1つをご選択ください。（ワイキキ周辺/撮影1時間以内）</t>
  </si>
  <si>
    <t>つきっきりコーディネーター</t>
  </si>
  <si>
    <t>ホテル出発→挙式→フォトツアー2カ所(ワイキキ周辺）→レセプション前半</t>
  </si>
  <si>
    <t>カップル用リムジン</t>
  </si>
  <si>
    <t>フォトツアー1ヶ所（ワイキキ周辺）</t>
  </si>
  <si>
    <t>14名様用ミニバン</t>
  </si>
  <si>
    <t>ホテル⇔会場間（ワイキキ周辺）/往復</t>
  </si>
  <si>
    <t>Real Weddings オリジナル</t>
  </si>
  <si>
    <t>ブーケ＆ブートニア　</t>
  </si>
  <si>
    <t>ヘッドピース　</t>
  </si>
  <si>
    <t>フラワーシャワー(10名様分)</t>
  </si>
  <si>
    <t>フラワーレイ</t>
  </si>
  <si>
    <t>クレジット払い(海外)</t>
  </si>
  <si>
    <t>ミッシェルズ</t>
  </si>
  <si>
    <t>Paradise Menu
※ウェディングケーキはプランに含まれています
※ドリンクは当日お支払をお願いいたします</t>
  </si>
  <si>
    <t>Keiki menu</t>
  </si>
  <si>
    <t>ドレス&amp;タキシード</t>
  </si>
  <si>
    <t>★リアルウエディングスオリジナル特典★提携6社より選べるご衣裳レンタルプラン①bittersweet38万円分②Lavieen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</si>
  <si>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SUBTOTAL</t>
  </si>
  <si>
    <t>ハワイ州税</t>
  </si>
  <si>
    <t>アレンジメント料</t>
  </si>
  <si>
    <t>なし</t>
  </si>
  <si>
    <t>サービス割引</t>
  </si>
  <si>
    <t>割引額為替レート</t>
  </si>
  <si>
    <t>TOTAL</t>
  </si>
  <si>
    <t>現地支払い額</t>
  </si>
  <si>
    <r>
      <t xml:space="preserve">ＲＷからH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への振り込み額</t>
    </r>
  </si>
  <si>
    <t>保坂様     挙式日：2020-02-24</t>
  </si>
  <si>
    <t>ザ・フェアモントオーキッド・ウエディング</t>
  </si>
  <si>
    <t>ココナッツグローブ会場使用料(月～金曜日・午前中挙式)／牧師先生／結婚証明書（法的効力はありません)／弾き語りシンガー／バンブーアーチ／チェア（20脚）／日本人コーディネーター ※ゲスト25名様以上の場合、コーディネーター1名の追加が必要となります</t>
  </si>
  <si>
    <t>Real Weddings オリジナル（ハワイ島）</t>
  </si>
  <si>
    <t>アーチ装飾　
※ホワイトファブリック＆ホワイトフラワーツインタイプ</t>
  </si>
  <si>
    <t>ハワイ島：ザ・フェアモントオーキッド・ウエディング</t>
  </si>
  <si>
    <t>ウォークウェイ</t>
  </si>
  <si>
    <t>フラワーバージンロード　※ホワイトローズ・両サイド</t>
  </si>
  <si>
    <t>ヘアメイクアーティスト：ハワイ島</t>
  </si>
  <si>
    <t>ヘアメイク＆着付け＋クイックヘアチェンジ1回付き(4時間)</t>
  </si>
  <si>
    <t>リハーサルメイク(90分)</t>
  </si>
  <si>
    <t>フォトグラファー：リアルウエディングスオリジナル(ハワイ島)</t>
  </si>
  <si>
    <t>挙式＋フォトツアー3カ所　※フォトツアーは連動している場合に限り(待機時間がある場合は別途ご相談ください)撮影時間1時間【お仕度＆ホテル、ビーチ、レセプション】</t>
  </si>
  <si>
    <t>動画撮影：ハワイ島</t>
  </si>
  <si>
    <t>挙式のみ(1時間)/DVD納品</t>
  </si>
  <si>
    <t>つきっきりコーディネーター(ハワイ島)</t>
  </si>
  <si>
    <t>レセプション前半まで</t>
  </si>
  <si>
    <t>Real Weddings オリジナル(ハワイ島)</t>
  </si>
  <si>
    <t>ブーケ&amp;ブートニア　※ホワイトフラワー、レザーリーフ、ユーカリ、オーキッド、ローズ、リモニウム等</t>
  </si>
  <si>
    <t>ヘアフラワー　※白の蘭</t>
  </si>
  <si>
    <t>ハワイ島：ザ・フェアモントオーキッド</t>
  </si>
  <si>
    <t>The Knoll会場使用料(Lunch:10~30名様まで)※10名様以下の場合、別途スタッフ料金がかかります</t>
  </si>
  <si>
    <t>Plated Lunch Menu #1</t>
  </si>
  <si>
    <t>1段スクエアウェディングケーキ　アラザントッピング</t>
  </si>
  <si>
    <t>Real Weddings オリジナル (ハワイ島)</t>
  </si>
  <si>
    <t>1段用ケーキフラワー　※蘭</t>
  </si>
  <si>
    <t>テーブル装花　※パープル、フューシャ蘭</t>
  </si>
  <si>
    <t>ナプキンフラワー　※パープルオーキッド</t>
  </si>
  <si>
    <t>振込(国内)</t>
  </si>
  <si>
    <t>★2月末までのご成約特典★提携6社より選べるご衣裳レンタルプラン①bittersweet38万円分②Lavieen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</si>
  <si>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富塚様     挙式日：2020-02-07</t>
  </si>
  <si>
    <t>モアナルアガーデンウエディング</t>
  </si>
  <si>
    <t>モアナルアガーデン・シビルスタイル挙式 (⼈前式) ・マカイマウンド、アパナいづれかの会場使用料(1.5時間)/司会者(介添人兼任)/音楽奏者 1 名(ウクレレシンガー)/ 会場セットアップ料/結婚証明書(モアナルアガーデンオリジナル)/リングピロー/会場装花(アートフラワー)、花器/列席者チェア(マカイマウンド・ダークブラウンチバリチェア/アパナ・ホワイトチェア/列席人数に応じ 20 脚まで)/ガーデン入場料(35名様分まで)/リムジン送迎（ホテル⇔教会間・2時間）※ご列席者20名様以上の場合はガーデン内のみのゲストアテンダーが必ず必要となります。</t>
  </si>
  <si>
    <t>ヘアメイクアーティスト：Hisami</t>
  </si>
  <si>
    <t>つきっきり(7時間以内)+クイックヘアチェンジ2回付</t>
  </si>
  <si>
    <t>フォトグラファー：Jayson Tanega</t>
  </si>
  <si>
    <t>挙式のみ/撮影データ☆</t>
  </si>
  <si>
    <t>レセプション撮影延長1時間☆
※ハウツリーラナイ前のビーチ含む</t>
  </si>
  <si>
    <t>フォトツアー1カ所追加（ワイキキ周辺）☆
※ダウンタウン撮影</t>
  </si>
  <si>
    <t>待機料☆</t>
  </si>
  <si>
    <t>ホテル出発→挙式→レセプション（ビーチ撮影含む）</t>
  </si>
  <si>
    <t>24名様用バス</t>
  </si>
  <si>
    <t>ホテル（2か所）→ガーデン→ハウツリーラナイ
※ハウツリーラナイからはご自身でお帰りいただきます</t>
  </si>
  <si>
    <t>フォトツアー1ヶ所</t>
  </si>
  <si>
    <t>モアナルアガーデン</t>
  </si>
  <si>
    <t>生花フラワーシャワー（10名様分）</t>
  </si>
  <si>
    <t>追加生花フラワーシャワー（10名様分）</t>
  </si>
  <si>
    <t>ハウツリーラナイ/サンスーシールーム</t>
  </si>
  <si>
    <t xml:space="preserve">Egg Benedict Lunch Course </t>
  </si>
  <si>
    <t>メインデュッシュアップグレード</t>
  </si>
  <si>
    <t>Kids Menu</t>
  </si>
  <si>
    <t>20名様用（6&amp;8inch/2段ラウンド型/ミックスベリー）</t>
  </si>
  <si>
    <t>★2月特典/リアルウエディングスオリジナル特典★提携6社より選べるご衣裳レンタルプラン①bittersweet38万円分②Lavieen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</si>
  <si>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鈴木様     挙式日：2020-02-21</t>
  </si>
  <si>
    <t>モアナルアコミュニティ教会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</si>
  <si>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</si>
  <si>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ヘアメイクアーティスト：Machi Barros</t>
  </si>
  <si>
    <t>ヘアメイク＆着付け(120分）</t>
  </si>
  <si>
    <t>フォトグラファー：VISIONARI/Natsumi</t>
  </si>
  <si>
    <t>Plan（アルバムなし）：フォトグラファーNatsumi/メイク、ホテル内、(リムジン)、セレモニー、フォトツアー2ヶ所又は フォトツアー1ヶ所+レセプション冒頭/350cut～/データ・インターネットスライドショー</t>
  </si>
  <si>
    <t>ホテル出発→フォトツアー1カ所(ワイキキ周辺→挙式→レセプション前半</t>
  </si>
  <si>
    <t>ブーケ＆ブートニア
☆プレゼント☆</t>
  </si>
  <si>
    <t>ヘッドピース
14,950円→14,300円</t>
  </si>
  <si>
    <t xml:space="preserve"> The Dinner Course </t>
  </si>
  <si>
    <t>スープの変更（クラムチャウダーへ）</t>
  </si>
  <si>
    <t>12名様用(8inch/ラウンド型/シトラス＆ハーブ)</t>
  </si>
  <si>
    <t>吉田様     挙式日：2020-02-27</t>
  </si>
  <si>
    <t>セントラルユニオン教会中聖堂</t>
  </si>
  <si>
    <t>【基本プラン】
教会＆お庭使用料（1時間挙式）／牧師への謝礼／オルガニスト／教会のお世話係／結婚証明書（法的効力はありません）／リムジン送迎（ホテル⇔教会間）</t>
  </si>
  <si>
    <t>つきっきりヘアメイク(7時間）*クイックヘアチェンジ2回付き &amp; リハーサルメイク(120分)</t>
  </si>
  <si>
    <t>新郎ヘアメイク(30分）</t>
  </si>
  <si>
    <t>ヘアメイク</t>
  </si>
  <si>
    <t>ゲストヘアセット（30分）
※齊藤 理子様
※14:00～14:30＠トランプホテル</t>
  </si>
  <si>
    <t>フォトグラファー：VISIONARI/Takako,Megumi,Ryan,Jason,Yumiko</t>
  </si>
  <si>
    <t xml:space="preserve">Plan（アルバムなし）：フォトグラファー Jason 
メイク、ホテル内、(リムジン)、セレモニー、フォトツアー2ヶ所又は フォトツアー1ヶ所+レセプション冒頭/350cut～/データ・インターネットスライドショー	</t>
  </si>
  <si>
    <t>Le Lotus Design</t>
  </si>
  <si>
    <t>挙式撮影(ダイジェスト撮影・編集1曲分)※誓いの言葉は音声を記録します
※楽曲：Elton John/Tiny Dancer
※オンライン＆DVD納品(DVDは美帆様の会社へ送付）</t>
  </si>
  <si>
    <t>ビデオDVD追加
☆プレゼント☆</t>
  </si>
  <si>
    <t>ホテル出発→挙式→フォトツアー1ヶ所(ワイキキ周辺)→レセプション</t>
  </si>
  <si>
    <t>サポートコーディネーター①
挙式会場→レセプション前半まで(ゲスト様ご案内)</t>
  </si>
  <si>
    <t>レセプションコーディネーター</t>
  </si>
  <si>
    <t>サポートコーディネーター②
レセプション会場準備～レセプション終了まで
(セッティング＆ゲスト様ご誘導)</t>
  </si>
  <si>
    <t>Orchid Menu
※ドリンク代は当日お召し上がりいただいた分を
　現地でお支払い下さいませ。</t>
  </si>
  <si>
    <t>Special Menu For Kids
★Angel Hair Pasta &amp; Tomato Sauce</t>
  </si>
  <si>
    <t>Special Menu For Kids(Egg Allergy)
★Grilled Cheese with Dauphine Potatoes</t>
  </si>
  <si>
    <t>ケーキアップチャージ
☆白2段ケーキ+ブルーベリーのトッピング☆</t>
  </si>
  <si>
    <t>テーブルデコレーション</t>
  </si>
  <si>
    <t>テーブルデコレーション
ホワイトローズのブーケ風アレンジ</t>
  </si>
  <si>
    <t>高砂アレンジ
グリーン少なめ+ホワイトローズメイン+大きめキャンドル
※使用花材に少しアジサイもはいります
※キャンドル4つ(サイズ違いを2種アレンジします)</t>
  </si>
  <si>
    <t>ブーケ・ブートニア　</t>
  </si>
  <si>
    <t>ヘッドピース　
※指定あり</t>
  </si>
  <si>
    <t>マイリーレイ</t>
  </si>
  <si>
    <t>★リアルウエディングスオリジナル特典★提携6社より選べるご衣裳レンタルプラン①bittersweet38万円分②Lavieen Rose30万円分③innocently35万円分④La Reine38万円分⑤WHITE DOOR35万円分⑥Bridal House TUTU30万円分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</si>
  <si>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ご紹介特典</t>
  </si>
  <si>
    <t>野田様     挙式日：2020-02-02</t>
  </si>
  <si>
    <t>つきっきりヘアメイク(7時間）*クイックヘアチェンジ2回付き</t>
  </si>
  <si>
    <t>フォトツアー1カ所追加（ビーチ撮影/ワイキキ周辺）☆</t>
  </si>
  <si>
    <t>レセプション前半1時間追加（ワイキキ周辺）☆</t>
  </si>
  <si>
    <t>ハクレイ（花冠）　
23,400円→20,800円</t>
  </si>
  <si>
    <t>レイ　
※ホワイト＆グリーン</t>
  </si>
  <si>
    <t>ホテル出発→挙式→レセプション前半</t>
  </si>
  <si>
    <t>7名様用リムジン</t>
  </si>
  <si>
    <t>Dinner Menu A
※ドリンクは当日お支払いただきます</t>
  </si>
  <si>
    <t>12名様用(8inch/ラウンド型/ミックスベリー)</t>
  </si>
  <si>
    <t>Paper Items</t>
  </si>
  <si>
    <t>メニュー表　</t>
  </si>
  <si>
    <t>配達料</t>
  </si>
  <si>
    <t>ご紹介割引</t>
  </si>
  <si>
    <t>綿谷様     挙式日：2020-02-10</t>
  </si>
  <si>
    <t>Plan：フォトグラファーNatsumi/メイク、ホテル内、(リムジン)、セレモニー、 フォトツアー1ヶ所+レセプション冒頭/350cut～/データ・インターネットスライドショー/アルバム(20p/65c)</t>
  </si>
  <si>
    <t>ホテル出発→挙式→フォトツアー1カ所(ワイキキ周辺）→レセプション</t>
  </si>
  <si>
    <t>Orchid Menu
※ドリンク代は当日お召し上がりいただいた分を
　現地でお支払い下さいませ。
※白のホイップクリームのウエディングケーキは
　コースの中に含まれております。
※ミッシェルズ個室の最低保証料金￥468,000以上</t>
  </si>
  <si>
    <t>Keiki menu
※他、Seat Only1名様</t>
  </si>
  <si>
    <t>ケーキアップチャージ
☆2段ケーキ＆いちごのトッピング☆</t>
  </si>
  <si>
    <t>ブーケ＆ブートニア
※リボンは白と深緑の2色をご希望</t>
  </si>
  <si>
    <t>レイ　※ホワイト×４</t>
  </si>
  <si>
    <t>高砂装花
※キャンドル＆小花あり</t>
  </si>
  <si>
    <t>ゲストテーブル装花
☆ゼクシイ取材協力のためReal Weddingsお手配☆</t>
  </si>
  <si>
    <t>フラワーシャワー(20名様分)</t>
  </si>
  <si>
    <t>Favor（プチギフト）</t>
  </si>
  <si>
    <t>プチギフト
☆ゼクシイ取材協力のためReal Weddingsお手配☆</t>
  </si>
  <si>
    <t>ご紹介特別割引</t>
  </si>
  <si>
    <t>能登様     挙式日：2020-02-02</t>
  </si>
  <si>
    <t>ビーチウェディング</t>
  </si>
  <si>
    <t>ビーチ使用料／牧師先生／結婚証明書（法的効力はありません)／弾き語りシンガー／日本人コーディネーター／リムジン送迎（ホテル⇔会場間・2時間)　</t>
  </si>
  <si>
    <t>フォトグラファー：VISIONARI</t>
  </si>
  <si>
    <t>挙式のみ(50カット)/撮影データ</t>
  </si>
  <si>
    <t>ホテル出発→挙式→ホテル</t>
  </si>
  <si>
    <t>原井様     挙式日：2020-02-21</t>
  </si>
  <si>
    <t>ヘアメイクアーティスト：Bilino</t>
  </si>
  <si>
    <t>ヘアメイク＆着付け（120分）</t>
  </si>
  <si>
    <t>フォトツアー1ヶ所(30カット)/ワイキキ周辺
※カピオラニ公園＋マジックアイランド＋レセプション</t>
  </si>
  <si>
    <t>Real Wedddings オリジナル</t>
  </si>
  <si>
    <t>写真集タイプ40P/50～60C</t>
  </si>
  <si>
    <t>A Short Film（到着→挙式→ガーデン→出発）/曲選択可/ブルーレイ納品　</t>
  </si>
  <si>
    <t>ホテル⇔会場間（ワイキキ周辺）/2時間</t>
  </si>
  <si>
    <t>ブーケ＆ブートニア　☆ご紹介特典☆　※全体的に淡いブルー、ラベンダー、ピンク、くすんだグリーン等</t>
  </si>
  <si>
    <t>ヘッドピース　※ブーケとお揃い(ルースピースタイプ)</t>
  </si>
  <si>
    <t>一輪の赤いバラ</t>
  </si>
  <si>
    <t>The Prime Course</t>
  </si>
  <si>
    <t>8" Round Cake/ Whole strawberry</t>
  </si>
  <si>
    <t>千野様     挙式日：2020-02-02</t>
  </si>
  <si>
    <t>セントラルユニオン教会大聖堂</t>
  </si>
  <si>
    <t>つきっきりヘアメイク(7時間）*クイックヘアチェンジ(15分)2回付き</t>
  </si>
  <si>
    <t>リハーサルメイク(120分）</t>
  </si>
  <si>
    <t xml:space="preserve">Plan（アルバムなし）：フォトグラファーTakako /メイク、ホテル内、(リムジン)、セレモニー、フォトツアー2ヶ所/350cut～/データ・インターネットスライドショー	</t>
  </si>
  <si>
    <t>レセプション前半</t>
  </si>
  <si>
    <t>デジタル横長タイプ：Laule'a 40P/80C(表紙素材：麻布)</t>
  </si>
  <si>
    <t>フォトツアー1ヶ所追加（ワイキキ周辺）</t>
  </si>
  <si>
    <t>挙式（ゲスト様のご誘導）→トロリー同乗</t>
  </si>
  <si>
    <t>40名様用トロリーチャーター</t>
  </si>
  <si>
    <t>ホテル⇔会場間（ワイキキ周辺）/往復（お迎え2か所）</t>
  </si>
  <si>
    <t>セントラルユニオン教会</t>
  </si>
  <si>
    <t>フラワーシャワー(追加10名様分)</t>
  </si>
  <si>
    <t>Orchid Menu
ヴィテロトナート
サンドウィッチ
ビスク
メインは当日
※ドリンクは当日のお支払をお願いしております</t>
  </si>
  <si>
    <t>ウェディングケーキアップチャージ
※ベリートッピング</t>
  </si>
  <si>
    <t>ご友人特典</t>
  </si>
  <si>
    <t>眞野様     挙式日：2020-02-27</t>
  </si>
  <si>
    <t>ラフィオカラニ教会</t>
  </si>
  <si>
    <t>教会使用料／牧師先生／結婚証明書（法的効力はありません）／弾き語りシンガー／SUV送迎（カアナパリ地区ホテル⇔会場間・往復）／日本人コーディネーター　※ゲスト25名様以上の場合、コーディネーター1名の追加が必要となります</t>
  </si>
  <si>
    <t>ヘアメイクアーティスト：マウイ島</t>
  </si>
  <si>
    <t>フォトグラファー：リアルウエディングスオリジナル(マウイ島)</t>
  </si>
  <si>
    <t>挙式のみ/デジタルオンラインフォトギャラリー</t>
  </si>
  <si>
    <t>送迎車(マウイ島)</t>
  </si>
  <si>
    <t>14名様用ミニバン/ホテル⇔会場間(2.5時間)※エリア外の場合、別途延長料金がかかります</t>
  </si>
  <si>
    <t>Real Weddings オリジナル(マウイ島)</t>
  </si>
  <si>
    <t>ブーケ＆ブートニア　
☆プレゼント☆</t>
  </si>
  <si>
    <t>レイ/ホワイト＆グリーン</t>
  </si>
  <si>
    <t>マウイ島：メリマンズ</t>
  </si>
  <si>
    <t>ディナーメニュー+その他サービス料　※ダイニングルームの場合</t>
  </si>
  <si>
    <t>つきっきりコーディネーター(マウイ島)</t>
  </si>
  <si>
    <t>武藤様     挙式日：2020-02-26</t>
  </si>
  <si>
    <t>ヘアメイクアーティスト：Akiko Ito</t>
  </si>
  <si>
    <t>リハーサルメイク(120分)
☆プレゼント☆
※2/24　16:30〜＠Kahala Hotel</t>
  </si>
  <si>
    <t>新郎ヘアメイク(30分）
※ヘアセットのみ：10,400円</t>
  </si>
  <si>
    <t>挙式のみ/撮影データ
※アルバム：別途78,800円〜</t>
  </si>
  <si>
    <t>フォトツアー1カ所追加（カハラビーチ）</t>
  </si>
  <si>
    <t>メイク’ホテル撮影追加</t>
  </si>
  <si>
    <t>ホテル出発→挙式→フォトツアー1カ所(ワイキキ周辺）→レセプション前半</t>
  </si>
  <si>
    <t>レイ　</t>
  </si>
  <si>
    <t>Paradise Menu
※ウェディングケーキはメニューに含まれております
※ドリンクは現地でお支払いただきます</t>
  </si>
  <si>
    <t>肝付様     挙式日：2020-02-09</t>
  </si>
  <si>
    <t xml:space="preserve">Plan（アルバムなし）：フォトグラファーTakako /メイク、ホテル内、(リムジン)、セレモニー、フォトツアー2ヶ所又は フォトツアー1ヶ所+レセプション冒頭/350cut～/データ・インターネットスライドショー	</t>
  </si>
  <si>
    <t>ホテル出発→挙式→フォトツアー1ヶ所(ワイキキ周辺)→レセプション冒頭
※スケジュールによりご料金が変動いたします。</t>
  </si>
  <si>
    <t>アズーア</t>
  </si>
  <si>
    <t>Makamae（ウエディングケーキ付)
※ドリンク代は当日お召し上がりいただいた分を
　現地でお支払い下さいませ</t>
  </si>
  <si>
    <t>ブーケ＆ブートニア　
☆ブーケ2つの場合、お１つ特別プレゼント☆</t>
  </si>
  <si>
    <t>レイ　
ホワイト×グリーン×2本
ホワイト×オレンジ×2本</t>
  </si>
  <si>
    <t>ヘッドピース(ブーケとお揃い)
※ビーチ＆レセプション用</t>
  </si>
  <si>
    <t>アフターブーケ(押し花)</t>
  </si>
  <si>
    <t>スタンダード(シェル)</t>
  </si>
  <si>
    <t>遠方のお客様特別割引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</si>
</sst>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#,##0_ "/>
    <numFmt numFmtId="166" formatCode="0.000%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dashed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dashed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dashed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double">
        <color rgb="FF000000"/>
      </top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4" fillId="2" borderId="4" applyFont="0" applyNumberFormat="1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16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164" fillId="2" borderId="8" applyFont="0" applyNumberFormat="1" applyFill="0" applyBorder="1" applyAlignment="1">
      <alignment horizontal="center" vertical="center" textRotation="0" wrapText="false" shrinkToFit="false"/>
    </xf>
    <xf xfId="0" fontId="0" numFmtId="164" fillId="2" borderId="9" applyFont="0" applyNumberFormat="1" applyFill="0" applyBorder="1" applyAlignment="0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14" fillId="2" borderId="11" applyFont="0" applyNumberFormat="1" applyFill="0" applyBorder="1" applyAlignment="0">
      <alignment horizontal="general" vertical="center" textRotation="0" wrapText="false" shrinkToFit="false"/>
    </xf>
    <xf xfId="0" fontId="0" numFmtId="0" fillId="2" borderId="11" applyFont="0" applyNumberFormat="0" applyFill="0" applyBorder="1" applyAlignment="0">
      <alignment horizontal="general" vertical="center" textRotation="0" wrapText="false" shrinkToFit="false"/>
    </xf>
    <xf xfId="0" fontId="0" numFmtId="164" fillId="2" borderId="11" applyFont="0" applyNumberFormat="1" applyFill="0" applyBorder="1" applyAlignment="0">
      <alignment horizontal="general" vertical="center" textRotation="0" wrapText="false" shrinkToFit="false"/>
    </xf>
    <xf xfId="0" fontId="0" numFmtId="164" fillId="2" borderId="12" applyFont="0" applyNumberFormat="1" applyFill="0" applyBorder="1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165" fillId="3" borderId="0" applyFont="0" applyNumberFormat="1" applyFill="1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right" vertical="center" textRotation="0" wrapText="false" shrinkToFit="false"/>
    </xf>
    <xf xfId="0" fontId="0" numFmtId="165" fillId="3" borderId="0" applyFont="0" applyNumberFormat="1" applyFill="1" applyBorder="0" applyAlignment="1">
      <alignment horizontal="right" vertical="center" textRotation="0" wrapText="false" shrinkToFit="false"/>
    </xf>
    <xf xfId="0" fontId="0" numFmtId="10" fillId="3" borderId="0" applyFont="0" applyNumberFormat="1" applyFill="1" applyBorder="0" applyAlignment="1">
      <alignment horizontal="right" vertical="center" textRotation="0" wrapText="false" shrinkToFit="false"/>
    </xf>
    <xf xfId="0" fontId="0" numFmtId="0" fillId="2" borderId="13" applyFont="0" applyNumberFormat="0" applyFill="0" applyBorder="1" applyAlignment="0">
      <alignment horizontal="general" vertical="center" textRotation="0" wrapText="false" shrinkToFit="false"/>
    </xf>
    <xf xfId="0" fontId="0" numFmtId="164" fillId="2" borderId="14" applyFont="0" applyNumberFormat="1" applyFill="0" applyBorder="1" applyAlignment="1">
      <alignment horizontal="right" vertical="center" textRotation="0" wrapText="false" shrinkToFit="false"/>
    </xf>
    <xf xfId="0" fontId="0" numFmtId="0" fillId="2" borderId="15" applyFont="0" applyNumberFormat="0" applyFill="0" applyBorder="1" applyAlignment="0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true" shrinkToFit="false"/>
    </xf>
    <xf xfId="0" fontId="0" numFmtId="165" fillId="2" borderId="15" applyFont="0" applyNumberFormat="1" applyFill="0" applyBorder="1" applyAlignment="0">
      <alignment horizontal="general" vertical="center" textRotation="0" wrapText="false" shrinkToFit="false"/>
    </xf>
    <xf xfId="0" fontId="0" numFmtId="164" fillId="2" borderId="15" applyFont="0" applyNumberFormat="1" applyFill="0" applyBorder="1" applyAlignment="1">
      <alignment horizontal="right" vertical="center" textRotation="0" wrapText="false" shrinkToFit="false"/>
    </xf>
    <xf xfId="0" fontId="0" numFmtId="165" fillId="2" borderId="15" applyFont="0" applyNumberFormat="1" applyFill="0" applyBorder="1" applyAlignment="1">
      <alignment horizontal="right" vertical="center" textRotation="0" wrapText="false" shrinkToFit="false"/>
    </xf>
    <xf xfId="0" fontId="0" numFmtId="10" fillId="2" borderId="15" applyFont="0" applyNumberFormat="1" applyFill="0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center" textRotation="0" wrapText="false" shrinkToFit="false"/>
    </xf>
    <xf xfId="0" fontId="0" numFmtId="164" fillId="3" borderId="14" applyFont="0" applyNumberFormat="1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zoomScale="75" showGridLines="true" showRowColHeaders="1">
      <selection activeCell="H18" sqref="H18"/>
    </sheetView>
  </sheetViews>
  <sheetFormatPr defaultRowHeight="14.4" defaultColWidth="25" outlineLevelRow="0" outlineLevelCol="0"/>
  <cols>
    <col min="1" max="1" width="2.875" customWidth="true" style="12"/>
    <col min="2" max="2" width="4.375" customWidth="true" style="10"/>
    <col min="3" max="3" width="15.875" customWidth="true" style="11"/>
    <col min="4" max="4" width="20.125" customWidth="true" style="12"/>
    <col min="5" max="5" width="25" style="13"/>
    <col min="6" max="6" width="25" style="13"/>
    <col min="7" max="7" width="25" style="13"/>
    <col min="8" max="8" width="25" style="13"/>
    <col min="9" max="9" width="25" style="12"/>
  </cols>
  <sheetData>
    <row r="2" spans="1:9">
      <c r="C2" s="11" t="s">
        <v>0</v>
      </c>
      <c r="H2" s="14" t="s">
        <v>1</v>
      </c>
    </row>
    <row r="4" spans="1:9" s="10" customFormat="1">
      <c r="B4" s="32" t="s">
        <v>2</v>
      </c>
      <c r="C4" s="29" t="s">
        <v>3</v>
      </c>
      <c r="D4" s="30" t="s">
        <v>4</v>
      </c>
      <c r="E4" s="31" t="s">
        <v>5</v>
      </c>
      <c r="F4" s="31" t="s">
        <v>6</v>
      </c>
      <c r="G4" s="31" t="s">
        <v>7</v>
      </c>
      <c r="H4" s="34" t="s">
        <v>8</v>
      </c>
    </row>
    <row r="5" spans="1:9">
      <c r="B5" s="33">
        <v>1</v>
      </c>
      <c r="C5" s="26" t="s">
        <v>9</v>
      </c>
      <c r="D5" s="27" t="s">
        <v>10</v>
      </c>
      <c r="E5" s="28">
        <v>1156.13</v>
      </c>
      <c r="F5" s="28">
        <v>149.11</v>
      </c>
      <c r="G5" s="28">
        <v>61.5</v>
      </c>
      <c r="H5" s="35">
        <v>1366.74</v>
      </c>
    </row>
    <row r="6" spans="1:9">
      <c r="B6" s="33">
        <v>2</v>
      </c>
      <c r="C6" s="26" t="s">
        <v>9</v>
      </c>
      <c r="D6" s="27" t="s">
        <v>11</v>
      </c>
      <c r="E6" s="28">
        <v>6823.53</v>
      </c>
      <c r="F6" s="28">
        <v>620.9</v>
      </c>
      <c r="G6" s="28">
        <v>350.78</v>
      </c>
      <c r="H6" s="35">
        <v>7795.21</v>
      </c>
    </row>
    <row r="7" spans="1:9">
      <c r="B7" s="33">
        <v>3</v>
      </c>
      <c r="C7" s="26" t="s">
        <v>9</v>
      </c>
      <c r="D7" s="27" t="s">
        <v>12</v>
      </c>
      <c r="E7" s="28">
        <v>4796.92</v>
      </c>
      <c r="F7" s="28">
        <v>536.5599999999999</v>
      </c>
      <c r="G7" s="28">
        <v>251.31</v>
      </c>
      <c r="H7" s="35">
        <v>5584.79</v>
      </c>
    </row>
    <row r="8" spans="1:9">
      <c r="B8" s="33">
        <v>4</v>
      </c>
      <c r="C8" s="26" t="s">
        <v>13</v>
      </c>
      <c r="D8" s="27" t="s">
        <v>14</v>
      </c>
      <c r="E8" s="28">
        <v>6569.58</v>
      </c>
      <c r="F8" s="28">
        <v>719.96</v>
      </c>
      <c r="G8" s="28">
        <v>343.48</v>
      </c>
      <c r="H8" s="35">
        <v>7633.02</v>
      </c>
    </row>
    <row r="9" spans="1:9">
      <c r="B9" s="33">
        <v>5</v>
      </c>
      <c r="C9" s="26" t="s">
        <v>15</v>
      </c>
      <c r="D9" s="27" t="s">
        <v>16</v>
      </c>
      <c r="E9" s="28">
        <v>5014.52</v>
      </c>
      <c r="F9" s="28">
        <v>699.15</v>
      </c>
      <c r="G9" s="28">
        <v>269.23</v>
      </c>
      <c r="H9" s="35">
        <v>5982.9</v>
      </c>
    </row>
    <row r="10" spans="1:9">
      <c r="B10" s="33">
        <v>6</v>
      </c>
      <c r="C10" s="26" t="s">
        <v>17</v>
      </c>
      <c r="D10" s="27" t="s">
        <v>18</v>
      </c>
      <c r="E10" s="28">
        <v>5046</v>
      </c>
      <c r="F10" s="28">
        <v>443.13</v>
      </c>
      <c r="G10" s="28">
        <v>258.65</v>
      </c>
      <c r="H10" s="35">
        <v>5747.78</v>
      </c>
    </row>
    <row r="11" spans="1:9">
      <c r="B11" s="33">
        <v>7</v>
      </c>
      <c r="C11" s="26" t="s">
        <v>19</v>
      </c>
      <c r="D11" s="27" t="s">
        <v>20</v>
      </c>
      <c r="E11" s="28">
        <v>6571.53</v>
      </c>
      <c r="F11" s="28">
        <v>695.21</v>
      </c>
      <c r="G11" s="28">
        <v>342.41</v>
      </c>
      <c r="H11" s="35">
        <v>7609.15</v>
      </c>
    </row>
    <row r="12" spans="1:9">
      <c r="B12" s="33">
        <v>8</v>
      </c>
      <c r="C12" s="26" t="s">
        <v>21</v>
      </c>
      <c r="D12" s="27" t="s">
        <v>22</v>
      </c>
      <c r="E12" s="28">
        <v>3221.1</v>
      </c>
      <c r="F12" s="28">
        <v>382.8</v>
      </c>
      <c r="G12" s="28">
        <v>169.82</v>
      </c>
      <c r="H12" s="35">
        <v>3773.72</v>
      </c>
    </row>
    <row r="13" spans="1:9">
      <c r="B13" s="33">
        <v>9</v>
      </c>
      <c r="C13" s="26" t="s">
        <v>21</v>
      </c>
      <c r="D13" s="27" t="s">
        <v>23</v>
      </c>
      <c r="E13" s="28">
        <v>4320.93</v>
      </c>
      <c r="F13" s="28">
        <v>511.09</v>
      </c>
      <c r="G13" s="28">
        <v>227.68</v>
      </c>
      <c r="H13" s="35">
        <v>5059.7</v>
      </c>
    </row>
    <row r="14" spans="1:9">
      <c r="B14" s="33">
        <v>10</v>
      </c>
      <c r="C14" s="26" t="s">
        <v>24</v>
      </c>
      <c r="D14" s="27" t="s">
        <v>25</v>
      </c>
      <c r="E14" s="28">
        <v>6763.14</v>
      </c>
      <c r="F14" s="28">
        <v>0</v>
      </c>
      <c r="G14" s="28">
        <v>281.75</v>
      </c>
      <c r="H14" s="35">
        <v>7044.89</v>
      </c>
    </row>
    <row r="15" spans="1:9">
      <c r="B15" s="33">
        <v>11</v>
      </c>
      <c r="C15" s="26" t="s">
        <v>26</v>
      </c>
      <c r="D15" s="27" t="s">
        <v>27</v>
      </c>
      <c r="E15" s="28">
        <v>4057.12</v>
      </c>
      <c r="F15" s="28">
        <v>453.52</v>
      </c>
      <c r="G15" s="28">
        <v>212.54</v>
      </c>
      <c r="H15" s="35">
        <v>4723.18</v>
      </c>
    </row>
    <row r="16" spans="1:9">
      <c r="B16" s="33">
        <v>12</v>
      </c>
      <c r="C16" s="26" t="s">
        <v>28</v>
      </c>
      <c r="D16" s="27" t="s">
        <v>29</v>
      </c>
      <c r="E16" s="28">
        <v>3966.21</v>
      </c>
      <c r="F16" s="28">
        <v>0</v>
      </c>
      <c r="G16" s="28">
        <v>165.23</v>
      </c>
      <c r="H16" s="35">
        <v>4131.44</v>
      </c>
    </row>
    <row r="17" spans="1:9">
      <c r="B17" s="33">
        <v>13</v>
      </c>
      <c r="C17" s="26" t="s">
        <v>28</v>
      </c>
      <c r="D17" s="27" t="s">
        <v>30</v>
      </c>
      <c r="E17" s="28">
        <v>8058.83</v>
      </c>
      <c r="F17" s="28">
        <v>1052.03</v>
      </c>
      <c r="G17" s="28">
        <v>429.3</v>
      </c>
      <c r="H17" s="35">
        <v>9540.16</v>
      </c>
    </row>
    <row r="18" spans="1:9">
      <c r="B18" s="36"/>
      <c r="C18" s="37"/>
      <c r="D18" s="38" t="s">
        <v>31</v>
      </c>
      <c r="E18" s="39" t="str">
        <f>SUM(E5:E17)</f>
        <v>0</v>
      </c>
      <c r="F18" s="39" t="str">
        <f>SUM(F5:F17)</f>
        <v>0</v>
      </c>
      <c r="G18" s="39" t="str">
        <f>SUM(G5:G17)</f>
        <v>0</v>
      </c>
      <c r="H18" s="40" t="str">
        <f>SUM(H5:H17)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32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52</v>
      </c>
      <c r="D5" s="3" t="s">
        <v>53</v>
      </c>
      <c r="E5" s="5">
        <v>1</v>
      </c>
      <c r="F5" s="2">
        <v>1750</v>
      </c>
      <c r="G5" s="6">
        <v>227500</v>
      </c>
      <c r="H5" s="2">
        <v>1559.1</v>
      </c>
      <c r="I5" s="6">
        <v>174791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112.11</v>
      </c>
    </row>
    <row r="6" spans="1:18">
      <c r="B6" s="47" t="s">
        <v>51</v>
      </c>
      <c r="C6" t="s">
        <v>54</v>
      </c>
      <c r="D6" s="3" t="s">
        <v>55</v>
      </c>
      <c r="E6" s="5">
        <v>1</v>
      </c>
      <c r="F6" s="2">
        <v>1200</v>
      </c>
      <c r="G6" s="6">
        <v>156000</v>
      </c>
      <c r="H6" s="2">
        <v>837.7</v>
      </c>
      <c r="I6" s="6">
        <v>93915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112.11</v>
      </c>
    </row>
    <row r="7" spans="1:18">
      <c r="B7" s="47" t="s">
        <v>51</v>
      </c>
      <c r="C7" t="s">
        <v>54</v>
      </c>
      <c r="D7" s="3" t="s">
        <v>56</v>
      </c>
      <c r="E7" s="5">
        <v>1</v>
      </c>
      <c r="F7" s="2">
        <v>150</v>
      </c>
      <c r="G7" s="6">
        <v>19500</v>
      </c>
      <c r="H7" s="2">
        <v>83.77</v>
      </c>
      <c r="I7" s="6">
        <v>9391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112.11</v>
      </c>
    </row>
    <row r="8" spans="1:18">
      <c r="B8" s="47" t="s">
        <v>51</v>
      </c>
      <c r="C8" t="s">
        <v>57</v>
      </c>
      <c r="D8" s="3" t="s">
        <v>58</v>
      </c>
      <c r="E8" s="5">
        <v>1</v>
      </c>
      <c r="F8" s="2">
        <v>1500</v>
      </c>
      <c r="G8" s="6">
        <v>195000</v>
      </c>
      <c r="H8" s="2">
        <v>1099.48</v>
      </c>
      <c r="I8" s="6">
        <v>123263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112.11</v>
      </c>
    </row>
    <row r="9" spans="1:18">
      <c r="B9" s="47" t="s">
        <v>51</v>
      </c>
      <c r="C9" t="s">
        <v>59</v>
      </c>
      <c r="D9" s="3" t="s">
        <v>60</v>
      </c>
      <c r="E9" s="5">
        <v>1</v>
      </c>
      <c r="F9" s="2">
        <v>350</v>
      </c>
      <c r="G9" s="6">
        <v>45500</v>
      </c>
      <c r="H9" s="2">
        <v>262</v>
      </c>
      <c r="I9" s="6">
        <v>29373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112.11</v>
      </c>
    </row>
    <row r="10" spans="1:18">
      <c r="B10" s="47" t="s">
        <v>51</v>
      </c>
      <c r="C10" t="s">
        <v>61</v>
      </c>
      <c r="D10" s="3" t="s">
        <v>62</v>
      </c>
      <c r="E10" s="5">
        <v>1</v>
      </c>
      <c r="F10" s="2">
        <v>950</v>
      </c>
      <c r="G10" s="6">
        <v>123500</v>
      </c>
      <c r="H10" s="2">
        <v>706.8099999999999</v>
      </c>
      <c r="I10" s="6">
        <v>79240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112.11</v>
      </c>
    </row>
    <row r="11" spans="1:18">
      <c r="B11" s="47" t="s">
        <v>51</v>
      </c>
      <c r="C11" t="s">
        <v>63</v>
      </c>
      <c r="D11" s="3" t="s">
        <v>64</v>
      </c>
      <c r="E11" s="5">
        <v>1</v>
      </c>
      <c r="F11" s="2">
        <v>500</v>
      </c>
      <c r="G11" s="6">
        <v>65000</v>
      </c>
      <c r="H11" s="2">
        <v>340</v>
      </c>
      <c r="I11" s="6">
        <v>38117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112.11</v>
      </c>
    </row>
    <row r="12" spans="1:18">
      <c r="B12" s="47" t="s">
        <v>51</v>
      </c>
      <c r="C12" t="s">
        <v>65</v>
      </c>
      <c r="D12" s="3" t="s">
        <v>66</v>
      </c>
      <c r="E12" s="5">
        <v>2</v>
      </c>
      <c r="F12" s="2">
        <v>300</v>
      </c>
      <c r="G12" s="6">
        <v>39000</v>
      </c>
      <c r="H12" s="2">
        <v>167.54</v>
      </c>
      <c r="I12" s="6">
        <v>18782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112.11</v>
      </c>
    </row>
    <row r="13" spans="1:18">
      <c r="B13" s="47" t="s">
        <v>51</v>
      </c>
      <c r="C13" t="s">
        <v>67</v>
      </c>
      <c r="D13" s="3" t="s">
        <v>68</v>
      </c>
      <c r="E13" s="5">
        <v>1</v>
      </c>
      <c r="F13" s="2">
        <v>350</v>
      </c>
      <c r="G13" s="6">
        <v>45500</v>
      </c>
      <c r="H13" s="2">
        <v>222.51</v>
      </c>
      <c r="I13" s="6">
        <v>24946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112.11</v>
      </c>
    </row>
    <row r="14" spans="1:18">
      <c r="B14" s="47" t="s">
        <v>51</v>
      </c>
      <c r="C14" t="s">
        <v>69</v>
      </c>
      <c r="D14" s="3" t="s">
        <v>70</v>
      </c>
      <c r="E14" s="5">
        <v>1</v>
      </c>
      <c r="F14" s="2">
        <v>350</v>
      </c>
      <c r="G14" s="6">
        <v>45500</v>
      </c>
      <c r="H14" s="2">
        <v>300</v>
      </c>
      <c r="I14" s="6">
        <v>33633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112.11</v>
      </c>
    </row>
    <row r="15" spans="1:18">
      <c r="B15" s="47" t="s">
        <v>51</v>
      </c>
      <c r="C15" t="s">
        <v>69</v>
      </c>
      <c r="D15" s="3" t="s">
        <v>71</v>
      </c>
      <c r="E15" s="5">
        <v>1</v>
      </c>
      <c r="F15" s="2">
        <v>100</v>
      </c>
      <c r="G15" s="6">
        <v>13000</v>
      </c>
      <c r="H15" s="2">
        <v>80</v>
      </c>
      <c r="I15" s="6">
        <v>8969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112.11</v>
      </c>
    </row>
    <row r="16" spans="1:18">
      <c r="B16" s="47" t="s">
        <v>51</v>
      </c>
      <c r="C16" t="s">
        <v>69</v>
      </c>
      <c r="D16" s="3" t="s">
        <v>72</v>
      </c>
      <c r="E16" s="5">
        <v>1</v>
      </c>
      <c r="F16" s="2">
        <v>150</v>
      </c>
      <c r="G16" s="6">
        <v>19500</v>
      </c>
      <c r="H16" s="2">
        <v>60</v>
      </c>
      <c r="I16" s="6">
        <v>6727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8">
        <v>112.11</v>
      </c>
    </row>
    <row r="17" spans="1:18">
      <c r="B17" s="47" t="s">
        <v>51</v>
      </c>
      <c r="C17" t="s">
        <v>69</v>
      </c>
      <c r="D17" s="3" t="s">
        <v>73</v>
      </c>
      <c r="E17" s="5">
        <v>4</v>
      </c>
      <c r="F17" s="2">
        <v>108</v>
      </c>
      <c r="G17" s="6">
        <v>14040</v>
      </c>
      <c r="H17" s="2">
        <v>80</v>
      </c>
      <c r="I17" s="6">
        <v>8968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8">
        <v>112.11</v>
      </c>
    </row>
    <row r="18" spans="1:18">
      <c r="B18" s="47" t="s">
        <v>74</v>
      </c>
      <c r="C18" t="s">
        <v>75</v>
      </c>
      <c r="D18" s="3" t="s">
        <v>76</v>
      </c>
      <c r="E18" s="5">
        <v>10</v>
      </c>
      <c r="F18" s="2">
        <v>1250</v>
      </c>
      <c r="G18" s="6">
        <v>162500</v>
      </c>
      <c r="H18" s="2">
        <v>0</v>
      </c>
      <c r="I18" s="6">
        <v>0</v>
      </c>
      <c r="J18" s="6" t="str">
        <f>G18 - 119960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8">
        <v>112.11</v>
      </c>
    </row>
    <row r="19" spans="1:18">
      <c r="B19" s="47" t="s">
        <v>74</v>
      </c>
      <c r="C19" t="s">
        <v>75</v>
      </c>
      <c r="D19" s="3" t="s">
        <v>77</v>
      </c>
      <c r="E19" s="5">
        <v>1</v>
      </c>
      <c r="F19" s="2">
        <v>55</v>
      </c>
      <c r="G19" s="6">
        <v>7150</v>
      </c>
      <c r="H19" s="2">
        <v>0</v>
      </c>
      <c r="I19" s="6">
        <v>0</v>
      </c>
      <c r="J19" s="6" t="str">
        <f>G19 - 4540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8">
        <v>112.11</v>
      </c>
    </row>
    <row r="20" spans="1:18">
      <c r="B20" s="47" t="s">
        <v>51</v>
      </c>
      <c r="C20" t="s">
        <v>78</v>
      </c>
      <c r="D20" s="3" t="s">
        <v>79</v>
      </c>
      <c r="E20" s="5">
        <v>1</v>
      </c>
      <c r="F20" s="2">
        <v>0</v>
      </c>
      <c r="G20" s="6">
        <v>0</v>
      </c>
      <c r="H20" s="2">
        <v>770.67</v>
      </c>
      <c r="I20" s="6">
        <v>86400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</v>
      </c>
      <c r="P20" s="4">
        <v>1</v>
      </c>
      <c r="Q20" s="2">
        <v>130</v>
      </c>
      <c r="R20" s="48">
        <v>112.11</v>
      </c>
    </row>
    <row r="21" spans="1:18">
      <c r="B21" s="49"/>
      <c r="C21" s="49"/>
      <c r="D21" s="50"/>
      <c r="E21" s="51"/>
      <c r="F21" s="52"/>
      <c r="G21" s="53"/>
      <c r="H21" s="52"/>
      <c r="I21" s="53"/>
      <c r="J21" s="53"/>
      <c r="K21" s="54"/>
      <c r="L21" s="53"/>
      <c r="M21" s="52"/>
      <c r="N21" s="53"/>
      <c r="O21" s="54"/>
      <c r="P21" s="54"/>
      <c r="Q21" s="52"/>
      <c r="R21" s="52"/>
    </row>
    <row r="22" spans="1:18">
      <c r="D22" s="8" t="s">
        <v>80</v>
      </c>
      <c r="F22" s="2" t="str">
        <f>SUM(F5:F21)</f>
        <v>0</v>
      </c>
      <c r="G22" s="6" t="str">
        <f>SUM(G5:G21)</f>
        <v>0</v>
      </c>
      <c r="H22" s="2" t="str">
        <f>SUM(H5:H21)</f>
        <v>0</v>
      </c>
      <c r="I22" s="6" t="str">
        <f>SUM(I5:I21)</f>
        <v>0</v>
      </c>
      <c r="J22" s="6" t="str">
        <f>SUM(J5:J21)</f>
        <v>0</v>
      </c>
      <c r="K22" s="4" t="str">
        <f>IF(G22=0,0,J22 / G22)</f>
        <v>0</v>
      </c>
      <c r="L22" s="6" t="str">
        <f>SUM(L5:L21)</f>
        <v>0</v>
      </c>
      <c r="M22" s="2" t="str">
        <f>SUM(M5:M21)</f>
        <v>0</v>
      </c>
      <c r="N22" s="6" t="str">
        <f>SUM(N5:N21)</f>
        <v>0</v>
      </c>
    </row>
    <row r="23" spans="1:18">
      <c r="D23" s="8" t="s">
        <v>81</v>
      </c>
      <c r="E23" s="9">
        <v>0.04712</v>
      </c>
      <c r="F23" s="2" t="str">
        <f>E23 * (F22 - 0)</f>
        <v>0</v>
      </c>
      <c r="G23" s="6" t="str">
        <f>E23 * (G22 - 0)</f>
        <v>0</v>
      </c>
    </row>
    <row r="24" spans="1:18">
      <c r="D24" s="8" t="s">
        <v>82</v>
      </c>
      <c r="E24" s="7">
        <v>0.1</v>
      </c>
      <c r="F24" s="2" t="str">
        <f>F22*E24</f>
        <v>0</v>
      </c>
      <c r="G24" s="6" t="str">
        <f>G22*E24</f>
        <v>0</v>
      </c>
      <c r="N24" s="6" t="str">
        <f>G24</f>
        <v>0</v>
      </c>
    </row>
    <row r="25" spans="1:18">
      <c r="D25" s="8" t="s">
        <v>80</v>
      </c>
      <c r="F25" s="2" t="str">
        <f>F22 + F23 + F24</f>
        <v>0</v>
      </c>
      <c r="G25" s="6" t="str">
        <f>G22 + G23 + G24</f>
        <v>0</v>
      </c>
      <c r="H25" s="2" t="str">
        <f>H22</f>
        <v>0</v>
      </c>
      <c r="I25" s="6" t="str">
        <f>I22</f>
        <v>0</v>
      </c>
      <c r="J25" s="6" t="str">
        <f>G25 - I25</f>
        <v>0</v>
      </c>
      <c r="K25" s="4" t="str">
        <f>IF(G25=0,0,J25 / G25)</f>
        <v>0</v>
      </c>
      <c r="L25" s="6" t="str">
        <f>L22</f>
        <v>0</v>
      </c>
      <c r="M25" s="2" t="str">
        <f>M22</f>
        <v>0</v>
      </c>
      <c r="N25" s="6" t="str">
        <f>N22 + N24</f>
        <v>0</v>
      </c>
    </row>
    <row r="26" spans="1:18">
      <c r="D26" s="8" t="s">
        <v>83</v>
      </c>
      <c r="E26" s="7">
        <v>0</v>
      </c>
      <c r="F26" s="2" t="str">
        <f>F25*E26</f>
        <v>0</v>
      </c>
      <c r="G26" s="6" t="str">
        <f>G25*E26</f>
        <v>0</v>
      </c>
      <c r="L26" s="6" t="str">
        <f>G26*O26</f>
        <v>0</v>
      </c>
      <c r="M26" s="2" t="str">
        <f>F26*O26</f>
        <v>0</v>
      </c>
      <c r="N26" s="6" t="str">
        <f>G26*P26</f>
        <v>0</v>
      </c>
      <c r="O26" s="4">
        <v>0.2</v>
      </c>
      <c r="P26" s="4">
        <v>0.8</v>
      </c>
    </row>
    <row r="27" spans="1:18">
      <c r="D27" s="8" t="s">
        <v>84</v>
      </c>
      <c r="E27" s="5">
        <v>0</v>
      </c>
      <c r="F27" s="2" t="str">
        <f>IF(R27=0,0,G27/R27)</f>
        <v>0</v>
      </c>
      <c r="G27" s="6" t="str">
        <f>E27</f>
        <v>0</v>
      </c>
      <c r="L27" s="6" t="str">
        <f>G27*O27</f>
        <v>0</v>
      </c>
      <c r="M27" s="2" t="str">
        <f>F27*O27</f>
        <v>0</v>
      </c>
      <c r="N27" s="6" t="str">
        <f>G27*P27</f>
        <v>0</v>
      </c>
      <c r="O27" s="4">
        <v>0.2</v>
      </c>
      <c r="P27" s="4">
        <v>0.8</v>
      </c>
      <c r="Q27" s="2" t="s">
        <v>85</v>
      </c>
      <c r="R27" s="2">
        <v>100</v>
      </c>
    </row>
    <row r="28" spans="1:18">
      <c r="D28" s="8" t="s">
        <v>86</v>
      </c>
      <c r="F28" s="2" t="str">
        <f>F25 - F26 - F27</f>
        <v>0</v>
      </c>
      <c r="G28" s="6" t="str">
        <f>G25 - G26 - G27</f>
        <v>0</v>
      </c>
      <c r="H28" s="2" t="str">
        <f>H25</f>
        <v>0</v>
      </c>
      <c r="I28" s="6" t="str">
        <f>I25</f>
        <v>0</v>
      </c>
      <c r="J28" s="6" t="str">
        <f>G28 - I28</f>
        <v>0</v>
      </c>
      <c r="K28" s="4" t="str">
        <f>IF(G28=0,0,J28 / G28)</f>
        <v>0</v>
      </c>
      <c r="L28" s="6" t="str">
        <f>L25 - L26 - L27</f>
        <v>0</v>
      </c>
      <c r="M28" s="2" t="str">
        <f>M25 - M26 - M27</f>
        <v>0</v>
      </c>
      <c r="N28" s="6" t="str">
        <f>N25 - N26 - N27</f>
        <v>0</v>
      </c>
    </row>
    <row r="29" spans="1:18">
      <c r="D29" s="8"/>
    </row>
    <row r="30" spans="1:18">
      <c r="D30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0" s="2" t="str">
        <f>M28</f>
        <v>0</v>
      </c>
    </row>
    <row r="31" spans="1:18">
      <c r="D31" s="8" t="s">
        <v>7</v>
      </c>
      <c r="F31" s="2" t="str">
        <f>(F30 + F32) * E23</f>
        <v>0</v>
      </c>
    </row>
    <row r="32" spans="1:18">
      <c r="D32" s="8" t="s">
        <v>87</v>
      </c>
      <c r="F32" s="2" t="str">
        <f>H28</f>
        <v>0</v>
      </c>
    </row>
    <row r="33" spans="1:18">
      <c r="D33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3" s="2" t="str">
        <f>SUM(F30:F32)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89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90</v>
      </c>
      <c r="D5" s="3" t="s">
        <v>91</v>
      </c>
      <c r="E5" s="5">
        <v>1</v>
      </c>
      <c r="F5" s="2">
        <v>3300</v>
      </c>
      <c r="G5" s="6">
        <v>429000</v>
      </c>
      <c r="H5" s="2">
        <v>2848.98</v>
      </c>
      <c r="I5" s="6">
        <v>319399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</v>
      </c>
      <c r="P5" s="4">
        <v>1</v>
      </c>
      <c r="Q5" s="2">
        <v>130</v>
      </c>
      <c r="R5" s="48">
        <v>112.11</v>
      </c>
    </row>
    <row r="6" spans="1:18">
      <c r="B6" s="47" t="s">
        <v>51</v>
      </c>
      <c r="C6" t="s">
        <v>92</v>
      </c>
      <c r="D6" s="3" t="s">
        <v>93</v>
      </c>
      <c r="E6" s="5">
        <v>1</v>
      </c>
      <c r="F6" s="2">
        <v>500</v>
      </c>
      <c r="G6" s="6">
        <v>65000</v>
      </c>
      <c r="H6" s="2">
        <v>435</v>
      </c>
      <c r="I6" s="6">
        <v>48768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</v>
      </c>
      <c r="P6" s="4">
        <v>1</v>
      </c>
      <c r="Q6" s="2">
        <v>130</v>
      </c>
      <c r="R6" s="48">
        <v>112.11</v>
      </c>
    </row>
    <row r="7" spans="1:18">
      <c r="B7" s="47" t="s">
        <v>51</v>
      </c>
      <c r="C7" t="s">
        <v>94</v>
      </c>
      <c r="D7" s="3" t="s">
        <v>95</v>
      </c>
      <c r="E7" s="5">
        <v>1</v>
      </c>
      <c r="F7" s="2">
        <v>590</v>
      </c>
      <c r="G7" s="6">
        <v>76700</v>
      </c>
      <c r="H7" s="2">
        <v>500</v>
      </c>
      <c r="I7" s="6">
        <v>56055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</v>
      </c>
      <c r="P7" s="4">
        <v>1</v>
      </c>
      <c r="Q7" s="2">
        <v>130</v>
      </c>
      <c r="R7" s="48">
        <v>112.11</v>
      </c>
    </row>
    <row r="8" spans="1:18">
      <c r="B8" s="47" t="s">
        <v>51</v>
      </c>
      <c r="C8" t="s">
        <v>92</v>
      </c>
      <c r="D8" s="3" t="s">
        <v>96</v>
      </c>
      <c r="E8" s="5">
        <v>1</v>
      </c>
      <c r="F8" s="2">
        <v>240</v>
      </c>
      <c r="G8" s="6">
        <v>31200</v>
      </c>
      <c r="H8" s="2">
        <v>200</v>
      </c>
      <c r="I8" s="6">
        <v>22422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</v>
      </c>
      <c r="P8" s="4">
        <v>1</v>
      </c>
      <c r="Q8" s="2">
        <v>130</v>
      </c>
      <c r="R8" s="48">
        <v>112.11</v>
      </c>
    </row>
    <row r="9" spans="1:18">
      <c r="B9" s="47" t="s">
        <v>51</v>
      </c>
      <c r="C9" t="s">
        <v>97</v>
      </c>
      <c r="D9" s="3" t="s">
        <v>98</v>
      </c>
      <c r="E9" s="5">
        <v>1</v>
      </c>
      <c r="F9" s="2">
        <v>750</v>
      </c>
      <c r="G9" s="6">
        <v>97500</v>
      </c>
      <c r="H9" s="2">
        <v>400</v>
      </c>
      <c r="I9" s="6">
        <v>44844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</v>
      </c>
      <c r="P9" s="4">
        <v>1</v>
      </c>
      <c r="Q9" s="2">
        <v>130</v>
      </c>
      <c r="R9" s="48">
        <v>112.11</v>
      </c>
    </row>
    <row r="10" spans="1:18">
      <c r="B10" s="47" t="s">
        <v>51</v>
      </c>
      <c r="C10" t="s">
        <v>97</v>
      </c>
      <c r="D10" s="3" t="s">
        <v>56</v>
      </c>
      <c r="E10" s="5">
        <v>1</v>
      </c>
      <c r="F10" s="2">
        <v>150</v>
      </c>
      <c r="G10" s="6">
        <v>19500</v>
      </c>
      <c r="H10" s="2">
        <v>60</v>
      </c>
      <c r="I10" s="6">
        <v>6727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</v>
      </c>
      <c r="P10" s="4">
        <v>1</v>
      </c>
      <c r="Q10" s="2">
        <v>130</v>
      </c>
      <c r="R10" s="48">
        <v>112.11</v>
      </c>
    </row>
    <row r="11" spans="1:18">
      <c r="B11" s="47" t="s">
        <v>51</v>
      </c>
      <c r="C11" t="s">
        <v>97</v>
      </c>
      <c r="D11" s="3" t="s">
        <v>99</v>
      </c>
      <c r="E11" s="5">
        <v>1</v>
      </c>
      <c r="F11" s="2">
        <v>250</v>
      </c>
      <c r="G11" s="6">
        <v>32500</v>
      </c>
      <c r="H11" s="2">
        <v>150</v>
      </c>
      <c r="I11" s="6">
        <v>16817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</v>
      </c>
      <c r="P11" s="4">
        <v>1</v>
      </c>
      <c r="Q11" s="2">
        <v>130</v>
      </c>
      <c r="R11" s="48">
        <v>112.11</v>
      </c>
    </row>
    <row r="12" spans="1:18">
      <c r="B12" s="47" t="s">
        <v>51</v>
      </c>
      <c r="C12" t="s">
        <v>100</v>
      </c>
      <c r="D12" s="3" t="s">
        <v>101</v>
      </c>
      <c r="E12" s="5">
        <v>1</v>
      </c>
      <c r="F12" s="2">
        <v>1720</v>
      </c>
      <c r="G12" s="6">
        <v>223600</v>
      </c>
      <c r="H12" s="2">
        <v>600</v>
      </c>
      <c r="I12" s="6">
        <v>67266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</v>
      </c>
      <c r="P12" s="4">
        <v>1</v>
      </c>
      <c r="Q12" s="2">
        <v>130</v>
      </c>
      <c r="R12" s="48">
        <v>112.11</v>
      </c>
    </row>
    <row r="13" spans="1:18">
      <c r="B13" s="47" t="s">
        <v>51</v>
      </c>
      <c r="C13" t="s">
        <v>102</v>
      </c>
      <c r="D13" s="3" t="s">
        <v>103</v>
      </c>
      <c r="E13" s="5">
        <v>1</v>
      </c>
      <c r="F13" s="2">
        <v>950</v>
      </c>
      <c r="G13" s="6">
        <v>123500</v>
      </c>
      <c r="H13" s="2">
        <v>729.16</v>
      </c>
      <c r="I13" s="6">
        <v>81746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</v>
      </c>
      <c r="P13" s="4">
        <v>1</v>
      </c>
      <c r="Q13" s="2">
        <v>130</v>
      </c>
      <c r="R13" s="48">
        <v>112.11</v>
      </c>
    </row>
    <row r="14" spans="1:18">
      <c r="B14" s="47" t="s">
        <v>51</v>
      </c>
      <c r="C14" t="s">
        <v>104</v>
      </c>
      <c r="D14" s="3" t="s">
        <v>105</v>
      </c>
      <c r="E14" s="5">
        <v>1</v>
      </c>
      <c r="F14" s="2">
        <v>100</v>
      </c>
      <c r="G14" s="6">
        <v>13000</v>
      </c>
      <c r="H14" s="2">
        <v>50</v>
      </c>
      <c r="I14" s="6">
        <v>5606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</v>
      </c>
      <c r="P14" s="4">
        <v>1</v>
      </c>
      <c r="Q14" s="2">
        <v>130</v>
      </c>
      <c r="R14" s="48">
        <v>112.11</v>
      </c>
    </row>
    <row r="15" spans="1:18">
      <c r="B15" s="47" t="s">
        <v>51</v>
      </c>
      <c r="C15" t="s">
        <v>106</v>
      </c>
      <c r="D15" s="3" t="s">
        <v>107</v>
      </c>
      <c r="E15" s="5">
        <v>1</v>
      </c>
      <c r="F15" s="2">
        <v>350</v>
      </c>
      <c r="G15" s="6">
        <v>45500</v>
      </c>
      <c r="H15" s="2">
        <v>343.5</v>
      </c>
      <c r="I15" s="6">
        <v>38510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</v>
      </c>
      <c r="P15" s="4">
        <v>1</v>
      </c>
      <c r="Q15" s="2">
        <v>130</v>
      </c>
      <c r="R15" s="48">
        <v>112.11</v>
      </c>
    </row>
    <row r="16" spans="1:18">
      <c r="B16" s="47" t="s">
        <v>51</v>
      </c>
      <c r="C16" t="s">
        <v>106</v>
      </c>
      <c r="D16" s="3" t="s">
        <v>108</v>
      </c>
      <c r="E16" s="5">
        <v>4</v>
      </c>
      <c r="F16" s="2">
        <v>8</v>
      </c>
      <c r="G16" s="6">
        <v>1040</v>
      </c>
      <c r="H16" s="2">
        <v>6</v>
      </c>
      <c r="I16" s="6">
        <v>672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</v>
      </c>
      <c r="P16" s="4">
        <v>1</v>
      </c>
      <c r="Q16" s="2">
        <v>130</v>
      </c>
      <c r="R16" s="48">
        <v>112.11</v>
      </c>
    </row>
    <row r="17" spans="1:18">
      <c r="B17" s="47" t="s">
        <v>74</v>
      </c>
      <c r="C17" t="s">
        <v>109</v>
      </c>
      <c r="D17" s="3" t="s">
        <v>110</v>
      </c>
      <c r="E17" s="5">
        <v>1</v>
      </c>
      <c r="F17" s="2">
        <v>380</v>
      </c>
      <c r="G17" s="6">
        <v>49400</v>
      </c>
      <c r="H17" s="2">
        <v>0</v>
      </c>
      <c r="I17" s="6">
        <v>0</v>
      </c>
      <c r="J17" s="6" t="str">
        <f>G17 - 64572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</v>
      </c>
      <c r="P17" s="4">
        <v>1</v>
      </c>
      <c r="Q17" s="2">
        <v>130</v>
      </c>
      <c r="R17" s="48">
        <v>112.11</v>
      </c>
    </row>
    <row r="18" spans="1:18">
      <c r="B18" s="47" t="s">
        <v>74</v>
      </c>
      <c r="C18" t="s">
        <v>109</v>
      </c>
      <c r="D18" s="3" t="s">
        <v>111</v>
      </c>
      <c r="E18" s="5">
        <v>9</v>
      </c>
      <c r="F18" s="2">
        <v>1395</v>
      </c>
      <c r="G18" s="6">
        <v>181350</v>
      </c>
      <c r="H18" s="2">
        <v>0</v>
      </c>
      <c r="I18" s="6">
        <v>0</v>
      </c>
      <c r="J18" s="6" t="str">
        <f>G18 - 128142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</v>
      </c>
      <c r="P18" s="4">
        <v>1</v>
      </c>
      <c r="Q18" s="2">
        <v>130</v>
      </c>
      <c r="R18" s="48">
        <v>112.11</v>
      </c>
    </row>
    <row r="19" spans="1:18">
      <c r="B19" s="47" t="s">
        <v>74</v>
      </c>
      <c r="C19" t="s">
        <v>109</v>
      </c>
      <c r="D19" s="3" t="s">
        <v>112</v>
      </c>
      <c r="E19" s="5">
        <v>1</v>
      </c>
      <c r="F19" s="2">
        <v>160</v>
      </c>
      <c r="G19" s="6">
        <v>20800</v>
      </c>
      <c r="H19" s="2">
        <v>0</v>
      </c>
      <c r="I19" s="6">
        <v>0</v>
      </c>
      <c r="J19" s="6" t="str">
        <f>G19 - 14772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</v>
      </c>
      <c r="P19" s="4">
        <v>1</v>
      </c>
      <c r="Q19" s="2">
        <v>130</v>
      </c>
      <c r="R19" s="48">
        <v>112.11</v>
      </c>
    </row>
    <row r="20" spans="1:18">
      <c r="B20" s="47" t="s">
        <v>51</v>
      </c>
      <c r="C20" t="s">
        <v>113</v>
      </c>
      <c r="D20" s="3" t="s">
        <v>114</v>
      </c>
      <c r="E20" s="5">
        <v>1</v>
      </c>
      <c r="F20" s="2">
        <v>25</v>
      </c>
      <c r="G20" s="6">
        <v>3250</v>
      </c>
      <c r="H20" s="2">
        <v>18</v>
      </c>
      <c r="I20" s="6">
        <v>2018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</v>
      </c>
      <c r="P20" s="4">
        <v>1</v>
      </c>
      <c r="Q20" s="2">
        <v>130</v>
      </c>
      <c r="R20" s="48">
        <v>112.11</v>
      </c>
    </row>
    <row r="21" spans="1:18">
      <c r="B21" s="47" t="s">
        <v>51</v>
      </c>
      <c r="C21" t="s">
        <v>113</v>
      </c>
      <c r="D21" s="3" t="s">
        <v>115</v>
      </c>
      <c r="E21" s="5">
        <v>2</v>
      </c>
      <c r="F21" s="2">
        <v>500</v>
      </c>
      <c r="G21" s="6">
        <v>65000</v>
      </c>
      <c r="H21" s="2">
        <v>420</v>
      </c>
      <c r="I21" s="6">
        <v>47086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</v>
      </c>
      <c r="P21" s="4">
        <v>1</v>
      </c>
      <c r="Q21" s="2">
        <v>130</v>
      </c>
      <c r="R21" s="48">
        <v>112.11</v>
      </c>
    </row>
    <row r="22" spans="1:18">
      <c r="B22" s="47" t="s">
        <v>51</v>
      </c>
      <c r="C22" t="s">
        <v>113</v>
      </c>
      <c r="D22" s="3" t="s">
        <v>116</v>
      </c>
      <c r="E22" s="5">
        <v>10</v>
      </c>
      <c r="F22" s="2">
        <v>5</v>
      </c>
      <c r="G22" s="6">
        <v>650</v>
      </c>
      <c r="H22" s="2">
        <v>2.5</v>
      </c>
      <c r="I22" s="6">
        <v>280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</v>
      </c>
      <c r="P22" s="4">
        <v>1</v>
      </c>
      <c r="Q22" s="2">
        <v>130</v>
      </c>
      <c r="R22" s="48">
        <v>112.11</v>
      </c>
    </row>
    <row r="23" spans="1:18">
      <c r="B23" s="55" t="s">
        <v>117</v>
      </c>
      <c r="C23" s="41" t="s">
        <v>78</v>
      </c>
      <c r="D23" s="42" t="s">
        <v>118</v>
      </c>
      <c r="E23" s="43">
        <v>1</v>
      </c>
      <c r="F23" s="44">
        <v>0</v>
      </c>
      <c r="G23" s="45">
        <v>0</v>
      </c>
      <c r="H23" s="44">
        <v>0</v>
      </c>
      <c r="I23" s="45">
        <v>86400</v>
      </c>
      <c r="J23" s="45" t="str">
        <f>G23 - I23</f>
        <v>0</v>
      </c>
      <c r="K23" s="46" t="str">
        <f>IF(G23=0,0,J23 / G23)</f>
        <v>0</v>
      </c>
      <c r="L23" s="45">
        <v>0</v>
      </c>
      <c r="M23" s="44">
        <v>0</v>
      </c>
      <c r="N23" s="45" t="str">
        <f>J23 * P23</f>
        <v>0</v>
      </c>
      <c r="O23" s="46">
        <v>0</v>
      </c>
      <c r="P23" s="46">
        <v>1</v>
      </c>
      <c r="Q23" s="44">
        <v>130</v>
      </c>
      <c r="R23" s="56">
        <v>112.11</v>
      </c>
    </row>
    <row r="24" spans="1:18">
      <c r="B24" s="49"/>
      <c r="C24" s="49"/>
      <c r="D24" s="50"/>
      <c r="E24" s="51"/>
      <c r="F24" s="52"/>
      <c r="G24" s="53"/>
      <c r="H24" s="52"/>
      <c r="I24" s="53"/>
      <c r="J24" s="53"/>
      <c r="K24" s="54"/>
      <c r="L24" s="53"/>
      <c r="M24" s="52"/>
      <c r="N24" s="53"/>
      <c r="O24" s="54"/>
      <c r="P24" s="54"/>
      <c r="Q24" s="52"/>
      <c r="R24" s="52"/>
    </row>
    <row r="25" spans="1:18">
      <c r="D25" s="8" t="s">
        <v>80</v>
      </c>
      <c r="F25" s="2" t="str">
        <f>SUM(F5:F24)</f>
        <v>0</v>
      </c>
      <c r="G25" s="6" t="str">
        <f>SUM(G5:G24)</f>
        <v>0</v>
      </c>
      <c r="H25" s="2" t="str">
        <f>SUM(H5:H24)</f>
        <v>0</v>
      </c>
      <c r="I25" s="6" t="str">
        <f>SUM(I5:I24)</f>
        <v>0</v>
      </c>
      <c r="J25" s="6" t="str">
        <f>SUM(J5:J24)</f>
        <v>0</v>
      </c>
      <c r="K25" s="4" t="str">
        <f>IF(G25=0,0,J25 / G25)</f>
        <v>0</v>
      </c>
      <c r="L25" s="6" t="str">
        <f>SUM(L5:L24)</f>
        <v>0</v>
      </c>
      <c r="M25" s="2" t="str">
        <f>SUM(M5:M24)</f>
        <v>0</v>
      </c>
      <c r="N25" s="6" t="str">
        <f>SUM(N5:N24)</f>
        <v>0</v>
      </c>
    </row>
    <row r="26" spans="1:18">
      <c r="D26" s="8" t="s">
        <v>81</v>
      </c>
      <c r="E26" s="9">
        <v>0.04166</v>
      </c>
      <c r="F26" s="2" t="str">
        <f>E26 * (F25 - 0)</f>
        <v>0</v>
      </c>
      <c r="G26" s="6" t="str">
        <f>E26 * (G25 - 0)</f>
        <v>0</v>
      </c>
    </row>
    <row r="27" spans="1:18">
      <c r="D27" s="8" t="s">
        <v>82</v>
      </c>
      <c r="E27" s="7">
        <v>0.1</v>
      </c>
      <c r="F27" s="2" t="str">
        <f>F25*E27</f>
        <v>0</v>
      </c>
      <c r="G27" s="6" t="str">
        <f>G25*E27</f>
        <v>0</v>
      </c>
      <c r="N27" s="6" t="str">
        <f>G27</f>
        <v>0</v>
      </c>
    </row>
    <row r="28" spans="1:18">
      <c r="D28" s="8" t="s">
        <v>80</v>
      </c>
      <c r="F28" s="2" t="str">
        <f>F25 + F26 + F27</f>
        <v>0</v>
      </c>
      <c r="G28" s="6" t="str">
        <f>G25 + G26 + G27</f>
        <v>0</v>
      </c>
      <c r="H28" s="2" t="str">
        <f>H25</f>
        <v>0</v>
      </c>
      <c r="I28" s="6" t="str">
        <f>I25</f>
        <v>0</v>
      </c>
      <c r="J28" s="6" t="str">
        <f>G28 - I28</f>
        <v>0</v>
      </c>
      <c r="K28" s="4" t="str">
        <f>IF(G28=0,0,J28 / G28)</f>
        <v>0</v>
      </c>
      <c r="L28" s="6" t="str">
        <f>L25</f>
        <v>0</v>
      </c>
      <c r="M28" s="2" t="str">
        <f>M25</f>
        <v>0</v>
      </c>
      <c r="N28" s="6" t="str">
        <f>N25 + N27</f>
        <v>0</v>
      </c>
    </row>
    <row r="29" spans="1:18">
      <c r="D29" s="8" t="s">
        <v>83</v>
      </c>
      <c r="E29" s="7">
        <v>0</v>
      </c>
      <c r="F29" s="2" t="str">
        <f>F28*E29</f>
        <v>0</v>
      </c>
      <c r="G29" s="6" t="str">
        <f>G28*E29</f>
        <v>0</v>
      </c>
      <c r="L29" s="6" t="str">
        <f>G29*O29</f>
        <v>0</v>
      </c>
      <c r="M29" s="2" t="str">
        <f>F29*O29</f>
        <v>0</v>
      </c>
      <c r="N29" s="6" t="str">
        <f>G29*P29</f>
        <v>0</v>
      </c>
      <c r="O29" s="4">
        <v>0.2</v>
      </c>
      <c r="P29" s="4">
        <v>0.8</v>
      </c>
    </row>
    <row r="30" spans="1:18">
      <c r="D30" s="8" t="s">
        <v>84</v>
      </c>
      <c r="E30" s="5">
        <v>0</v>
      </c>
      <c r="F30" s="2" t="str">
        <f>IF(R30=0,0,G30/R30)</f>
        <v>0</v>
      </c>
      <c r="G30" s="6" t="str">
        <f>E30</f>
        <v>0</v>
      </c>
      <c r="L30" s="6" t="str">
        <f>G30*O30</f>
        <v>0</v>
      </c>
      <c r="M30" s="2" t="str">
        <f>F30*O30</f>
        <v>0</v>
      </c>
      <c r="N30" s="6" t="str">
        <f>G30*P30</f>
        <v>0</v>
      </c>
      <c r="O30" s="4">
        <v>0.2</v>
      </c>
      <c r="P30" s="4">
        <v>0.8</v>
      </c>
      <c r="Q30" s="2" t="s">
        <v>85</v>
      </c>
      <c r="R30" s="2">
        <v>100</v>
      </c>
    </row>
    <row r="31" spans="1:18">
      <c r="D31" s="8" t="s">
        <v>86</v>
      </c>
      <c r="F31" s="2" t="str">
        <f>F28 - F29 - F30</f>
        <v>0</v>
      </c>
      <c r="G31" s="6" t="str">
        <f>G28 - G29 - G30</f>
        <v>0</v>
      </c>
      <c r="H31" s="2" t="str">
        <f>H28</f>
        <v>0</v>
      </c>
      <c r="I31" s="6" t="str">
        <f>I28</f>
        <v>0</v>
      </c>
      <c r="J31" s="6" t="str">
        <f>G31 - I31</f>
        <v>0</v>
      </c>
      <c r="K31" s="4" t="str">
        <f>IF(G31=0,0,J31 / G31)</f>
        <v>0</v>
      </c>
      <c r="L31" s="6" t="str">
        <f>L28 - L29 - L30</f>
        <v>0</v>
      </c>
      <c r="M31" s="2" t="str">
        <f>M28 - M29 - M30</f>
        <v>0</v>
      </c>
      <c r="N31" s="6" t="str">
        <f>N28 - N29 - N30</f>
        <v>0</v>
      </c>
    </row>
    <row r="32" spans="1:18">
      <c r="D32" s="8"/>
    </row>
    <row r="33" spans="1:18">
      <c r="D33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3" s="2" t="str">
        <f>M31</f>
        <v>0</v>
      </c>
    </row>
    <row r="34" spans="1:18">
      <c r="D34" s="8" t="s">
        <v>7</v>
      </c>
      <c r="F34" s="2" t="str">
        <f>(F33 + F35) * E26</f>
        <v>0</v>
      </c>
    </row>
    <row r="35" spans="1:18">
      <c r="D35" s="8" t="s">
        <v>87</v>
      </c>
      <c r="F35" s="2" t="str">
        <f>H31</f>
        <v>0</v>
      </c>
    </row>
    <row r="36" spans="1:18">
      <c r="D36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6" s="2" t="str">
        <f>SUM(F33:F35)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119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120</v>
      </c>
      <c r="D5" s="3" t="s">
        <v>121</v>
      </c>
      <c r="E5" s="5">
        <v>1</v>
      </c>
      <c r="F5" s="2">
        <v>2480</v>
      </c>
      <c r="G5" s="6">
        <v>322400</v>
      </c>
      <c r="H5" s="2">
        <v>2170.16</v>
      </c>
      <c r="I5" s="6">
        <v>243297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112.11</v>
      </c>
    </row>
    <row r="6" spans="1:18">
      <c r="B6" s="47" t="s">
        <v>51</v>
      </c>
      <c r="C6" t="s">
        <v>122</v>
      </c>
      <c r="D6" s="3" t="s">
        <v>123</v>
      </c>
      <c r="E6" s="5">
        <v>1</v>
      </c>
      <c r="F6" s="2">
        <v>900</v>
      </c>
      <c r="G6" s="6">
        <v>117000</v>
      </c>
      <c r="H6" s="2">
        <v>500</v>
      </c>
      <c r="I6" s="6">
        <v>56055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112.11</v>
      </c>
    </row>
    <row r="7" spans="1:18">
      <c r="B7" s="47" t="s">
        <v>51</v>
      </c>
      <c r="C7" t="s">
        <v>124</v>
      </c>
      <c r="D7" s="3" t="s">
        <v>125</v>
      </c>
      <c r="E7" s="5">
        <v>1</v>
      </c>
      <c r="F7" s="2">
        <v>550</v>
      </c>
      <c r="G7" s="6">
        <v>71500</v>
      </c>
      <c r="H7" s="2">
        <v>321.6</v>
      </c>
      <c r="I7" s="6">
        <v>36055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112.11</v>
      </c>
    </row>
    <row r="8" spans="1:18">
      <c r="B8" s="47" t="s">
        <v>51</v>
      </c>
      <c r="C8" t="s">
        <v>124</v>
      </c>
      <c r="D8" s="3" t="s">
        <v>126</v>
      </c>
      <c r="E8" s="5">
        <v>1</v>
      </c>
      <c r="F8" s="2">
        <v>250</v>
      </c>
      <c r="G8" s="6">
        <v>32500</v>
      </c>
      <c r="H8" s="2">
        <v>120.6</v>
      </c>
      <c r="I8" s="6">
        <v>13520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112.11</v>
      </c>
    </row>
    <row r="9" spans="1:18">
      <c r="B9" s="47" t="s">
        <v>51</v>
      </c>
      <c r="C9" t="s">
        <v>124</v>
      </c>
      <c r="D9" s="3" t="s">
        <v>127</v>
      </c>
      <c r="E9" s="5">
        <v>1</v>
      </c>
      <c r="F9" s="2">
        <v>350</v>
      </c>
      <c r="G9" s="6">
        <v>45500</v>
      </c>
      <c r="H9" s="2">
        <v>180.75</v>
      </c>
      <c r="I9" s="6">
        <v>20264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112.11</v>
      </c>
    </row>
    <row r="10" spans="1:18">
      <c r="B10" s="47" t="s">
        <v>51</v>
      </c>
      <c r="C10" t="s">
        <v>124</v>
      </c>
      <c r="D10" s="3" t="s">
        <v>128</v>
      </c>
      <c r="E10" s="5">
        <v>1</v>
      </c>
      <c r="F10" s="2">
        <v>50</v>
      </c>
      <c r="G10" s="6">
        <v>6500</v>
      </c>
      <c r="H10" s="2">
        <v>30</v>
      </c>
      <c r="I10" s="6">
        <v>3363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112.11</v>
      </c>
    </row>
    <row r="11" spans="1:18">
      <c r="B11" s="47" t="s">
        <v>51</v>
      </c>
      <c r="C11" t="s">
        <v>63</v>
      </c>
      <c r="D11" s="3" t="s">
        <v>129</v>
      </c>
      <c r="E11" s="5">
        <v>1</v>
      </c>
      <c r="F11" s="2">
        <v>450</v>
      </c>
      <c r="G11" s="6">
        <v>58500</v>
      </c>
      <c r="H11" s="2">
        <v>360</v>
      </c>
      <c r="I11" s="6">
        <v>40360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112.11</v>
      </c>
    </row>
    <row r="12" spans="1:18">
      <c r="B12" s="47" t="s">
        <v>51</v>
      </c>
      <c r="C12" t="s">
        <v>130</v>
      </c>
      <c r="D12" s="3" t="s">
        <v>131</v>
      </c>
      <c r="E12" s="5">
        <v>1</v>
      </c>
      <c r="F12" s="2">
        <v>500</v>
      </c>
      <c r="G12" s="6">
        <v>65000</v>
      </c>
      <c r="H12" s="2">
        <v>314.14</v>
      </c>
      <c r="I12" s="6">
        <v>35218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112.11</v>
      </c>
    </row>
    <row r="13" spans="1:18">
      <c r="B13" s="47" t="s">
        <v>51</v>
      </c>
      <c r="C13" t="s">
        <v>65</v>
      </c>
      <c r="D13" s="3" t="s">
        <v>132</v>
      </c>
      <c r="E13" s="5">
        <v>1</v>
      </c>
      <c r="F13" s="2">
        <v>192</v>
      </c>
      <c r="G13" s="6">
        <v>24960</v>
      </c>
      <c r="H13" s="2">
        <v>100</v>
      </c>
      <c r="I13" s="6">
        <v>11211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112.11</v>
      </c>
    </row>
    <row r="14" spans="1:18">
      <c r="B14" s="47" t="s">
        <v>51</v>
      </c>
      <c r="C14" t="s">
        <v>133</v>
      </c>
      <c r="D14" s="3" t="s">
        <v>134</v>
      </c>
      <c r="E14" s="5">
        <v>1</v>
      </c>
      <c r="F14" s="2">
        <v>150</v>
      </c>
      <c r="G14" s="6">
        <v>19500</v>
      </c>
      <c r="H14" s="2">
        <v>73.3</v>
      </c>
      <c r="I14" s="6">
        <v>8218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112.11</v>
      </c>
    </row>
    <row r="15" spans="1:18">
      <c r="B15" s="47" t="s">
        <v>51</v>
      </c>
      <c r="C15" t="s">
        <v>133</v>
      </c>
      <c r="D15" s="3" t="s">
        <v>135</v>
      </c>
      <c r="E15" s="5">
        <v>1</v>
      </c>
      <c r="F15" s="2">
        <v>115</v>
      </c>
      <c r="G15" s="6">
        <v>14950</v>
      </c>
      <c r="H15" s="2">
        <v>73.3</v>
      </c>
      <c r="I15" s="6">
        <v>8218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112.11</v>
      </c>
    </row>
    <row r="16" spans="1:18">
      <c r="B16" s="47" t="s">
        <v>74</v>
      </c>
      <c r="C16" t="s">
        <v>136</v>
      </c>
      <c r="D16" s="3" t="s">
        <v>137</v>
      </c>
      <c r="E16" s="5">
        <v>19</v>
      </c>
      <c r="F16" s="2">
        <v>1900</v>
      </c>
      <c r="G16" s="6">
        <v>247000</v>
      </c>
      <c r="H16" s="2">
        <v>0</v>
      </c>
      <c r="I16" s="6">
        <v>0</v>
      </c>
      <c r="J16" s="6" t="str">
        <f>G16 - 170411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8">
        <v>112.11</v>
      </c>
    </row>
    <row r="17" spans="1:18">
      <c r="B17" s="47" t="s">
        <v>74</v>
      </c>
      <c r="C17" t="s">
        <v>136</v>
      </c>
      <c r="D17" s="3" t="s">
        <v>138</v>
      </c>
      <c r="E17" s="5">
        <v>1</v>
      </c>
      <c r="F17" s="2">
        <v>18</v>
      </c>
      <c r="G17" s="6">
        <v>2340</v>
      </c>
      <c r="H17" s="2">
        <v>0</v>
      </c>
      <c r="I17" s="6">
        <v>0</v>
      </c>
      <c r="J17" s="6" t="str">
        <f>G17 - 1682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8">
        <v>112.11</v>
      </c>
    </row>
    <row r="18" spans="1:18">
      <c r="B18" s="47" t="s">
        <v>74</v>
      </c>
      <c r="C18" t="s">
        <v>136</v>
      </c>
      <c r="D18" s="3" t="s">
        <v>139</v>
      </c>
      <c r="E18" s="5">
        <v>3</v>
      </c>
      <c r="F18" s="2">
        <v>120</v>
      </c>
      <c r="G18" s="6">
        <v>15600</v>
      </c>
      <c r="H18" s="2">
        <v>0</v>
      </c>
      <c r="I18" s="6">
        <v>0</v>
      </c>
      <c r="J18" s="6" t="str">
        <f>G18 - 10764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8">
        <v>112.11</v>
      </c>
    </row>
    <row r="19" spans="1:18">
      <c r="B19" s="47" t="s">
        <v>74</v>
      </c>
      <c r="C19" t="s">
        <v>136</v>
      </c>
      <c r="D19" s="3" t="s">
        <v>140</v>
      </c>
      <c r="E19" s="5">
        <v>1</v>
      </c>
      <c r="F19" s="2">
        <v>270</v>
      </c>
      <c r="G19" s="6">
        <v>35100</v>
      </c>
      <c r="H19" s="2">
        <v>0</v>
      </c>
      <c r="I19" s="6">
        <v>0</v>
      </c>
      <c r="J19" s="6" t="str">
        <f>G19 - 27803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8">
        <v>112.11</v>
      </c>
    </row>
    <row r="20" spans="1:18">
      <c r="B20" s="47" t="s">
        <v>51</v>
      </c>
      <c r="C20" t="s">
        <v>78</v>
      </c>
      <c r="D20" s="3" t="s">
        <v>141</v>
      </c>
      <c r="E20" s="5">
        <v>1</v>
      </c>
      <c r="F20" s="2">
        <v>0</v>
      </c>
      <c r="G20" s="6">
        <v>0</v>
      </c>
      <c r="H20" s="2">
        <v>770.67</v>
      </c>
      <c r="I20" s="6">
        <v>86400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</v>
      </c>
      <c r="P20" s="4">
        <v>1</v>
      </c>
      <c r="Q20" s="2">
        <v>130</v>
      </c>
      <c r="R20" s="48">
        <v>112.11</v>
      </c>
    </row>
    <row r="21" spans="1:18">
      <c r="B21" s="49"/>
      <c r="C21" s="49"/>
      <c r="D21" s="50"/>
      <c r="E21" s="51"/>
      <c r="F21" s="52"/>
      <c r="G21" s="53"/>
      <c r="H21" s="52"/>
      <c r="I21" s="53"/>
      <c r="J21" s="53"/>
      <c r="K21" s="54"/>
      <c r="L21" s="53"/>
      <c r="M21" s="52"/>
      <c r="N21" s="53"/>
      <c r="O21" s="54"/>
      <c r="P21" s="54"/>
      <c r="Q21" s="52"/>
      <c r="R21" s="52"/>
    </row>
    <row r="22" spans="1:18">
      <c r="D22" s="8" t="s">
        <v>80</v>
      </c>
      <c r="F22" s="2" t="str">
        <f>SUM(F5:F21)</f>
        <v>0</v>
      </c>
      <c r="G22" s="6" t="str">
        <f>SUM(G5:G21)</f>
        <v>0</v>
      </c>
      <c r="H22" s="2" t="str">
        <f>SUM(H5:H21)</f>
        <v>0</v>
      </c>
      <c r="I22" s="6" t="str">
        <f>SUM(I5:I21)</f>
        <v>0</v>
      </c>
      <c r="J22" s="6" t="str">
        <f>SUM(J5:J21)</f>
        <v>0</v>
      </c>
      <c r="K22" s="4" t="str">
        <f>IF(G22=0,0,J22 / G22)</f>
        <v>0</v>
      </c>
      <c r="L22" s="6" t="str">
        <f>SUM(L5:L21)</f>
        <v>0</v>
      </c>
      <c r="M22" s="2" t="str">
        <f>SUM(M5:M21)</f>
        <v>0</v>
      </c>
      <c r="N22" s="6" t="str">
        <f>SUM(N5:N21)</f>
        <v>0</v>
      </c>
    </row>
    <row r="23" spans="1:18">
      <c r="D23" s="8" t="s">
        <v>81</v>
      </c>
      <c r="E23" s="9">
        <v>0.04712</v>
      </c>
      <c r="F23" s="2" t="str">
        <f>E23 * (F22 - 0)</f>
        <v>0</v>
      </c>
      <c r="G23" s="6" t="str">
        <f>E23 * (G22 - 0)</f>
        <v>0</v>
      </c>
    </row>
    <row r="24" spans="1:18">
      <c r="D24" s="8" t="s">
        <v>82</v>
      </c>
      <c r="E24" s="7">
        <v>0.1</v>
      </c>
      <c r="F24" s="2" t="str">
        <f>F22*E24</f>
        <v>0</v>
      </c>
      <c r="G24" s="6" t="str">
        <f>G22*E24</f>
        <v>0</v>
      </c>
      <c r="N24" s="6" t="str">
        <f>G24</f>
        <v>0</v>
      </c>
    </row>
    <row r="25" spans="1:18">
      <c r="D25" s="8" t="s">
        <v>80</v>
      </c>
      <c r="F25" s="2" t="str">
        <f>F22 + F23 + F24</f>
        <v>0</v>
      </c>
      <c r="G25" s="6" t="str">
        <f>G22 + G23 + G24</f>
        <v>0</v>
      </c>
      <c r="H25" s="2" t="str">
        <f>H22</f>
        <v>0</v>
      </c>
      <c r="I25" s="6" t="str">
        <f>I22</f>
        <v>0</v>
      </c>
      <c r="J25" s="6" t="str">
        <f>G25 - I25</f>
        <v>0</v>
      </c>
      <c r="K25" s="4" t="str">
        <f>IF(G25=0,0,J25 / G25)</f>
        <v>0</v>
      </c>
      <c r="L25" s="6" t="str">
        <f>L22</f>
        <v>0</v>
      </c>
      <c r="M25" s="2" t="str">
        <f>M22</f>
        <v>0</v>
      </c>
      <c r="N25" s="6" t="str">
        <f>N22 + N24</f>
        <v>0</v>
      </c>
    </row>
    <row r="26" spans="1:18">
      <c r="D26" s="8" t="s">
        <v>83</v>
      </c>
      <c r="E26" s="7">
        <v>0</v>
      </c>
      <c r="F26" s="2" t="str">
        <f>F25*E26</f>
        <v>0</v>
      </c>
      <c r="G26" s="6" t="str">
        <f>G25*E26</f>
        <v>0</v>
      </c>
      <c r="L26" s="6" t="str">
        <f>G26*O26</f>
        <v>0</v>
      </c>
      <c r="M26" s="2" t="str">
        <f>F26*O26</f>
        <v>0</v>
      </c>
      <c r="N26" s="6" t="str">
        <f>G26*P26</f>
        <v>0</v>
      </c>
      <c r="O26" s="4">
        <v>0.2</v>
      </c>
      <c r="P26" s="4">
        <v>0.8</v>
      </c>
    </row>
    <row r="27" spans="1:18">
      <c r="D27" s="8" t="s">
        <v>84</v>
      </c>
      <c r="E27" s="5">
        <v>0</v>
      </c>
      <c r="F27" s="2" t="str">
        <f>IF(R27=0,0,G27/R27)</f>
        <v>0</v>
      </c>
      <c r="G27" s="6" t="str">
        <f>E27</f>
        <v>0</v>
      </c>
      <c r="L27" s="6" t="str">
        <f>G27*O27</f>
        <v>0</v>
      </c>
      <c r="M27" s="2" t="str">
        <f>F27*O27</f>
        <v>0</v>
      </c>
      <c r="N27" s="6" t="str">
        <f>G27*P27</f>
        <v>0</v>
      </c>
      <c r="O27" s="4">
        <v>0.2</v>
      </c>
      <c r="P27" s="4">
        <v>0.8</v>
      </c>
      <c r="Q27" s="2" t="s">
        <v>85</v>
      </c>
      <c r="R27" s="2">
        <v>100</v>
      </c>
    </row>
    <row r="28" spans="1:18">
      <c r="D28" s="8" t="s">
        <v>86</v>
      </c>
      <c r="F28" s="2" t="str">
        <f>F25 - F26 - F27</f>
        <v>0</v>
      </c>
      <c r="G28" s="6" t="str">
        <f>G25 - G26 - G27</f>
        <v>0</v>
      </c>
      <c r="H28" s="2" t="str">
        <f>H25</f>
        <v>0</v>
      </c>
      <c r="I28" s="6" t="str">
        <f>I25</f>
        <v>0</v>
      </c>
      <c r="J28" s="6" t="str">
        <f>G28 - I28</f>
        <v>0</v>
      </c>
      <c r="K28" s="4" t="str">
        <f>IF(G28=0,0,J28 / G28)</f>
        <v>0</v>
      </c>
      <c r="L28" s="6" t="str">
        <f>L25 - L26 - L27</f>
        <v>0</v>
      </c>
      <c r="M28" s="2" t="str">
        <f>M25 - M26 - M27</f>
        <v>0</v>
      </c>
      <c r="N28" s="6" t="str">
        <f>N25 - N26 - N27</f>
        <v>0</v>
      </c>
    </row>
    <row r="29" spans="1:18">
      <c r="D29" s="8"/>
    </row>
    <row r="30" spans="1:18">
      <c r="D30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0" s="2" t="str">
        <f>M28</f>
        <v>0</v>
      </c>
    </row>
    <row r="31" spans="1:18">
      <c r="D31" s="8" t="s">
        <v>7</v>
      </c>
      <c r="F31" s="2" t="str">
        <f>(F30 + F32) * E23</f>
        <v>0</v>
      </c>
    </row>
    <row r="32" spans="1:18">
      <c r="D32" s="8" t="s">
        <v>87</v>
      </c>
      <c r="F32" s="2" t="str">
        <f>H28</f>
        <v>0</v>
      </c>
    </row>
    <row r="33" spans="1:18">
      <c r="D33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3" s="2" t="str">
        <f>SUM(F30:F32)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142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143</v>
      </c>
      <c r="D5" s="3" t="s">
        <v>144</v>
      </c>
      <c r="E5" s="5">
        <v>1</v>
      </c>
      <c r="F5" s="2">
        <v>900</v>
      </c>
      <c r="G5" s="6">
        <v>117000</v>
      </c>
      <c r="H5" s="2">
        <v>805.63</v>
      </c>
      <c r="I5" s="6">
        <v>90319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112.11</v>
      </c>
    </row>
    <row r="6" spans="1:18">
      <c r="B6" s="47" t="s">
        <v>51</v>
      </c>
      <c r="C6" t="s">
        <v>145</v>
      </c>
      <c r="D6" s="3" t="s">
        <v>146</v>
      </c>
      <c r="E6" s="5">
        <v>1</v>
      </c>
      <c r="F6" s="2">
        <v>300</v>
      </c>
      <c r="G6" s="6">
        <v>39000</v>
      </c>
      <c r="H6" s="2">
        <v>200</v>
      </c>
      <c r="I6" s="6">
        <v>22422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112.11</v>
      </c>
    </row>
    <row r="7" spans="1:18">
      <c r="B7" s="47" t="s">
        <v>51</v>
      </c>
      <c r="C7" t="s">
        <v>147</v>
      </c>
      <c r="D7" s="3" t="s">
        <v>148</v>
      </c>
      <c r="E7" s="5">
        <v>1</v>
      </c>
      <c r="F7" s="2">
        <v>1700</v>
      </c>
      <c r="G7" s="6">
        <v>221000</v>
      </c>
      <c r="H7" s="2">
        <v>1204.19</v>
      </c>
      <c r="I7" s="6">
        <v>135002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112.11</v>
      </c>
    </row>
    <row r="8" spans="1:18">
      <c r="B8" s="47" t="s">
        <v>51</v>
      </c>
      <c r="C8" t="s">
        <v>63</v>
      </c>
      <c r="D8" s="3" t="s">
        <v>149</v>
      </c>
      <c r="E8" s="5">
        <v>1</v>
      </c>
      <c r="F8" s="2">
        <v>400</v>
      </c>
      <c r="G8" s="6">
        <v>52000</v>
      </c>
      <c r="H8" s="2">
        <v>320</v>
      </c>
      <c r="I8" s="6">
        <v>35875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112.11</v>
      </c>
    </row>
    <row r="9" spans="1:18">
      <c r="B9" s="47" t="s">
        <v>51</v>
      </c>
      <c r="C9" t="s">
        <v>65</v>
      </c>
      <c r="D9" s="3" t="s">
        <v>66</v>
      </c>
      <c r="E9" s="5">
        <v>1</v>
      </c>
      <c r="F9" s="2">
        <v>150</v>
      </c>
      <c r="G9" s="6">
        <v>19500</v>
      </c>
      <c r="H9" s="2">
        <v>83.77</v>
      </c>
      <c r="I9" s="6">
        <v>9391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112.11</v>
      </c>
    </row>
    <row r="10" spans="1:18">
      <c r="B10" s="47" t="s">
        <v>51</v>
      </c>
      <c r="C10" t="s">
        <v>67</v>
      </c>
      <c r="D10" s="3" t="s">
        <v>68</v>
      </c>
      <c r="E10" s="5">
        <v>1</v>
      </c>
      <c r="F10" s="2">
        <v>350</v>
      </c>
      <c r="G10" s="6">
        <v>45500</v>
      </c>
      <c r="H10" s="2">
        <v>222.51</v>
      </c>
      <c r="I10" s="6">
        <v>24946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112.11</v>
      </c>
    </row>
    <row r="11" spans="1:18">
      <c r="B11" s="47" t="s">
        <v>51</v>
      </c>
      <c r="C11" t="s">
        <v>69</v>
      </c>
      <c r="D11" s="3" t="s">
        <v>150</v>
      </c>
      <c r="E11" s="5">
        <v>1</v>
      </c>
      <c r="F11" s="2">
        <v>0</v>
      </c>
      <c r="G11" s="6">
        <v>0</v>
      </c>
      <c r="H11" s="2">
        <v>325</v>
      </c>
      <c r="I11" s="6">
        <v>36436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112.11</v>
      </c>
    </row>
    <row r="12" spans="1:18">
      <c r="B12" s="47" t="s">
        <v>51</v>
      </c>
      <c r="C12" t="s">
        <v>69</v>
      </c>
      <c r="D12" s="3" t="s">
        <v>151</v>
      </c>
      <c r="E12" s="5">
        <v>1</v>
      </c>
      <c r="F12" s="2">
        <v>110</v>
      </c>
      <c r="G12" s="6">
        <v>14300</v>
      </c>
      <c r="H12" s="2">
        <v>60</v>
      </c>
      <c r="I12" s="6">
        <v>6727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112.11</v>
      </c>
    </row>
    <row r="13" spans="1:18">
      <c r="B13" s="47" t="s">
        <v>74</v>
      </c>
      <c r="C13" t="s">
        <v>136</v>
      </c>
      <c r="D13" s="3" t="s">
        <v>152</v>
      </c>
      <c r="E13" s="5">
        <v>13</v>
      </c>
      <c r="F13" s="2">
        <v>1495</v>
      </c>
      <c r="G13" s="6">
        <v>194350</v>
      </c>
      <c r="H13" s="2">
        <v>0</v>
      </c>
      <c r="I13" s="6">
        <v>0</v>
      </c>
      <c r="J13" s="6" t="str">
        <f>G13 - 138450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112.11</v>
      </c>
    </row>
    <row r="14" spans="1:18">
      <c r="B14" s="47" t="s">
        <v>74</v>
      </c>
      <c r="C14" t="s">
        <v>136</v>
      </c>
      <c r="D14" s="3" t="s">
        <v>153</v>
      </c>
      <c r="E14" s="5">
        <v>13</v>
      </c>
      <c r="F14" s="2">
        <v>65</v>
      </c>
      <c r="G14" s="6">
        <v>8450</v>
      </c>
      <c r="H14" s="2">
        <v>0</v>
      </c>
      <c r="I14" s="6">
        <v>0</v>
      </c>
      <c r="J14" s="6" t="str">
        <f>G14 - 4368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112.11</v>
      </c>
    </row>
    <row r="15" spans="1:18">
      <c r="B15" s="47" t="s">
        <v>74</v>
      </c>
      <c r="C15" t="s">
        <v>136</v>
      </c>
      <c r="D15" s="3" t="s">
        <v>154</v>
      </c>
      <c r="E15" s="5">
        <v>1</v>
      </c>
      <c r="F15" s="2">
        <v>195</v>
      </c>
      <c r="G15" s="6">
        <v>25350</v>
      </c>
      <c r="H15" s="2">
        <v>0</v>
      </c>
      <c r="I15" s="6">
        <v>0</v>
      </c>
      <c r="J15" s="6" t="str">
        <f>G15 - 17938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112.11</v>
      </c>
    </row>
    <row r="16" spans="1:18">
      <c r="B16" s="49"/>
      <c r="C16" s="49"/>
      <c r="D16" s="50"/>
      <c r="E16" s="51"/>
      <c r="F16" s="52"/>
      <c r="G16" s="53"/>
      <c r="H16" s="52"/>
      <c r="I16" s="53"/>
      <c r="J16" s="53"/>
      <c r="K16" s="54"/>
      <c r="L16" s="53"/>
      <c r="M16" s="52"/>
      <c r="N16" s="53"/>
      <c r="O16" s="54"/>
      <c r="P16" s="54"/>
      <c r="Q16" s="52"/>
      <c r="R16" s="52"/>
    </row>
    <row r="17" spans="1:18">
      <c r="D17" s="8" t="s">
        <v>80</v>
      </c>
      <c r="F17" s="2" t="str">
        <f>SUM(F5:F16)</f>
        <v>0</v>
      </c>
      <c r="G17" s="6" t="str">
        <f>SUM(G5:G16)</f>
        <v>0</v>
      </c>
      <c r="H17" s="2" t="str">
        <f>SUM(H5:H16)</f>
        <v>0</v>
      </c>
      <c r="I17" s="6" t="str">
        <f>SUM(I5:I16)</f>
        <v>0</v>
      </c>
      <c r="J17" s="6" t="str">
        <f>SUM(J5:J16)</f>
        <v>0</v>
      </c>
      <c r="K17" s="4" t="str">
        <f>IF(G17=0,0,J17 / G17)</f>
        <v>0</v>
      </c>
      <c r="L17" s="6" t="str">
        <f>SUM(L5:L16)</f>
        <v>0</v>
      </c>
      <c r="M17" s="2" t="str">
        <f>SUM(M5:M16)</f>
        <v>0</v>
      </c>
      <c r="N17" s="6" t="str">
        <f>SUM(N5:N16)</f>
        <v>0</v>
      </c>
    </row>
    <row r="18" spans="1:18">
      <c r="D18" s="8" t="s">
        <v>81</v>
      </c>
      <c r="E18" s="9">
        <v>0.04712</v>
      </c>
      <c r="F18" s="2" t="str">
        <f>E18 * (F17 - 0)</f>
        <v>0</v>
      </c>
      <c r="G18" s="6" t="str">
        <f>E18 * (G17 - 0)</f>
        <v>0</v>
      </c>
    </row>
    <row r="19" spans="1:18">
      <c r="D19" s="8" t="s">
        <v>82</v>
      </c>
      <c r="E19" s="7">
        <v>0.1</v>
      </c>
      <c r="F19" s="2" t="str">
        <f>F17*E19</f>
        <v>0</v>
      </c>
      <c r="G19" s="6" t="str">
        <f>G17*E19</f>
        <v>0</v>
      </c>
      <c r="N19" s="6" t="str">
        <f>G19</f>
        <v>0</v>
      </c>
    </row>
    <row r="20" spans="1:18">
      <c r="D20" s="8" t="s">
        <v>80</v>
      </c>
      <c r="F20" s="2" t="str">
        <f>F17 + F18 + F19</f>
        <v>0</v>
      </c>
      <c r="G20" s="6" t="str">
        <f>G17 + G18 + G19</f>
        <v>0</v>
      </c>
      <c r="H20" s="2" t="str">
        <f>H17</f>
        <v>0</v>
      </c>
      <c r="I20" s="6" t="str">
        <f>I17</f>
        <v>0</v>
      </c>
      <c r="J20" s="6" t="str">
        <f>G20 - I20</f>
        <v>0</v>
      </c>
      <c r="K20" s="4" t="str">
        <f>IF(G20=0,0,J20 / G20)</f>
        <v>0</v>
      </c>
      <c r="L20" s="6" t="str">
        <f>L17</f>
        <v>0</v>
      </c>
      <c r="M20" s="2" t="str">
        <f>M17</f>
        <v>0</v>
      </c>
      <c r="N20" s="6" t="str">
        <f>N17 + N19</f>
        <v>0</v>
      </c>
    </row>
    <row r="21" spans="1:18">
      <c r="D21" s="8" t="s">
        <v>83</v>
      </c>
      <c r="E21" s="7">
        <v>0</v>
      </c>
      <c r="F21" s="2" t="str">
        <f>F20*E21</f>
        <v>0</v>
      </c>
      <c r="G21" s="6" t="str">
        <f>G20*E21</f>
        <v>0</v>
      </c>
      <c r="L21" s="6" t="str">
        <f>G21*O21</f>
        <v>0</v>
      </c>
      <c r="M21" s="2" t="str">
        <f>F21*O21</f>
        <v>0</v>
      </c>
      <c r="N21" s="6" t="str">
        <f>G21*P21</f>
        <v>0</v>
      </c>
      <c r="O21" s="4">
        <v>0.2</v>
      </c>
      <c r="P21" s="4">
        <v>0.8</v>
      </c>
    </row>
    <row r="22" spans="1:18">
      <c r="D22" s="8" t="s">
        <v>84</v>
      </c>
      <c r="E22" s="5">
        <v>0</v>
      </c>
      <c r="F22" s="2" t="str">
        <f>IF(R22=0,0,G22/R22)</f>
        <v>0</v>
      </c>
      <c r="G22" s="6" t="str">
        <f>E22</f>
        <v>0</v>
      </c>
      <c r="L22" s="6" t="str">
        <f>G22*O22</f>
        <v>0</v>
      </c>
      <c r="M22" s="2" t="str">
        <f>F22*O22</f>
        <v>0</v>
      </c>
      <c r="N22" s="6" t="str">
        <f>G22*P22</f>
        <v>0</v>
      </c>
      <c r="O22" s="4">
        <v>0.2</v>
      </c>
      <c r="P22" s="4">
        <v>0.8</v>
      </c>
      <c r="Q22" s="2" t="s">
        <v>85</v>
      </c>
      <c r="R22" s="2">
        <v>100</v>
      </c>
    </row>
    <row r="23" spans="1:18">
      <c r="D23" s="8" t="s">
        <v>86</v>
      </c>
      <c r="F23" s="2" t="str">
        <f>F20 - F21 - F22</f>
        <v>0</v>
      </c>
      <c r="G23" s="6" t="str">
        <f>G20 - G21 - G22</f>
        <v>0</v>
      </c>
      <c r="H23" s="2" t="str">
        <f>H20</f>
        <v>0</v>
      </c>
      <c r="I23" s="6" t="str">
        <f>I20</f>
        <v>0</v>
      </c>
      <c r="J23" s="6" t="str">
        <f>G23 - I23</f>
        <v>0</v>
      </c>
      <c r="K23" s="4" t="str">
        <f>IF(G23=0,0,J23 / G23)</f>
        <v>0</v>
      </c>
      <c r="L23" s="6" t="str">
        <f>L20 - L21 - L22</f>
        <v>0</v>
      </c>
      <c r="M23" s="2" t="str">
        <f>M20 - M21 - M22</f>
        <v>0</v>
      </c>
      <c r="N23" s="6" t="str">
        <f>N20 - N21 - N22</f>
        <v>0</v>
      </c>
    </row>
    <row r="24" spans="1:18">
      <c r="D24" s="8"/>
    </row>
    <row r="25" spans="1:18">
      <c r="D25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5" s="2" t="str">
        <f>M23</f>
        <v>0</v>
      </c>
    </row>
    <row r="26" spans="1:18">
      <c r="D26" s="8" t="s">
        <v>7</v>
      </c>
      <c r="F26" s="2" t="str">
        <f>(F25 + F27) * E18</f>
        <v>0</v>
      </c>
    </row>
    <row r="27" spans="1:18">
      <c r="D27" s="8" t="s">
        <v>87</v>
      </c>
      <c r="F27" s="2" t="str">
        <f>H23</f>
        <v>0</v>
      </c>
    </row>
    <row r="28" spans="1:18">
      <c r="D28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8" s="2" t="str">
        <f>SUM(F25:F27)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9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155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156</v>
      </c>
      <c r="D5" s="3" t="s">
        <v>157</v>
      </c>
      <c r="E5" s="5">
        <v>1</v>
      </c>
      <c r="F5" s="2">
        <v>1650</v>
      </c>
      <c r="G5" s="6">
        <v>214500</v>
      </c>
      <c r="H5" s="2">
        <v>1672.89</v>
      </c>
      <c r="I5" s="6">
        <v>187548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112.11</v>
      </c>
    </row>
    <row r="6" spans="1:18">
      <c r="B6" s="47" t="s">
        <v>51</v>
      </c>
      <c r="C6" t="s">
        <v>54</v>
      </c>
      <c r="D6" s="3" t="s">
        <v>158</v>
      </c>
      <c r="E6" s="5">
        <v>1</v>
      </c>
      <c r="F6" s="2">
        <v>1200</v>
      </c>
      <c r="G6" s="6">
        <v>156000</v>
      </c>
      <c r="H6" s="2">
        <v>837.7</v>
      </c>
      <c r="I6" s="6">
        <v>93915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112.11</v>
      </c>
    </row>
    <row r="7" spans="1:18">
      <c r="B7" s="47" t="s">
        <v>51</v>
      </c>
      <c r="C7" t="s">
        <v>54</v>
      </c>
      <c r="D7" s="3" t="s">
        <v>159</v>
      </c>
      <c r="E7" s="5">
        <v>1</v>
      </c>
      <c r="F7" s="2">
        <v>130</v>
      </c>
      <c r="G7" s="6">
        <v>16900</v>
      </c>
      <c r="H7" s="2">
        <v>64.70999999999999</v>
      </c>
      <c r="I7" s="6">
        <v>7255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112.11</v>
      </c>
    </row>
    <row r="8" spans="1:18">
      <c r="B8" s="47" t="s">
        <v>51</v>
      </c>
      <c r="C8" t="s">
        <v>160</v>
      </c>
      <c r="D8" s="3" t="s">
        <v>161</v>
      </c>
      <c r="E8" s="5">
        <v>1</v>
      </c>
      <c r="F8" s="2">
        <v>80</v>
      </c>
      <c r="G8" s="6">
        <v>10400</v>
      </c>
      <c r="H8" s="2">
        <v>50</v>
      </c>
      <c r="I8" s="6">
        <v>5606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112.11</v>
      </c>
    </row>
    <row r="9" spans="1:18">
      <c r="B9" s="47" t="s">
        <v>51</v>
      </c>
      <c r="C9" t="s">
        <v>162</v>
      </c>
      <c r="D9" s="3" t="s">
        <v>163</v>
      </c>
      <c r="E9" s="5">
        <v>1</v>
      </c>
      <c r="F9" s="2">
        <v>1500</v>
      </c>
      <c r="G9" s="6">
        <v>195000</v>
      </c>
      <c r="H9" s="2">
        <v>1099.48</v>
      </c>
      <c r="I9" s="6">
        <v>123263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112.11</v>
      </c>
    </row>
    <row r="10" spans="1:18">
      <c r="B10" s="47" t="s">
        <v>51</v>
      </c>
      <c r="C10" t="s">
        <v>164</v>
      </c>
      <c r="D10" s="3" t="s">
        <v>165</v>
      </c>
      <c r="E10" s="5">
        <v>1</v>
      </c>
      <c r="F10" s="2">
        <v>1100</v>
      </c>
      <c r="G10" s="6">
        <v>143000</v>
      </c>
      <c r="H10" s="2">
        <v>800</v>
      </c>
      <c r="I10" s="6">
        <v>89688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112.11</v>
      </c>
    </row>
    <row r="11" spans="1:18">
      <c r="B11" s="47" t="s">
        <v>51</v>
      </c>
      <c r="C11" t="s">
        <v>164</v>
      </c>
      <c r="D11" s="3" t="s">
        <v>166</v>
      </c>
      <c r="E11" s="5">
        <v>1</v>
      </c>
      <c r="F11" s="2">
        <v>0</v>
      </c>
      <c r="G11" s="6">
        <v>0</v>
      </c>
      <c r="H11" s="2">
        <v>50</v>
      </c>
      <c r="I11" s="6">
        <v>5606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112.11</v>
      </c>
    </row>
    <row r="12" spans="1:18">
      <c r="B12" s="47" t="s">
        <v>51</v>
      </c>
      <c r="C12" t="s">
        <v>63</v>
      </c>
      <c r="D12" s="3" t="s">
        <v>167</v>
      </c>
      <c r="E12" s="5">
        <v>1</v>
      </c>
      <c r="F12" s="2">
        <v>650</v>
      </c>
      <c r="G12" s="6">
        <v>84500</v>
      </c>
      <c r="H12" s="2">
        <v>512</v>
      </c>
      <c r="I12" s="6">
        <v>57400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112.11</v>
      </c>
    </row>
    <row r="13" spans="1:18">
      <c r="B13" s="47" t="s">
        <v>51</v>
      </c>
      <c r="C13" t="s">
        <v>63</v>
      </c>
      <c r="D13" s="3" t="s">
        <v>168</v>
      </c>
      <c r="E13" s="5">
        <v>1</v>
      </c>
      <c r="F13" s="2">
        <v>250</v>
      </c>
      <c r="G13" s="6">
        <v>32500</v>
      </c>
      <c r="H13" s="2">
        <v>160</v>
      </c>
      <c r="I13" s="6">
        <v>17938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112.11</v>
      </c>
    </row>
    <row r="14" spans="1:18">
      <c r="B14" s="47" t="s">
        <v>51</v>
      </c>
      <c r="C14" t="s">
        <v>169</v>
      </c>
      <c r="D14" s="3" t="s">
        <v>170</v>
      </c>
      <c r="E14" s="5">
        <v>1</v>
      </c>
      <c r="F14" s="2">
        <v>300</v>
      </c>
      <c r="G14" s="6">
        <v>39000</v>
      </c>
      <c r="H14" s="2">
        <v>210</v>
      </c>
      <c r="I14" s="6">
        <v>23543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112.11</v>
      </c>
    </row>
    <row r="15" spans="1:18">
      <c r="B15" s="47" t="s">
        <v>51</v>
      </c>
      <c r="C15" t="s">
        <v>65</v>
      </c>
      <c r="D15" s="3" t="s">
        <v>66</v>
      </c>
      <c r="E15" s="5">
        <v>1</v>
      </c>
      <c r="F15" s="2">
        <v>150</v>
      </c>
      <c r="G15" s="6">
        <v>19500</v>
      </c>
      <c r="H15" s="2">
        <v>83.77</v>
      </c>
      <c r="I15" s="6">
        <v>9391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112.11</v>
      </c>
    </row>
    <row r="16" spans="1:18">
      <c r="B16" s="47" t="s">
        <v>51</v>
      </c>
      <c r="C16" t="s">
        <v>130</v>
      </c>
      <c r="D16" s="3" t="s">
        <v>68</v>
      </c>
      <c r="E16" s="5">
        <v>2</v>
      </c>
      <c r="F16" s="2">
        <v>1000</v>
      </c>
      <c r="G16" s="6">
        <v>130000</v>
      </c>
      <c r="H16" s="2">
        <v>628.28</v>
      </c>
      <c r="I16" s="6">
        <v>70436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8">
        <v>112.11</v>
      </c>
    </row>
    <row r="17" spans="1:18">
      <c r="B17" s="47" t="s">
        <v>74</v>
      </c>
      <c r="C17" t="s">
        <v>75</v>
      </c>
      <c r="D17" s="3" t="s">
        <v>171</v>
      </c>
      <c r="E17" s="5">
        <v>35</v>
      </c>
      <c r="F17" s="2">
        <v>4830</v>
      </c>
      <c r="G17" s="6">
        <v>627900</v>
      </c>
      <c r="H17" s="2">
        <v>0</v>
      </c>
      <c r="I17" s="6">
        <v>0</v>
      </c>
      <c r="J17" s="6" t="str">
        <f>G17 - 466935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8">
        <v>112.11</v>
      </c>
    </row>
    <row r="18" spans="1:18">
      <c r="B18" s="47" t="s">
        <v>74</v>
      </c>
      <c r="C18" t="s">
        <v>75</v>
      </c>
      <c r="D18" s="3" t="s">
        <v>172</v>
      </c>
      <c r="E18" s="5">
        <v>9</v>
      </c>
      <c r="F18" s="2">
        <v>270</v>
      </c>
      <c r="G18" s="6">
        <v>35100</v>
      </c>
      <c r="H18" s="2">
        <v>0</v>
      </c>
      <c r="I18" s="6">
        <v>0</v>
      </c>
      <c r="J18" s="6" t="str">
        <f>G18 - 15138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8">
        <v>112.11</v>
      </c>
    </row>
    <row r="19" spans="1:18">
      <c r="B19" s="47" t="s">
        <v>74</v>
      </c>
      <c r="C19" t="s">
        <v>75</v>
      </c>
      <c r="D19" s="3" t="s">
        <v>173</v>
      </c>
      <c r="E19" s="5">
        <v>1</v>
      </c>
      <c r="F19" s="2">
        <v>30</v>
      </c>
      <c r="G19" s="6">
        <v>3900</v>
      </c>
      <c r="H19" s="2">
        <v>0</v>
      </c>
      <c r="I19" s="6">
        <v>0</v>
      </c>
      <c r="J19" s="6" t="str">
        <f>G19 - 1682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8">
        <v>112.11</v>
      </c>
    </row>
    <row r="20" spans="1:18">
      <c r="B20" s="47" t="s">
        <v>74</v>
      </c>
      <c r="C20" t="s">
        <v>75</v>
      </c>
      <c r="D20" s="3" t="s">
        <v>174</v>
      </c>
      <c r="E20" s="5">
        <v>1</v>
      </c>
      <c r="F20" s="2">
        <v>300</v>
      </c>
      <c r="G20" s="6">
        <v>39000</v>
      </c>
      <c r="H20" s="2">
        <v>0</v>
      </c>
      <c r="I20" s="6">
        <v>0</v>
      </c>
      <c r="J20" s="6" t="str">
        <f>G20 - 22870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8">
        <v>112.11</v>
      </c>
    </row>
    <row r="21" spans="1:18">
      <c r="B21" s="47" t="s">
        <v>51</v>
      </c>
      <c r="C21" t="s">
        <v>175</v>
      </c>
      <c r="D21" s="3" t="s">
        <v>176</v>
      </c>
      <c r="E21" s="5">
        <v>10</v>
      </c>
      <c r="F21" s="2">
        <v>1500</v>
      </c>
      <c r="G21" s="6">
        <v>195000</v>
      </c>
      <c r="H21" s="2">
        <v>1100</v>
      </c>
      <c r="I21" s="6">
        <v>123320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8">
        <v>112.11</v>
      </c>
    </row>
    <row r="22" spans="1:18">
      <c r="B22" s="47" t="s">
        <v>51</v>
      </c>
      <c r="C22" t="s">
        <v>175</v>
      </c>
      <c r="D22" s="3" t="s">
        <v>177</v>
      </c>
      <c r="E22" s="5">
        <v>1</v>
      </c>
      <c r="F22" s="2">
        <v>450</v>
      </c>
      <c r="G22" s="6">
        <v>58500</v>
      </c>
      <c r="H22" s="2">
        <v>380</v>
      </c>
      <c r="I22" s="6">
        <v>42602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8">
        <v>112.11</v>
      </c>
    </row>
    <row r="23" spans="1:18">
      <c r="B23" s="47" t="s">
        <v>51</v>
      </c>
      <c r="C23" t="s">
        <v>69</v>
      </c>
      <c r="D23" s="3" t="s">
        <v>178</v>
      </c>
      <c r="E23" s="5">
        <v>1</v>
      </c>
      <c r="F23" s="2">
        <v>450</v>
      </c>
      <c r="G23" s="6">
        <v>58500</v>
      </c>
      <c r="H23" s="2">
        <v>300</v>
      </c>
      <c r="I23" s="6">
        <v>33633</v>
      </c>
      <c r="J23" s="6" t="str">
        <f>G23 - I23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8">
        <v>112.11</v>
      </c>
    </row>
    <row r="24" spans="1:18">
      <c r="B24" s="47" t="s">
        <v>51</v>
      </c>
      <c r="C24" t="s">
        <v>69</v>
      </c>
      <c r="D24" s="3" t="s">
        <v>179</v>
      </c>
      <c r="E24" s="5">
        <v>1</v>
      </c>
      <c r="F24" s="2">
        <v>90</v>
      </c>
      <c r="G24" s="6">
        <v>11700</v>
      </c>
      <c r="H24" s="2">
        <v>60</v>
      </c>
      <c r="I24" s="6">
        <v>6727</v>
      </c>
      <c r="J24" s="6" t="str">
        <f>G24 - I24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0.2</v>
      </c>
      <c r="P24" s="4">
        <v>0.8</v>
      </c>
      <c r="Q24" s="2">
        <v>130</v>
      </c>
      <c r="R24" s="48">
        <v>112.11</v>
      </c>
    </row>
    <row r="25" spans="1:18">
      <c r="B25" s="47" t="s">
        <v>51</v>
      </c>
      <c r="C25" t="s">
        <v>69</v>
      </c>
      <c r="D25" s="3" t="s">
        <v>180</v>
      </c>
      <c r="E25" s="5">
        <v>1</v>
      </c>
      <c r="F25" s="2">
        <v>80</v>
      </c>
      <c r="G25" s="6">
        <v>10400</v>
      </c>
      <c r="H25" s="2">
        <v>50</v>
      </c>
      <c r="I25" s="6">
        <v>5606</v>
      </c>
      <c r="J25" s="6" t="str">
        <f>G25 - I25</f>
        <v>0</v>
      </c>
      <c r="K25" s="4" t="str">
        <f>IF(G25=0,0,J25 / G25)</f>
        <v>0</v>
      </c>
      <c r="L25" s="6" t="str">
        <f>J25 * O25</f>
        <v>0</v>
      </c>
      <c r="M25" s="2" t="str">
        <f>L25 / R2</f>
        <v>0</v>
      </c>
      <c r="N25" s="6" t="str">
        <f>J25 * P25</f>
        <v>0</v>
      </c>
      <c r="O25" s="4">
        <v>0.2</v>
      </c>
      <c r="P25" s="4">
        <v>0.8</v>
      </c>
      <c r="Q25" s="2">
        <v>130</v>
      </c>
      <c r="R25" s="48">
        <v>112.11</v>
      </c>
    </row>
    <row r="26" spans="1:18">
      <c r="B26" s="55" t="s">
        <v>117</v>
      </c>
      <c r="C26" s="41" t="s">
        <v>78</v>
      </c>
      <c r="D26" s="42" t="s">
        <v>181</v>
      </c>
      <c r="E26" s="43">
        <v>1</v>
      </c>
      <c r="F26" s="44">
        <v>769.23</v>
      </c>
      <c r="G26" s="45">
        <v>100000</v>
      </c>
      <c r="H26" s="44">
        <v>0</v>
      </c>
      <c r="I26" s="45">
        <v>88000</v>
      </c>
      <c r="J26" s="45" t="str">
        <f>G26 - I26</f>
        <v>0</v>
      </c>
      <c r="K26" s="46" t="str">
        <f>IF(G26=0,0,J26 / G26)</f>
        <v>0</v>
      </c>
      <c r="L26" s="45">
        <v>0</v>
      </c>
      <c r="M26" s="44">
        <v>0</v>
      </c>
      <c r="N26" s="45" t="str">
        <f>J26 * P26</f>
        <v>0</v>
      </c>
      <c r="O26" s="46">
        <v>0</v>
      </c>
      <c r="P26" s="46">
        <v>1</v>
      </c>
      <c r="Q26" s="44">
        <v>130</v>
      </c>
      <c r="R26" s="56">
        <v>112.11</v>
      </c>
    </row>
    <row r="27" spans="1:18">
      <c r="B27" s="49"/>
      <c r="C27" s="49"/>
      <c r="D27" s="50"/>
      <c r="E27" s="51"/>
      <c r="F27" s="52"/>
      <c r="G27" s="53"/>
      <c r="H27" s="52"/>
      <c r="I27" s="53"/>
      <c r="J27" s="53"/>
      <c r="K27" s="54"/>
      <c r="L27" s="53"/>
      <c r="M27" s="52"/>
      <c r="N27" s="53"/>
      <c r="O27" s="54"/>
      <c r="P27" s="54"/>
      <c r="Q27" s="52"/>
      <c r="R27" s="52"/>
    </row>
    <row r="28" spans="1:18">
      <c r="D28" s="8" t="s">
        <v>80</v>
      </c>
      <c r="F28" s="2" t="str">
        <f>SUM(F5:F27)</f>
        <v>0</v>
      </c>
      <c r="G28" s="6" t="str">
        <f>SUM(G5:G27)</f>
        <v>0</v>
      </c>
      <c r="H28" s="2" t="str">
        <f>SUM(H5:H27)</f>
        <v>0</v>
      </c>
      <c r="I28" s="6" t="str">
        <f>SUM(I5:I27)</f>
        <v>0</v>
      </c>
      <c r="J28" s="6" t="str">
        <f>SUM(J5:J27)</f>
        <v>0</v>
      </c>
      <c r="K28" s="4" t="str">
        <f>IF(G28=0,0,J28 / G28)</f>
        <v>0</v>
      </c>
      <c r="L28" s="6" t="str">
        <f>SUM(L5:L27)</f>
        <v>0</v>
      </c>
      <c r="M28" s="2" t="str">
        <f>SUM(M5:M27)</f>
        <v>0</v>
      </c>
      <c r="N28" s="6" t="str">
        <f>SUM(N5:N27)</f>
        <v>0</v>
      </c>
    </row>
    <row r="29" spans="1:18">
      <c r="D29" s="8" t="s">
        <v>81</v>
      </c>
      <c r="E29" s="9">
        <v>0.04712</v>
      </c>
      <c r="F29" s="2" t="str">
        <f>E29 * (F28 - 769)</f>
        <v>0</v>
      </c>
      <c r="G29" s="6" t="str">
        <f>E29 * (G28 - 100000)</f>
        <v>0</v>
      </c>
    </row>
    <row r="30" spans="1:18">
      <c r="D30" s="8" t="s">
        <v>82</v>
      </c>
      <c r="E30" s="7">
        <v>0.1</v>
      </c>
      <c r="F30" s="2" t="str">
        <f>F28*E30</f>
        <v>0</v>
      </c>
      <c r="G30" s="6" t="str">
        <f>G28*E30</f>
        <v>0</v>
      </c>
      <c r="N30" s="6" t="str">
        <f>G30</f>
        <v>0</v>
      </c>
    </row>
    <row r="31" spans="1:18">
      <c r="D31" s="8" t="s">
        <v>80</v>
      </c>
      <c r="F31" s="2" t="str">
        <f>F28 + F29 + F30</f>
        <v>0</v>
      </c>
      <c r="G31" s="6" t="str">
        <f>G28 + G29 + G30</f>
        <v>0</v>
      </c>
      <c r="H31" s="2" t="str">
        <f>H28</f>
        <v>0</v>
      </c>
      <c r="I31" s="6" t="str">
        <f>I28</f>
        <v>0</v>
      </c>
      <c r="J31" s="6" t="str">
        <f>G31 - I31</f>
        <v>0</v>
      </c>
      <c r="K31" s="4" t="str">
        <f>IF(G31=0,0,J31 / G31)</f>
        <v>0</v>
      </c>
      <c r="L31" s="6" t="str">
        <f>L28</f>
        <v>0</v>
      </c>
      <c r="M31" s="2" t="str">
        <f>M28</f>
        <v>0</v>
      </c>
      <c r="N31" s="6" t="str">
        <f>N28 + N30</f>
        <v>0</v>
      </c>
    </row>
    <row r="32" spans="1:18">
      <c r="D32" s="8" t="s">
        <v>182</v>
      </c>
      <c r="E32" s="7">
        <v>0.05</v>
      </c>
      <c r="F32" s="2" t="str">
        <f>F31*E32</f>
        <v>0</v>
      </c>
      <c r="G32" s="6" t="str">
        <f>G31*E32</f>
        <v>0</v>
      </c>
      <c r="L32" s="6" t="str">
        <f>G32*O32</f>
        <v>0</v>
      </c>
      <c r="M32" s="2" t="str">
        <f>F32*O32</f>
        <v>0</v>
      </c>
      <c r="N32" s="6" t="str">
        <f>G32*P32</f>
        <v>0</v>
      </c>
      <c r="O32" s="4">
        <v>0.2</v>
      </c>
      <c r="P32" s="4">
        <v>0.8</v>
      </c>
    </row>
    <row r="33" spans="1:18">
      <c r="D33" s="8" t="s">
        <v>84</v>
      </c>
      <c r="E33" s="5">
        <v>0</v>
      </c>
      <c r="F33" s="2" t="str">
        <f>IF(R33=0,0,G33/R33)</f>
        <v>0</v>
      </c>
      <c r="G33" s="6" t="str">
        <f>E33</f>
        <v>0</v>
      </c>
      <c r="L33" s="6" t="str">
        <f>G33*O33</f>
        <v>0</v>
      </c>
      <c r="M33" s="2" t="str">
        <f>F33*O33</f>
        <v>0</v>
      </c>
      <c r="N33" s="6" t="str">
        <f>G33*P33</f>
        <v>0</v>
      </c>
      <c r="O33" s="4">
        <v>0.2</v>
      </c>
      <c r="P33" s="4">
        <v>0.8</v>
      </c>
      <c r="Q33" s="2" t="s">
        <v>85</v>
      </c>
      <c r="R33" s="2">
        <v>100</v>
      </c>
    </row>
    <row r="34" spans="1:18">
      <c r="D34" s="8" t="s">
        <v>86</v>
      </c>
      <c r="F34" s="2" t="str">
        <f>F31 - F32 - F33</f>
        <v>0</v>
      </c>
      <c r="G34" s="6" t="str">
        <f>G31 - G32 - G33</f>
        <v>0</v>
      </c>
      <c r="H34" s="2" t="str">
        <f>H31</f>
        <v>0</v>
      </c>
      <c r="I34" s="6" t="str">
        <f>I31</f>
        <v>0</v>
      </c>
      <c r="J34" s="6" t="str">
        <f>G34 - I34</f>
        <v>0</v>
      </c>
      <c r="K34" s="4" t="str">
        <f>IF(G34=0,0,J34 / G34)</f>
        <v>0</v>
      </c>
      <c r="L34" s="6" t="str">
        <f>L31 - L32 - L33</f>
        <v>0</v>
      </c>
      <c r="M34" s="2" t="str">
        <f>M31 - M32 - M33</f>
        <v>0</v>
      </c>
      <c r="N34" s="6" t="str">
        <f>N31 - N32 - N33</f>
        <v>0</v>
      </c>
    </row>
    <row r="35" spans="1:18">
      <c r="D35" s="8"/>
    </row>
    <row r="36" spans="1:18">
      <c r="D36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6" s="2" t="str">
        <f>M34</f>
        <v>0</v>
      </c>
    </row>
    <row r="37" spans="1:18">
      <c r="D37" s="8" t="s">
        <v>7</v>
      </c>
      <c r="F37" s="2" t="str">
        <f>(F36 + F38) * E29</f>
        <v>0</v>
      </c>
    </row>
    <row r="38" spans="1:18">
      <c r="D38" s="8" t="s">
        <v>87</v>
      </c>
      <c r="F38" s="2" t="str">
        <f>H34</f>
        <v>0</v>
      </c>
    </row>
    <row r="39" spans="1:18">
      <c r="D39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9" s="2" t="str">
        <f>SUM(F36:F38)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183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52</v>
      </c>
      <c r="D5" s="3" t="s">
        <v>53</v>
      </c>
      <c r="E5" s="5">
        <v>1</v>
      </c>
      <c r="F5" s="2">
        <v>1750</v>
      </c>
      <c r="G5" s="6">
        <v>227500</v>
      </c>
      <c r="H5" s="2">
        <v>1559.1</v>
      </c>
      <c r="I5" s="6">
        <v>174791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112.11</v>
      </c>
    </row>
    <row r="6" spans="1:18">
      <c r="B6" s="47" t="s">
        <v>51</v>
      </c>
      <c r="C6" t="s">
        <v>145</v>
      </c>
      <c r="D6" s="3" t="s">
        <v>184</v>
      </c>
      <c r="E6" s="5">
        <v>1</v>
      </c>
      <c r="F6" s="2">
        <v>900</v>
      </c>
      <c r="G6" s="6">
        <v>117000</v>
      </c>
      <c r="H6" s="2">
        <v>600</v>
      </c>
      <c r="I6" s="6">
        <v>67266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112.11</v>
      </c>
    </row>
    <row r="7" spans="1:18">
      <c r="B7" s="47" t="s">
        <v>51</v>
      </c>
      <c r="C7" t="s">
        <v>124</v>
      </c>
      <c r="D7" s="3" t="s">
        <v>125</v>
      </c>
      <c r="E7" s="5">
        <v>1</v>
      </c>
      <c r="F7" s="2">
        <v>550</v>
      </c>
      <c r="G7" s="6">
        <v>71500</v>
      </c>
      <c r="H7" s="2">
        <v>321.6</v>
      </c>
      <c r="I7" s="6">
        <v>36055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112.11</v>
      </c>
    </row>
    <row r="8" spans="1:18">
      <c r="B8" s="47" t="s">
        <v>51</v>
      </c>
      <c r="C8" t="s">
        <v>124</v>
      </c>
      <c r="D8" s="3" t="s">
        <v>185</v>
      </c>
      <c r="E8" s="5">
        <v>1</v>
      </c>
      <c r="F8" s="2">
        <v>300</v>
      </c>
      <c r="G8" s="6">
        <v>39000</v>
      </c>
      <c r="H8" s="2">
        <v>150.75</v>
      </c>
      <c r="I8" s="6">
        <v>16901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112.11</v>
      </c>
    </row>
    <row r="9" spans="1:18">
      <c r="B9" s="47" t="s">
        <v>51</v>
      </c>
      <c r="C9" t="s">
        <v>124</v>
      </c>
      <c r="D9" s="3" t="s">
        <v>186</v>
      </c>
      <c r="E9" s="5">
        <v>1</v>
      </c>
      <c r="F9" s="2">
        <v>350</v>
      </c>
      <c r="G9" s="6">
        <v>45500</v>
      </c>
      <c r="H9" s="2">
        <v>201</v>
      </c>
      <c r="I9" s="6">
        <v>22534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112.11</v>
      </c>
    </row>
    <row r="10" spans="1:18">
      <c r="B10" s="47" t="s">
        <v>51</v>
      </c>
      <c r="C10" t="s">
        <v>69</v>
      </c>
      <c r="D10" s="3" t="s">
        <v>70</v>
      </c>
      <c r="E10" s="5">
        <v>1</v>
      </c>
      <c r="F10" s="2">
        <v>350</v>
      </c>
      <c r="G10" s="6">
        <v>45500</v>
      </c>
      <c r="H10" s="2">
        <v>250</v>
      </c>
      <c r="I10" s="6">
        <v>28028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112.11</v>
      </c>
    </row>
    <row r="11" spans="1:18">
      <c r="B11" s="47" t="s">
        <v>51</v>
      </c>
      <c r="C11" t="s">
        <v>69</v>
      </c>
      <c r="D11" s="3" t="s">
        <v>72</v>
      </c>
      <c r="E11" s="5">
        <v>1</v>
      </c>
      <c r="F11" s="2">
        <v>150</v>
      </c>
      <c r="G11" s="6">
        <v>19500</v>
      </c>
      <c r="H11" s="2">
        <v>60</v>
      </c>
      <c r="I11" s="6">
        <v>6727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112.11</v>
      </c>
    </row>
    <row r="12" spans="1:18">
      <c r="B12" s="47" t="s">
        <v>51</v>
      </c>
      <c r="C12" t="s">
        <v>69</v>
      </c>
      <c r="D12" s="3" t="s">
        <v>187</v>
      </c>
      <c r="E12" s="5">
        <v>1</v>
      </c>
      <c r="F12" s="2">
        <v>160</v>
      </c>
      <c r="G12" s="6">
        <v>20800</v>
      </c>
      <c r="H12" s="2">
        <v>100</v>
      </c>
      <c r="I12" s="6">
        <v>11211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112.11</v>
      </c>
    </row>
    <row r="13" spans="1:18">
      <c r="B13" s="47" t="s">
        <v>51</v>
      </c>
      <c r="C13" t="s">
        <v>69</v>
      </c>
      <c r="D13" s="3" t="s">
        <v>188</v>
      </c>
      <c r="E13" s="5">
        <v>4</v>
      </c>
      <c r="F13" s="2">
        <v>108</v>
      </c>
      <c r="G13" s="6">
        <v>14040</v>
      </c>
      <c r="H13" s="2">
        <v>72</v>
      </c>
      <c r="I13" s="6">
        <v>8072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112.11</v>
      </c>
    </row>
    <row r="14" spans="1:18">
      <c r="B14" s="47" t="s">
        <v>51</v>
      </c>
      <c r="C14" t="s">
        <v>63</v>
      </c>
      <c r="D14" s="3" t="s">
        <v>189</v>
      </c>
      <c r="E14" s="5">
        <v>1</v>
      </c>
      <c r="F14" s="2">
        <v>450</v>
      </c>
      <c r="G14" s="6">
        <v>58500</v>
      </c>
      <c r="H14" s="2">
        <v>360</v>
      </c>
      <c r="I14" s="6">
        <v>40360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112.11</v>
      </c>
    </row>
    <row r="15" spans="1:18">
      <c r="B15" s="47" t="s">
        <v>51</v>
      </c>
      <c r="C15" t="s">
        <v>190</v>
      </c>
      <c r="D15" s="3" t="s">
        <v>68</v>
      </c>
      <c r="E15" s="5">
        <v>1</v>
      </c>
      <c r="F15" s="2">
        <v>270</v>
      </c>
      <c r="G15" s="6">
        <v>35100</v>
      </c>
      <c r="H15" s="2">
        <v>167.54</v>
      </c>
      <c r="I15" s="6">
        <v>18783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112.11</v>
      </c>
    </row>
    <row r="16" spans="1:18">
      <c r="B16" s="47" t="s">
        <v>51</v>
      </c>
      <c r="C16" t="s">
        <v>65</v>
      </c>
      <c r="D16" s="3" t="s">
        <v>66</v>
      </c>
      <c r="E16" s="5">
        <v>1</v>
      </c>
      <c r="F16" s="2">
        <v>150</v>
      </c>
      <c r="G16" s="6">
        <v>19500</v>
      </c>
      <c r="H16" s="2">
        <v>83.77</v>
      </c>
      <c r="I16" s="6">
        <v>9391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8">
        <v>112.11</v>
      </c>
    </row>
    <row r="17" spans="1:18">
      <c r="B17" s="47" t="s">
        <v>74</v>
      </c>
      <c r="C17" t="s">
        <v>136</v>
      </c>
      <c r="D17" s="3" t="s">
        <v>191</v>
      </c>
      <c r="E17" s="5">
        <v>9</v>
      </c>
      <c r="F17" s="2">
        <v>1035</v>
      </c>
      <c r="G17" s="6">
        <v>134550</v>
      </c>
      <c r="H17" s="2">
        <v>0</v>
      </c>
      <c r="I17" s="6">
        <v>0</v>
      </c>
      <c r="J17" s="6" t="str">
        <f>G17 - 95850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8">
        <v>112.11</v>
      </c>
    </row>
    <row r="18" spans="1:18">
      <c r="B18" s="47" t="s">
        <v>74</v>
      </c>
      <c r="C18" t="s">
        <v>136</v>
      </c>
      <c r="D18" s="3" t="s">
        <v>192</v>
      </c>
      <c r="E18" s="5">
        <v>1</v>
      </c>
      <c r="F18" s="2">
        <v>195</v>
      </c>
      <c r="G18" s="6">
        <v>25350</v>
      </c>
      <c r="H18" s="2">
        <v>0</v>
      </c>
      <c r="I18" s="6">
        <v>0</v>
      </c>
      <c r="J18" s="6" t="str">
        <f>G18 - 17938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8">
        <v>112.11</v>
      </c>
    </row>
    <row r="19" spans="1:18">
      <c r="B19" s="47" t="s">
        <v>51</v>
      </c>
      <c r="C19" t="s">
        <v>193</v>
      </c>
      <c r="D19" s="3" t="s">
        <v>194</v>
      </c>
      <c r="E19" s="5">
        <v>9</v>
      </c>
      <c r="F19" s="2">
        <v>99</v>
      </c>
      <c r="G19" s="6">
        <v>12870</v>
      </c>
      <c r="H19" s="2">
        <v>84.78</v>
      </c>
      <c r="I19" s="6">
        <v>9504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8">
        <v>112.11</v>
      </c>
    </row>
    <row r="20" spans="1:18">
      <c r="B20" s="47" t="s">
        <v>51</v>
      </c>
      <c r="C20" t="s">
        <v>193</v>
      </c>
      <c r="D20" s="3" t="s">
        <v>195</v>
      </c>
      <c r="E20" s="5">
        <v>1</v>
      </c>
      <c r="F20" s="2">
        <v>17</v>
      </c>
      <c r="G20" s="6">
        <v>2210</v>
      </c>
      <c r="H20" s="2">
        <v>15.71</v>
      </c>
      <c r="I20" s="6">
        <v>1761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8">
        <v>112.11</v>
      </c>
    </row>
    <row r="21" spans="1:18">
      <c r="B21" s="47" t="s">
        <v>51</v>
      </c>
      <c r="C21" t="s">
        <v>78</v>
      </c>
      <c r="D21" s="3" t="s">
        <v>79</v>
      </c>
      <c r="E21" s="5">
        <v>1</v>
      </c>
      <c r="F21" s="2">
        <v>769.23</v>
      </c>
      <c r="G21" s="6">
        <v>100000</v>
      </c>
      <c r="H21" s="2">
        <v>770.67</v>
      </c>
      <c r="I21" s="6">
        <v>86400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</v>
      </c>
      <c r="P21" s="4">
        <v>1</v>
      </c>
      <c r="Q21" s="2">
        <v>130</v>
      </c>
      <c r="R21" s="48">
        <v>112.11</v>
      </c>
    </row>
    <row r="22" spans="1:18">
      <c r="B22" s="49"/>
      <c r="C22" s="49"/>
      <c r="D22" s="50"/>
      <c r="E22" s="51"/>
      <c r="F22" s="52"/>
      <c r="G22" s="53"/>
      <c r="H22" s="52"/>
      <c r="I22" s="53"/>
      <c r="J22" s="53"/>
      <c r="K22" s="54"/>
      <c r="L22" s="53"/>
      <c r="M22" s="52"/>
      <c r="N22" s="53"/>
      <c r="O22" s="54"/>
      <c r="P22" s="54"/>
      <c r="Q22" s="52"/>
      <c r="R22" s="52"/>
    </row>
    <row r="23" spans="1:18">
      <c r="D23" s="8" t="s">
        <v>80</v>
      </c>
      <c r="F23" s="2" t="str">
        <f>SUM(F5:F22)</f>
        <v>0</v>
      </c>
      <c r="G23" s="6" t="str">
        <f>SUM(G5:G22)</f>
        <v>0</v>
      </c>
      <c r="H23" s="2" t="str">
        <f>SUM(H5:H22)</f>
        <v>0</v>
      </c>
      <c r="I23" s="6" t="str">
        <f>SUM(I5:I22)</f>
        <v>0</v>
      </c>
      <c r="J23" s="6" t="str">
        <f>SUM(J5:J22)</f>
        <v>0</v>
      </c>
      <c r="K23" s="4" t="str">
        <f>IF(G23=0,0,J23 / G23)</f>
        <v>0</v>
      </c>
      <c r="L23" s="6" t="str">
        <f>SUM(L5:L22)</f>
        <v>0</v>
      </c>
      <c r="M23" s="2" t="str">
        <f>SUM(M5:M22)</f>
        <v>0</v>
      </c>
      <c r="N23" s="6" t="str">
        <f>SUM(N5:N22)</f>
        <v>0</v>
      </c>
    </row>
    <row r="24" spans="1:18">
      <c r="D24" s="8" t="s">
        <v>81</v>
      </c>
      <c r="E24" s="9">
        <v>0.04712</v>
      </c>
      <c r="F24" s="2" t="str">
        <f>E24 * (F23 - 0)</f>
        <v>0</v>
      </c>
      <c r="G24" s="6" t="str">
        <f>E24 * (G23 - 0)</f>
        <v>0</v>
      </c>
    </row>
    <row r="25" spans="1:18">
      <c r="D25" s="8" t="s">
        <v>82</v>
      </c>
      <c r="E25" s="7">
        <v>0.1</v>
      </c>
      <c r="F25" s="2" t="str">
        <f>F23*E25</f>
        <v>0</v>
      </c>
      <c r="G25" s="6" t="str">
        <f>G23*E25</f>
        <v>0</v>
      </c>
      <c r="N25" s="6" t="str">
        <f>G25</f>
        <v>0</v>
      </c>
    </row>
    <row r="26" spans="1:18">
      <c r="D26" s="8" t="s">
        <v>80</v>
      </c>
      <c r="F26" s="2" t="str">
        <f>F23 + F24 + F25</f>
        <v>0</v>
      </c>
      <c r="G26" s="6" t="str">
        <f>G23 + G24 + G25</f>
        <v>0</v>
      </c>
      <c r="H26" s="2" t="str">
        <f>H23</f>
        <v>0</v>
      </c>
      <c r="I26" s="6" t="str">
        <f>I23</f>
        <v>0</v>
      </c>
      <c r="J26" s="6" t="str">
        <f>G26 - I26</f>
        <v>0</v>
      </c>
      <c r="K26" s="4" t="str">
        <f>IF(G26=0,0,J26 / G26)</f>
        <v>0</v>
      </c>
      <c r="L26" s="6" t="str">
        <f>L23</f>
        <v>0</v>
      </c>
      <c r="M26" s="2" t="str">
        <f>M23</f>
        <v>0</v>
      </c>
      <c r="N26" s="6" t="str">
        <f>N23 + N25</f>
        <v>0</v>
      </c>
    </row>
    <row r="27" spans="1:18">
      <c r="D27" s="8" t="s">
        <v>196</v>
      </c>
      <c r="E27" s="7">
        <v>0.05</v>
      </c>
      <c r="F27" s="2" t="str">
        <f>F26*E27</f>
        <v>0</v>
      </c>
      <c r="G27" s="6" t="str">
        <f>G26*E27</f>
        <v>0</v>
      </c>
      <c r="L27" s="6" t="str">
        <f>G27*O27</f>
        <v>0</v>
      </c>
      <c r="M27" s="2" t="str">
        <f>F27*O27</f>
        <v>0</v>
      </c>
      <c r="N27" s="6" t="str">
        <f>G27*P27</f>
        <v>0</v>
      </c>
      <c r="O27" s="4">
        <v>0.2</v>
      </c>
      <c r="P27" s="4">
        <v>0.8</v>
      </c>
    </row>
    <row r="28" spans="1:18">
      <c r="D28" s="8" t="s">
        <v>84</v>
      </c>
      <c r="E28" s="5">
        <v>0</v>
      </c>
      <c r="F28" s="2" t="str">
        <f>IF(R28=0,0,G28/R28)</f>
        <v>0</v>
      </c>
      <c r="G28" s="6" t="str">
        <f>E28</f>
        <v>0</v>
      </c>
      <c r="L28" s="6" t="str">
        <f>G28*O28</f>
        <v>0</v>
      </c>
      <c r="M28" s="2" t="str">
        <f>F28*O28</f>
        <v>0</v>
      </c>
      <c r="N28" s="6" t="str">
        <f>G28*P28</f>
        <v>0</v>
      </c>
      <c r="O28" s="4">
        <v>0.2</v>
      </c>
      <c r="P28" s="4">
        <v>0.8</v>
      </c>
      <c r="Q28" s="2" t="s">
        <v>85</v>
      </c>
      <c r="R28" s="2">
        <v>100</v>
      </c>
    </row>
    <row r="29" spans="1:18">
      <c r="D29" s="8" t="s">
        <v>86</v>
      </c>
      <c r="F29" s="2" t="str">
        <f>F26 - F27 - F28</f>
        <v>0</v>
      </c>
      <c r="G29" s="6" t="str">
        <f>G26 - G27 - G28</f>
        <v>0</v>
      </c>
      <c r="H29" s="2" t="str">
        <f>H26</f>
        <v>0</v>
      </c>
      <c r="I29" s="6" t="str">
        <f>I26</f>
        <v>0</v>
      </c>
      <c r="J29" s="6" t="str">
        <f>G29 - I29</f>
        <v>0</v>
      </c>
      <c r="K29" s="4" t="str">
        <f>IF(G29=0,0,J29 / G29)</f>
        <v>0</v>
      </c>
      <c r="L29" s="6" t="str">
        <f>L26 - L27 - L28</f>
        <v>0</v>
      </c>
      <c r="M29" s="2" t="str">
        <f>M26 - M27 - M28</f>
        <v>0</v>
      </c>
      <c r="N29" s="6" t="str">
        <f>N26 - N27 - N28</f>
        <v>0</v>
      </c>
    </row>
    <row r="30" spans="1:18">
      <c r="D30" s="8"/>
    </row>
    <row r="31" spans="1:18">
      <c r="D31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1" s="2" t="str">
        <f>M29</f>
        <v>0</v>
      </c>
    </row>
    <row r="32" spans="1:18">
      <c r="D32" s="8" t="s">
        <v>7</v>
      </c>
      <c r="F32" s="2" t="str">
        <f>(F31 + F33) * E24</f>
        <v>0</v>
      </c>
    </row>
    <row r="33" spans="1:18">
      <c r="D33" s="8" t="s">
        <v>87</v>
      </c>
      <c r="F33" s="2" t="str">
        <f>H29</f>
        <v>0</v>
      </c>
    </row>
    <row r="34" spans="1:18">
      <c r="D34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4" s="2" t="str">
        <f>SUM(F31:F33)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197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52</v>
      </c>
      <c r="D5" s="3" t="s">
        <v>53</v>
      </c>
      <c r="E5" s="5">
        <v>1</v>
      </c>
      <c r="F5" s="2">
        <v>1750</v>
      </c>
      <c r="G5" s="6">
        <v>227500</v>
      </c>
      <c r="H5" s="2">
        <v>1559.1</v>
      </c>
      <c r="I5" s="6">
        <v>174791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112.11</v>
      </c>
    </row>
    <row r="6" spans="1:18">
      <c r="B6" s="47" t="s">
        <v>51</v>
      </c>
      <c r="C6" t="s">
        <v>54</v>
      </c>
      <c r="D6" s="3" t="s">
        <v>158</v>
      </c>
      <c r="E6" s="5">
        <v>1</v>
      </c>
      <c r="F6" s="2">
        <v>1200</v>
      </c>
      <c r="G6" s="6">
        <v>156000</v>
      </c>
      <c r="H6" s="2">
        <v>837.7</v>
      </c>
      <c r="I6" s="6">
        <v>93915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112.11</v>
      </c>
    </row>
    <row r="7" spans="1:18">
      <c r="B7" s="47" t="s">
        <v>51</v>
      </c>
      <c r="C7" t="s">
        <v>147</v>
      </c>
      <c r="D7" s="3" t="s">
        <v>198</v>
      </c>
      <c r="E7" s="5">
        <v>1</v>
      </c>
      <c r="F7" s="2">
        <v>2500</v>
      </c>
      <c r="G7" s="6">
        <v>325000</v>
      </c>
      <c r="H7" s="2">
        <v>1884.82</v>
      </c>
      <c r="I7" s="6">
        <v>211307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112.11</v>
      </c>
    </row>
    <row r="8" spans="1:18">
      <c r="B8" s="47" t="s">
        <v>51</v>
      </c>
      <c r="C8" t="s">
        <v>63</v>
      </c>
      <c r="D8" s="3" t="s">
        <v>199</v>
      </c>
      <c r="E8" s="5">
        <v>1</v>
      </c>
      <c r="F8" s="2">
        <v>700</v>
      </c>
      <c r="G8" s="6">
        <v>91000</v>
      </c>
      <c r="H8" s="2">
        <v>420</v>
      </c>
      <c r="I8" s="6">
        <v>47086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112.11</v>
      </c>
    </row>
    <row r="9" spans="1:18">
      <c r="B9" s="47" t="s">
        <v>51</v>
      </c>
      <c r="C9" t="s">
        <v>65</v>
      </c>
      <c r="D9" s="3" t="s">
        <v>66</v>
      </c>
      <c r="E9" s="5">
        <v>1</v>
      </c>
      <c r="F9" s="2">
        <v>150</v>
      </c>
      <c r="G9" s="6">
        <v>19500</v>
      </c>
      <c r="H9" s="2">
        <v>83.77</v>
      </c>
      <c r="I9" s="6">
        <v>9391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112.11</v>
      </c>
    </row>
    <row r="10" spans="1:18">
      <c r="B10" s="47" t="s">
        <v>51</v>
      </c>
      <c r="C10" t="s">
        <v>130</v>
      </c>
      <c r="D10" s="3" t="s">
        <v>68</v>
      </c>
      <c r="E10" s="5">
        <v>1</v>
      </c>
      <c r="F10" s="2">
        <v>500</v>
      </c>
      <c r="G10" s="6">
        <v>65000</v>
      </c>
      <c r="H10" s="2">
        <v>314.14</v>
      </c>
      <c r="I10" s="6">
        <v>35218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112.11</v>
      </c>
    </row>
    <row r="11" spans="1:18">
      <c r="B11" s="47" t="s">
        <v>74</v>
      </c>
      <c r="C11" t="s">
        <v>75</v>
      </c>
      <c r="D11" s="3" t="s">
        <v>200</v>
      </c>
      <c r="E11" s="5">
        <v>18</v>
      </c>
      <c r="F11" s="2">
        <v>2484</v>
      </c>
      <c r="G11" s="6">
        <v>322920</v>
      </c>
      <c r="H11" s="2">
        <v>0</v>
      </c>
      <c r="I11" s="6">
        <v>0</v>
      </c>
      <c r="J11" s="6" t="str">
        <f>G11 - 240138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112.11</v>
      </c>
    </row>
    <row r="12" spans="1:18">
      <c r="B12" s="47" t="s">
        <v>74</v>
      </c>
      <c r="C12" t="s">
        <v>75</v>
      </c>
      <c r="D12" s="3" t="s">
        <v>201</v>
      </c>
      <c r="E12" s="5">
        <v>3</v>
      </c>
      <c r="F12" s="2">
        <v>165</v>
      </c>
      <c r="G12" s="6">
        <v>21450</v>
      </c>
      <c r="H12" s="2">
        <v>0</v>
      </c>
      <c r="I12" s="6">
        <v>0</v>
      </c>
      <c r="J12" s="6" t="str">
        <f>G12 - 13620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112.11</v>
      </c>
    </row>
    <row r="13" spans="1:18">
      <c r="B13" s="47" t="s">
        <v>74</v>
      </c>
      <c r="C13" t="s">
        <v>75</v>
      </c>
      <c r="D13" s="3" t="s">
        <v>202</v>
      </c>
      <c r="E13" s="5">
        <v>1</v>
      </c>
      <c r="F13" s="2">
        <v>150</v>
      </c>
      <c r="G13" s="6">
        <v>19500</v>
      </c>
      <c r="H13" s="2">
        <v>0</v>
      </c>
      <c r="I13" s="6">
        <v>0</v>
      </c>
      <c r="J13" s="6" t="str">
        <f>G13 - 12781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112.11</v>
      </c>
    </row>
    <row r="14" spans="1:18">
      <c r="B14" s="47" t="s">
        <v>51</v>
      </c>
      <c r="C14" t="s">
        <v>69</v>
      </c>
      <c r="D14" s="3" t="s">
        <v>203</v>
      </c>
      <c r="E14" s="5">
        <v>1</v>
      </c>
      <c r="F14" s="2">
        <v>450</v>
      </c>
      <c r="G14" s="6">
        <v>58500</v>
      </c>
      <c r="H14" s="2">
        <v>300</v>
      </c>
      <c r="I14" s="6">
        <v>33633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112.11</v>
      </c>
    </row>
    <row r="15" spans="1:18">
      <c r="B15" s="47" t="s">
        <v>51</v>
      </c>
      <c r="C15" t="s">
        <v>69</v>
      </c>
      <c r="D15" s="3" t="s">
        <v>204</v>
      </c>
      <c r="E15" s="5">
        <v>4</v>
      </c>
      <c r="F15" s="2">
        <v>100</v>
      </c>
      <c r="G15" s="6">
        <v>13000</v>
      </c>
      <c r="H15" s="2">
        <v>52</v>
      </c>
      <c r="I15" s="6">
        <v>5828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112.11</v>
      </c>
    </row>
    <row r="16" spans="1:18">
      <c r="B16" s="47" t="s">
        <v>51</v>
      </c>
      <c r="C16" t="s">
        <v>175</v>
      </c>
      <c r="D16" s="3" t="s">
        <v>205</v>
      </c>
      <c r="E16" s="5">
        <v>1</v>
      </c>
      <c r="F16" s="2">
        <v>700</v>
      </c>
      <c r="G16" s="6">
        <v>91000</v>
      </c>
      <c r="H16" s="2">
        <v>500</v>
      </c>
      <c r="I16" s="6">
        <v>56055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8">
        <v>112.11</v>
      </c>
    </row>
    <row r="17" spans="1:18">
      <c r="B17" s="47" t="s">
        <v>51</v>
      </c>
      <c r="C17" t="s">
        <v>175</v>
      </c>
      <c r="D17" s="3" t="s">
        <v>206</v>
      </c>
      <c r="E17" s="5">
        <v>1</v>
      </c>
      <c r="F17" s="2">
        <v>0</v>
      </c>
      <c r="G17" s="6">
        <v>0</v>
      </c>
      <c r="H17" s="2">
        <v>500</v>
      </c>
      <c r="I17" s="6">
        <v>56055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8">
        <v>112.11</v>
      </c>
    </row>
    <row r="18" spans="1:18">
      <c r="B18" s="47" t="s">
        <v>51</v>
      </c>
      <c r="C18" t="s">
        <v>69</v>
      </c>
      <c r="D18" s="3" t="s">
        <v>207</v>
      </c>
      <c r="E18" s="5">
        <v>1</v>
      </c>
      <c r="F18" s="2">
        <v>250</v>
      </c>
      <c r="G18" s="6">
        <v>32500</v>
      </c>
      <c r="H18" s="2">
        <v>120</v>
      </c>
      <c r="I18" s="6">
        <v>13453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8">
        <v>112.11</v>
      </c>
    </row>
    <row r="19" spans="1:18">
      <c r="B19" s="55" t="s">
        <v>117</v>
      </c>
      <c r="C19" s="41" t="s">
        <v>78</v>
      </c>
      <c r="D19" s="42" t="s">
        <v>181</v>
      </c>
      <c r="E19" s="43">
        <v>1</v>
      </c>
      <c r="F19" s="44">
        <v>769.23</v>
      </c>
      <c r="G19" s="45">
        <v>100000</v>
      </c>
      <c r="H19" s="44">
        <v>0</v>
      </c>
      <c r="I19" s="45">
        <v>88000</v>
      </c>
      <c r="J19" s="45" t="str">
        <f>G19 - I19</f>
        <v>0</v>
      </c>
      <c r="K19" s="46" t="str">
        <f>IF(G19=0,0,J19 / G19)</f>
        <v>0</v>
      </c>
      <c r="L19" s="45">
        <v>0</v>
      </c>
      <c r="M19" s="44">
        <v>0</v>
      </c>
      <c r="N19" s="45" t="str">
        <f>J19 * P19</f>
        <v>0</v>
      </c>
      <c r="O19" s="46">
        <v>0</v>
      </c>
      <c r="P19" s="46">
        <v>1</v>
      </c>
      <c r="Q19" s="44">
        <v>130</v>
      </c>
      <c r="R19" s="56">
        <v>112.11</v>
      </c>
    </row>
    <row r="20" spans="1:18">
      <c r="B20" s="47" t="s">
        <v>51</v>
      </c>
      <c r="C20" t="s">
        <v>208</v>
      </c>
      <c r="D20" s="3" t="s">
        <v>209</v>
      </c>
      <c r="E20" s="5">
        <v>22</v>
      </c>
      <c r="F20" s="2">
        <v>0</v>
      </c>
      <c r="G20" s="6">
        <v>0</v>
      </c>
      <c r="H20" s="2">
        <v>0</v>
      </c>
      <c r="I20" s="6">
        <v>0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8">
        <v>112.11</v>
      </c>
    </row>
    <row r="21" spans="1:18">
      <c r="B21" s="49"/>
      <c r="C21" s="49"/>
      <c r="D21" s="50"/>
      <c r="E21" s="51"/>
      <c r="F21" s="52"/>
      <c r="G21" s="53"/>
      <c r="H21" s="52"/>
      <c r="I21" s="53"/>
      <c r="J21" s="53"/>
      <c r="K21" s="54"/>
      <c r="L21" s="53"/>
      <c r="M21" s="52"/>
      <c r="N21" s="53"/>
      <c r="O21" s="54"/>
      <c r="P21" s="54"/>
      <c r="Q21" s="52"/>
      <c r="R21" s="52"/>
    </row>
    <row r="22" spans="1:18">
      <c r="D22" s="8" t="s">
        <v>80</v>
      </c>
      <c r="F22" s="2" t="str">
        <f>SUM(F5:F21)</f>
        <v>0</v>
      </c>
      <c r="G22" s="6" t="str">
        <f>SUM(G5:G21)</f>
        <v>0</v>
      </c>
      <c r="H22" s="2" t="str">
        <f>SUM(H5:H21)</f>
        <v>0</v>
      </c>
      <c r="I22" s="6" t="str">
        <f>SUM(I5:I21)</f>
        <v>0</v>
      </c>
      <c r="J22" s="6" t="str">
        <f>SUM(J5:J21)</f>
        <v>0</v>
      </c>
      <c r="K22" s="4" t="str">
        <f>IF(G22=0,0,J22 / G22)</f>
        <v>0</v>
      </c>
      <c r="L22" s="6" t="str">
        <f>SUM(L5:L21)</f>
        <v>0</v>
      </c>
      <c r="M22" s="2" t="str">
        <f>SUM(M5:M21)</f>
        <v>0</v>
      </c>
      <c r="N22" s="6" t="str">
        <f>SUM(N5:N21)</f>
        <v>0</v>
      </c>
    </row>
    <row r="23" spans="1:18">
      <c r="D23" s="8" t="s">
        <v>81</v>
      </c>
      <c r="E23" s="9">
        <v>0.04712</v>
      </c>
      <c r="F23" s="2" t="str">
        <f>E23 * (F22 - 769)</f>
        <v>0</v>
      </c>
      <c r="G23" s="6" t="str">
        <f>E23 * (G22 - 100000)</f>
        <v>0</v>
      </c>
    </row>
    <row r="24" spans="1:18">
      <c r="D24" s="8" t="s">
        <v>82</v>
      </c>
      <c r="E24" s="7">
        <v>0.1</v>
      </c>
      <c r="F24" s="2" t="str">
        <f>F22*E24</f>
        <v>0</v>
      </c>
      <c r="G24" s="6" t="str">
        <f>G22*E24</f>
        <v>0</v>
      </c>
      <c r="N24" s="6" t="str">
        <f>G24</f>
        <v>0</v>
      </c>
    </row>
    <row r="25" spans="1:18">
      <c r="D25" s="8" t="s">
        <v>80</v>
      </c>
      <c r="F25" s="2" t="str">
        <f>F22 + F23 + F24</f>
        <v>0</v>
      </c>
      <c r="G25" s="6" t="str">
        <f>G22 + G23 + G24</f>
        <v>0</v>
      </c>
      <c r="H25" s="2" t="str">
        <f>H22</f>
        <v>0</v>
      </c>
      <c r="I25" s="6" t="str">
        <f>I22</f>
        <v>0</v>
      </c>
      <c r="J25" s="6" t="str">
        <f>G25 - I25</f>
        <v>0</v>
      </c>
      <c r="K25" s="4" t="str">
        <f>IF(G25=0,0,J25 / G25)</f>
        <v>0</v>
      </c>
      <c r="L25" s="6" t="str">
        <f>L22</f>
        <v>0</v>
      </c>
      <c r="M25" s="2" t="str">
        <f>M22</f>
        <v>0</v>
      </c>
      <c r="N25" s="6" t="str">
        <f>N22 + N24</f>
        <v>0</v>
      </c>
    </row>
    <row r="26" spans="1:18">
      <c r="D26" s="8" t="s">
        <v>210</v>
      </c>
      <c r="E26" s="7">
        <v>0.05</v>
      </c>
      <c r="F26" s="2" t="str">
        <f>F25*E26</f>
        <v>0</v>
      </c>
      <c r="G26" s="6" t="str">
        <f>G25*E26</f>
        <v>0</v>
      </c>
      <c r="L26" s="6" t="str">
        <f>G26*O26</f>
        <v>0</v>
      </c>
      <c r="M26" s="2" t="str">
        <f>F26*O26</f>
        <v>0</v>
      </c>
      <c r="N26" s="6" t="str">
        <f>G26*P26</f>
        <v>0</v>
      </c>
      <c r="O26" s="4">
        <v>0.2</v>
      </c>
      <c r="P26" s="4">
        <v>0.8</v>
      </c>
    </row>
    <row r="27" spans="1:18">
      <c r="D27" s="8" t="s">
        <v>84</v>
      </c>
      <c r="E27" s="5">
        <v>0</v>
      </c>
      <c r="F27" s="2" t="str">
        <f>IF(R27=0,0,G27/R27)</f>
        <v>0</v>
      </c>
      <c r="G27" s="6" t="str">
        <f>E27</f>
        <v>0</v>
      </c>
      <c r="L27" s="6" t="str">
        <f>G27*O27</f>
        <v>0</v>
      </c>
      <c r="M27" s="2" t="str">
        <f>F27*O27</f>
        <v>0</v>
      </c>
      <c r="N27" s="6" t="str">
        <f>G27*P27</f>
        <v>0</v>
      </c>
      <c r="O27" s="4">
        <v>0.2</v>
      </c>
      <c r="P27" s="4">
        <v>0.8</v>
      </c>
      <c r="Q27" s="2" t="s">
        <v>85</v>
      </c>
      <c r="R27" s="2">
        <v>100</v>
      </c>
    </row>
    <row r="28" spans="1:18">
      <c r="D28" s="8" t="s">
        <v>86</v>
      </c>
      <c r="F28" s="2" t="str">
        <f>F25 - F26 - F27</f>
        <v>0</v>
      </c>
      <c r="G28" s="6" t="str">
        <f>G25 - G26 - G27</f>
        <v>0</v>
      </c>
      <c r="H28" s="2" t="str">
        <f>H25</f>
        <v>0</v>
      </c>
      <c r="I28" s="6" t="str">
        <f>I25</f>
        <v>0</v>
      </c>
      <c r="J28" s="6" t="str">
        <f>G28 - I28</f>
        <v>0</v>
      </c>
      <c r="K28" s="4" t="str">
        <f>IF(G28=0,0,J28 / G28)</f>
        <v>0</v>
      </c>
      <c r="L28" s="6" t="str">
        <f>L25 - L26 - L27</f>
        <v>0</v>
      </c>
      <c r="M28" s="2" t="str">
        <f>M25 - M26 - M27</f>
        <v>0</v>
      </c>
      <c r="N28" s="6" t="str">
        <f>N25 - N26 - N27</f>
        <v>0</v>
      </c>
    </row>
    <row r="29" spans="1:18">
      <c r="D29" s="8"/>
    </row>
    <row r="30" spans="1:18">
      <c r="D30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0" s="2" t="str">
        <f>M28</f>
        <v>0</v>
      </c>
    </row>
    <row r="31" spans="1:18">
      <c r="D31" s="8" t="s">
        <v>7</v>
      </c>
      <c r="F31" s="2" t="str">
        <f>(F30 + F32) * E23</f>
        <v>0</v>
      </c>
    </row>
    <row r="32" spans="1:18">
      <c r="D32" s="8" t="s">
        <v>87</v>
      </c>
      <c r="F32" s="2" t="str">
        <f>H28</f>
        <v>0</v>
      </c>
    </row>
    <row r="33" spans="1:18">
      <c r="D33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3" s="2" t="str">
        <f>SUM(F30:F32)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211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212</v>
      </c>
      <c r="D5" s="3" t="s">
        <v>213</v>
      </c>
      <c r="E5" s="5">
        <v>1</v>
      </c>
      <c r="F5" s="2">
        <v>950</v>
      </c>
      <c r="G5" s="6">
        <v>123500</v>
      </c>
      <c r="H5" s="2">
        <v>681.99</v>
      </c>
      <c r="I5" s="6">
        <v>76458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112.11</v>
      </c>
    </row>
    <row r="6" spans="1:18">
      <c r="B6" s="47" t="s">
        <v>51</v>
      </c>
      <c r="C6" t="s">
        <v>214</v>
      </c>
      <c r="D6" s="3" t="s">
        <v>215</v>
      </c>
      <c r="E6" s="5">
        <v>1</v>
      </c>
      <c r="F6" s="2">
        <v>450</v>
      </c>
      <c r="G6" s="6">
        <v>58500</v>
      </c>
      <c r="H6" s="2">
        <v>314.14</v>
      </c>
      <c r="I6" s="6">
        <v>35218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112.11</v>
      </c>
    </row>
    <row r="7" spans="1:18">
      <c r="B7" s="47" t="s">
        <v>51</v>
      </c>
      <c r="C7" t="s">
        <v>63</v>
      </c>
      <c r="D7" s="3" t="s">
        <v>216</v>
      </c>
      <c r="E7" s="5">
        <v>1</v>
      </c>
      <c r="F7" s="2">
        <v>240</v>
      </c>
      <c r="G7" s="6">
        <v>31200</v>
      </c>
      <c r="H7" s="2">
        <v>160</v>
      </c>
      <c r="I7" s="6">
        <v>17938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112.11</v>
      </c>
    </row>
    <row r="8" spans="1:18">
      <c r="B8" s="49"/>
      <c r="C8" s="49"/>
      <c r="D8" s="50"/>
      <c r="E8" s="51"/>
      <c r="F8" s="52"/>
      <c r="G8" s="53"/>
      <c r="H8" s="52"/>
      <c r="I8" s="53"/>
      <c r="J8" s="53"/>
      <c r="K8" s="54"/>
      <c r="L8" s="53"/>
      <c r="M8" s="52"/>
      <c r="N8" s="53"/>
      <c r="O8" s="54"/>
      <c r="P8" s="54"/>
      <c r="Q8" s="52"/>
      <c r="R8" s="52"/>
    </row>
    <row r="9" spans="1:18">
      <c r="D9" s="8" t="s">
        <v>80</v>
      </c>
      <c r="F9" s="2" t="str">
        <f>SUM(F5:F8)</f>
        <v>0</v>
      </c>
      <c r="G9" s="6" t="str">
        <f>SUM(G5:G8)</f>
        <v>0</v>
      </c>
      <c r="H9" s="2" t="str">
        <f>SUM(H5:H8)</f>
        <v>0</v>
      </c>
      <c r="I9" s="6" t="str">
        <f>SUM(I5:I8)</f>
        <v>0</v>
      </c>
      <c r="J9" s="6" t="str">
        <f>SUM(J5:J8)</f>
        <v>0</v>
      </c>
      <c r="K9" s="4" t="str">
        <f>IF(G9=0,0,J9 / G9)</f>
        <v>0</v>
      </c>
      <c r="L9" s="6" t="str">
        <f>SUM(L5:L8)</f>
        <v>0</v>
      </c>
      <c r="M9" s="2" t="str">
        <f>SUM(M5:M8)</f>
        <v>0</v>
      </c>
      <c r="N9" s="6" t="str">
        <f>SUM(N5:N8)</f>
        <v>0</v>
      </c>
    </row>
    <row r="10" spans="1:18">
      <c r="D10" s="8" t="s">
        <v>81</v>
      </c>
      <c r="E10" s="9">
        <v>0.04712</v>
      </c>
      <c r="F10" s="2" t="str">
        <f>E10 * (F9 - 0)</f>
        <v>0</v>
      </c>
      <c r="G10" s="6" t="str">
        <f>E10 * (G9 - 0)</f>
        <v>0</v>
      </c>
    </row>
    <row r="11" spans="1:18">
      <c r="D11" s="8" t="s">
        <v>82</v>
      </c>
      <c r="E11" s="7">
        <v>0.1</v>
      </c>
      <c r="F11" s="2" t="str">
        <f>F9*E11</f>
        <v>0</v>
      </c>
      <c r="G11" s="6" t="str">
        <f>G9*E11</f>
        <v>0</v>
      </c>
      <c r="N11" s="6" t="str">
        <f>G11</f>
        <v>0</v>
      </c>
    </row>
    <row r="12" spans="1:18">
      <c r="D12" s="8" t="s">
        <v>80</v>
      </c>
      <c r="F12" s="2" t="str">
        <f>F9 + F10 + F11</f>
        <v>0</v>
      </c>
      <c r="G12" s="6" t="str">
        <f>G9 + G10 + G11</f>
        <v>0</v>
      </c>
      <c r="H12" s="2" t="str">
        <f>H9</f>
        <v>0</v>
      </c>
      <c r="I12" s="6" t="str">
        <f>I9</f>
        <v>0</v>
      </c>
      <c r="J12" s="6" t="str">
        <f>G12 - I12</f>
        <v>0</v>
      </c>
      <c r="K12" s="4" t="str">
        <f>IF(G12=0,0,J12 / G12)</f>
        <v>0</v>
      </c>
      <c r="L12" s="6" t="str">
        <f>L9</f>
        <v>0</v>
      </c>
      <c r="M12" s="2" t="str">
        <f>M9</f>
        <v>0</v>
      </c>
      <c r="N12" s="6" t="str">
        <f>N9 + N11</f>
        <v>0</v>
      </c>
    </row>
    <row r="13" spans="1:18">
      <c r="D13" s="8" t="s">
        <v>83</v>
      </c>
      <c r="E13" s="7">
        <v>0</v>
      </c>
      <c r="F13" s="2" t="str">
        <f>F12*E13</f>
        <v>0</v>
      </c>
      <c r="G13" s="6" t="str">
        <f>G12*E13</f>
        <v>0</v>
      </c>
      <c r="L13" s="6" t="str">
        <f>G13*O13</f>
        <v>0</v>
      </c>
      <c r="M13" s="2" t="str">
        <f>F13*O13</f>
        <v>0</v>
      </c>
      <c r="N13" s="6" t="str">
        <f>G13*P13</f>
        <v>0</v>
      </c>
      <c r="O13" s="4">
        <v>0.2</v>
      </c>
      <c r="P13" s="4">
        <v>0.8</v>
      </c>
    </row>
    <row r="14" spans="1:18">
      <c r="D14" s="8" t="s">
        <v>84</v>
      </c>
      <c r="E14" s="5">
        <v>0</v>
      </c>
      <c r="F14" s="2" t="str">
        <f>IF(R14=0,0,G14/R14)</f>
        <v>0</v>
      </c>
      <c r="G14" s="6" t="str">
        <f>E14</f>
        <v>0</v>
      </c>
      <c r="L14" s="6" t="str">
        <f>G14*O14</f>
        <v>0</v>
      </c>
      <c r="M14" s="2" t="str">
        <f>F14*O14</f>
        <v>0</v>
      </c>
      <c r="N14" s="6" t="str">
        <f>G14*P14</f>
        <v>0</v>
      </c>
      <c r="O14" s="4">
        <v>0.2</v>
      </c>
      <c r="P14" s="4">
        <v>0.8</v>
      </c>
      <c r="Q14" s="2" t="s">
        <v>85</v>
      </c>
      <c r="R14" s="2">
        <v>100</v>
      </c>
    </row>
    <row r="15" spans="1:18">
      <c r="D15" s="8" t="s">
        <v>86</v>
      </c>
      <c r="F15" s="2" t="str">
        <f>F12 - F13 - F14</f>
        <v>0</v>
      </c>
      <c r="G15" s="6" t="str">
        <f>G12 - G13 - G14</f>
        <v>0</v>
      </c>
      <c r="H15" s="2" t="str">
        <f>H12</f>
        <v>0</v>
      </c>
      <c r="I15" s="6" t="str">
        <f>I12</f>
        <v>0</v>
      </c>
      <c r="J15" s="6" t="str">
        <f>G15 - I15</f>
        <v>0</v>
      </c>
      <c r="K15" s="4" t="str">
        <f>IF(G15=0,0,J15 / G15)</f>
        <v>0</v>
      </c>
      <c r="L15" s="6" t="str">
        <f>L12 - L13 - L14</f>
        <v>0</v>
      </c>
      <c r="M15" s="2" t="str">
        <f>M12 - M13 - M14</f>
        <v>0</v>
      </c>
      <c r="N15" s="6" t="str">
        <f>N12 - N13 - N14</f>
        <v>0</v>
      </c>
    </row>
    <row r="16" spans="1:18">
      <c r="D16" s="8"/>
    </row>
    <row r="17" spans="1:18">
      <c r="D17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17" s="2" t="str">
        <f>M15</f>
        <v>0</v>
      </c>
    </row>
    <row r="18" spans="1:18">
      <c r="D18" s="8" t="s">
        <v>7</v>
      </c>
      <c r="F18" s="2" t="str">
        <f>(F17 + F19) * E10</f>
        <v>0</v>
      </c>
    </row>
    <row r="19" spans="1:18">
      <c r="D19" s="8" t="s">
        <v>87</v>
      </c>
      <c r="F19" s="2" t="str">
        <f>H15</f>
        <v>0</v>
      </c>
    </row>
    <row r="20" spans="1:18">
      <c r="D20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0" s="2" t="str">
        <f>SUM(F17:F19)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217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52</v>
      </c>
      <c r="D5" s="3" t="s">
        <v>53</v>
      </c>
      <c r="E5" s="5">
        <v>1</v>
      </c>
      <c r="F5" s="2">
        <v>1750</v>
      </c>
      <c r="G5" s="6">
        <v>227500</v>
      </c>
      <c r="H5" s="2">
        <v>1559.1</v>
      </c>
      <c r="I5" s="6">
        <v>174791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112.11</v>
      </c>
    </row>
    <row r="6" spans="1:18">
      <c r="B6" s="47" t="s">
        <v>51</v>
      </c>
      <c r="C6" t="s">
        <v>218</v>
      </c>
      <c r="D6" s="3" t="s">
        <v>219</v>
      </c>
      <c r="E6" s="5">
        <v>1</v>
      </c>
      <c r="F6" s="2">
        <v>300</v>
      </c>
      <c r="G6" s="6">
        <v>39000</v>
      </c>
      <c r="H6" s="2">
        <v>167.54</v>
      </c>
      <c r="I6" s="6">
        <v>18783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112.11</v>
      </c>
    </row>
    <row r="7" spans="1:18">
      <c r="B7" s="47" t="s">
        <v>51</v>
      </c>
      <c r="C7" t="s">
        <v>214</v>
      </c>
      <c r="D7" s="3" t="s">
        <v>215</v>
      </c>
      <c r="E7" s="5">
        <v>1</v>
      </c>
      <c r="F7" s="2">
        <v>450</v>
      </c>
      <c r="G7" s="6">
        <v>58500</v>
      </c>
      <c r="H7" s="2">
        <v>314.14</v>
      </c>
      <c r="I7" s="6">
        <v>35218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112.11</v>
      </c>
    </row>
    <row r="8" spans="1:18">
      <c r="B8" s="47" t="s">
        <v>51</v>
      </c>
      <c r="C8" t="s">
        <v>214</v>
      </c>
      <c r="D8" s="3" t="s">
        <v>220</v>
      </c>
      <c r="E8" s="5">
        <v>3</v>
      </c>
      <c r="F8" s="2">
        <v>900</v>
      </c>
      <c r="G8" s="6">
        <v>117000</v>
      </c>
      <c r="H8" s="2">
        <v>628.26</v>
      </c>
      <c r="I8" s="6">
        <v>70434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112.11</v>
      </c>
    </row>
    <row r="9" spans="1:18">
      <c r="B9" s="55" t="s">
        <v>117</v>
      </c>
      <c r="C9" s="41" t="s">
        <v>221</v>
      </c>
      <c r="D9" s="42" t="s">
        <v>222</v>
      </c>
      <c r="E9" s="43">
        <v>1</v>
      </c>
      <c r="F9" s="44">
        <v>606.15</v>
      </c>
      <c r="G9" s="45">
        <v>78800</v>
      </c>
      <c r="H9" s="44">
        <v>0</v>
      </c>
      <c r="I9" s="45">
        <v>43000</v>
      </c>
      <c r="J9" s="45" t="str">
        <f>G9 - I9</f>
        <v>0</v>
      </c>
      <c r="K9" s="46" t="str">
        <f>IF(G9=0,0,J9 / G9)</f>
        <v>0</v>
      </c>
      <c r="L9" s="45">
        <v>0</v>
      </c>
      <c r="M9" s="44">
        <v>0</v>
      </c>
      <c r="N9" s="45" t="str">
        <f>J9 * P9</f>
        <v>0</v>
      </c>
      <c r="O9" s="46">
        <v>0</v>
      </c>
      <c r="P9" s="46">
        <v>1</v>
      </c>
      <c r="Q9" s="44">
        <v>130</v>
      </c>
      <c r="R9" s="56">
        <v>112.11</v>
      </c>
    </row>
    <row r="10" spans="1:18">
      <c r="B10" s="47" t="s">
        <v>51</v>
      </c>
      <c r="C10" t="s">
        <v>61</v>
      </c>
      <c r="D10" s="3" t="s">
        <v>223</v>
      </c>
      <c r="E10" s="5">
        <v>1</v>
      </c>
      <c r="F10" s="2">
        <v>950</v>
      </c>
      <c r="G10" s="6">
        <v>123500</v>
      </c>
      <c r="H10" s="2">
        <v>706.8099999999999</v>
      </c>
      <c r="I10" s="6">
        <v>79240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112.11</v>
      </c>
    </row>
    <row r="11" spans="1:18">
      <c r="B11" s="47" t="s">
        <v>51</v>
      </c>
      <c r="C11" t="s">
        <v>63</v>
      </c>
      <c r="D11" s="3" t="s">
        <v>64</v>
      </c>
      <c r="E11" s="5">
        <v>1</v>
      </c>
      <c r="F11" s="2">
        <v>550</v>
      </c>
      <c r="G11" s="6">
        <v>71500</v>
      </c>
      <c r="H11" s="2">
        <v>240</v>
      </c>
      <c r="I11" s="6">
        <v>26906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112.11</v>
      </c>
    </row>
    <row r="12" spans="1:18">
      <c r="B12" s="47" t="s">
        <v>51</v>
      </c>
      <c r="C12" t="s">
        <v>65</v>
      </c>
      <c r="D12" s="3" t="s">
        <v>66</v>
      </c>
      <c r="E12" s="5">
        <v>2</v>
      </c>
      <c r="F12" s="2">
        <v>300</v>
      </c>
      <c r="G12" s="6">
        <v>39000</v>
      </c>
      <c r="H12" s="2">
        <v>167.54</v>
      </c>
      <c r="I12" s="6">
        <v>18782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112.11</v>
      </c>
    </row>
    <row r="13" spans="1:18">
      <c r="B13" s="47" t="s">
        <v>51</v>
      </c>
      <c r="C13" t="s">
        <v>190</v>
      </c>
      <c r="D13" s="3" t="s">
        <v>224</v>
      </c>
      <c r="E13" s="5">
        <v>1</v>
      </c>
      <c r="F13" s="2">
        <v>270</v>
      </c>
      <c r="G13" s="6">
        <v>35100</v>
      </c>
      <c r="H13" s="2">
        <v>167.54</v>
      </c>
      <c r="I13" s="6">
        <v>18783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112.11</v>
      </c>
    </row>
    <row r="14" spans="1:18">
      <c r="B14" s="47" t="s">
        <v>51</v>
      </c>
      <c r="C14" t="s">
        <v>69</v>
      </c>
      <c r="D14" s="3" t="s">
        <v>225</v>
      </c>
      <c r="E14" s="5">
        <v>1</v>
      </c>
      <c r="F14" s="2">
        <v>0</v>
      </c>
      <c r="G14" s="6">
        <v>0</v>
      </c>
      <c r="H14" s="2">
        <v>300</v>
      </c>
      <c r="I14" s="6">
        <v>33633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112.11</v>
      </c>
    </row>
    <row r="15" spans="1:18">
      <c r="B15" s="47" t="s">
        <v>51</v>
      </c>
      <c r="C15" t="s">
        <v>69</v>
      </c>
      <c r="D15" s="3" t="s">
        <v>226</v>
      </c>
      <c r="E15" s="5">
        <v>1</v>
      </c>
      <c r="F15" s="2">
        <v>71</v>
      </c>
      <c r="G15" s="6">
        <v>9230</v>
      </c>
      <c r="H15" s="2">
        <v>60</v>
      </c>
      <c r="I15" s="6">
        <v>6727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112.11</v>
      </c>
    </row>
    <row r="16" spans="1:18">
      <c r="B16" s="47" t="s">
        <v>51</v>
      </c>
      <c r="C16" t="s">
        <v>69</v>
      </c>
      <c r="D16" s="3" t="s">
        <v>227</v>
      </c>
      <c r="E16" s="5">
        <v>1</v>
      </c>
      <c r="F16" s="2">
        <v>12</v>
      </c>
      <c r="G16" s="6">
        <v>1560</v>
      </c>
      <c r="H16" s="2">
        <v>10</v>
      </c>
      <c r="I16" s="6">
        <v>1121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8">
        <v>112.11</v>
      </c>
    </row>
    <row r="17" spans="1:18">
      <c r="B17" s="47" t="s">
        <v>74</v>
      </c>
      <c r="C17" t="s">
        <v>136</v>
      </c>
      <c r="D17" s="3" t="s">
        <v>228</v>
      </c>
      <c r="E17" s="5">
        <v>8</v>
      </c>
      <c r="F17" s="2">
        <v>1160</v>
      </c>
      <c r="G17" s="6">
        <v>150800</v>
      </c>
      <c r="H17" s="2">
        <v>0</v>
      </c>
      <c r="I17" s="6">
        <v>0</v>
      </c>
      <c r="J17" s="6" t="str">
        <f>G17 - 107624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8">
        <v>112.11</v>
      </c>
    </row>
    <row r="18" spans="1:18">
      <c r="B18" s="47" t="s">
        <v>74</v>
      </c>
      <c r="C18" t="s">
        <v>136</v>
      </c>
      <c r="D18" s="3" t="s">
        <v>229</v>
      </c>
      <c r="E18" s="5">
        <v>1</v>
      </c>
      <c r="F18" s="2">
        <v>170</v>
      </c>
      <c r="G18" s="6">
        <v>22100</v>
      </c>
      <c r="H18" s="2">
        <v>0</v>
      </c>
      <c r="I18" s="6">
        <v>0</v>
      </c>
      <c r="J18" s="6" t="str">
        <f>G18 - 16256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8">
        <v>112.11</v>
      </c>
    </row>
    <row r="19" spans="1:18">
      <c r="B19" s="55" t="s">
        <v>117</v>
      </c>
      <c r="C19" s="41" t="s">
        <v>78</v>
      </c>
      <c r="D19" s="42" t="s">
        <v>181</v>
      </c>
      <c r="E19" s="43">
        <v>1</v>
      </c>
      <c r="F19" s="44">
        <v>769.23</v>
      </c>
      <c r="G19" s="45">
        <v>100000</v>
      </c>
      <c r="H19" s="44">
        <v>0</v>
      </c>
      <c r="I19" s="45">
        <v>88000</v>
      </c>
      <c r="J19" s="45" t="str">
        <f>G19 - I19</f>
        <v>0</v>
      </c>
      <c r="K19" s="46" t="str">
        <f>IF(G19=0,0,J19 / G19)</f>
        <v>0</v>
      </c>
      <c r="L19" s="45">
        <v>0</v>
      </c>
      <c r="M19" s="44">
        <v>0</v>
      </c>
      <c r="N19" s="45" t="str">
        <f>J19 * P19</f>
        <v>0</v>
      </c>
      <c r="O19" s="46">
        <v>0.2</v>
      </c>
      <c r="P19" s="46">
        <v>0.8</v>
      </c>
      <c r="Q19" s="44">
        <v>130</v>
      </c>
      <c r="R19" s="56">
        <v>112.11</v>
      </c>
    </row>
    <row r="20" spans="1:18">
      <c r="B20" s="49"/>
      <c r="C20" s="49"/>
      <c r="D20" s="50"/>
      <c r="E20" s="51"/>
      <c r="F20" s="52"/>
      <c r="G20" s="53"/>
      <c r="H20" s="52"/>
      <c r="I20" s="53"/>
      <c r="J20" s="53"/>
      <c r="K20" s="54"/>
      <c r="L20" s="53"/>
      <c r="M20" s="52"/>
      <c r="N20" s="53"/>
      <c r="O20" s="54"/>
      <c r="P20" s="54"/>
      <c r="Q20" s="52"/>
      <c r="R20" s="52"/>
    </row>
    <row r="21" spans="1:18">
      <c r="D21" s="8" t="s">
        <v>80</v>
      </c>
      <c r="F21" s="2" t="str">
        <f>SUM(F5:F20)</f>
        <v>0</v>
      </c>
      <c r="G21" s="6" t="str">
        <f>SUM(G5:G20)</f>
        <v>0</v>
      </c>
      <c r="H21" s="2" t="str">
        <f>SUM(H5:H20)</f>
        <v>0</v>
      </c>
      <c r="I21" s="6" t="str">
        <f>SUM(I5:I20)</f>
        <v>0</v>
      </c>
      <c r="J21" s="6" t="str">
        <f>SUM(J5:J20)</f>
        <v>0</v>
      </c>
      <c r="K21" s="4" t="str">
        <f>IF(G21=0,0,J21 / G21)</f>
        <v>0</v>
      </c>
      <c r="L21" s="6" t="str">
        <f>SUM(L5:L20)</f>
        <v>0</v>
      </c>
      <c r="M21" s="2" t="str">
        <f>SUM(M5:M20)</f>
        <v>0</v>
      </c>
      <c r="N21" s="6" t="str">
        <f>SUM(N5:N20)</f>
        <v>0</v>
      </c>
    </row>
    <row r="22" spans="1:18">
      <c r="D22" s="8" t="s">
        <v>81</v>
      </c>
      <c r="E22" s="9">
        <v>0.04712</v>
      </c>
      <c r="F22" s="2" t="str">
        <f>E22 * (F21 - 1375)</f>
        <v>0</v>
      </c>
      <c r="G22" s="6" t="str">
        <f>E22 * (G21 - 178800)</f>
        <v>0</v>
      </c>
    </row>
    <row r="23" spans="1:18">
      <c r="D23" s="8" t="s">
        <v>82</v>
      </c>
      <c r="E23" s="7">
        <v>0.1</v>
      </c>
      <c r="F23" s="2" t="str">
        <f>F21*E23</f>
        <v>0</v>
      </c>
      <c r="G23" s="6" t="str">
        <f>G21*E23</f>
        <v>0</v>
      </c>
      <c r="N23" s="6" t="str">
        <f>G23</f>
        <v>0</v>
      </c>
    </row>
    <row r="24" spans="1:18">
      <c r="D24" s="8" t="s">
        <v>80</v>
      </c>
      <c r="F24" s="2" t="str">
        <f>F21 + F22 + F23</f>
        <v>0</v>
      </c>
      <c r="G24" s="6" t="str">
        <f>G21 + G22 + G23</f>
        <v>0</v>
      </c>
      <c r="H24" s="2" t="str">
        <f>H21</f>
        <v>0</v>
      </c>
      <c r="I24" s="6" t="str">
        <f>I21</f>
        <v>0</v>
      </c>
      <c r="J24" s="6" t="str">
        <f>G24 - I24</f>
        <v>0</v>
      </c>
      <c r="K24" s="4" t="str">
        <f>IF(G24=0,0,J24 / G24)</f>
        <v>0</v>
      </c>
      <c r="L24" s="6" t="str">
        <f>L21</f>
        <v>0</v>
      </c>
      <c r="M24" s="2" t="str">
        <f>M21</f>
        <v>0</v>
      </c>
      <c r="N24" s="6" t="str">
        <f>N21 + N23</f>
        <v>0</v>
      </c>
    </row>
    <row r="25" spans="1:18">
      <c r="D25" s="8" t="s">
        <v>83</v>
      </c>
      <c r="E25" s="7">
        <v>0</v>
      </c>
      <c r="F25" s="2" t="str">
        <f>F24*E25</f>
        <v>0</v>
      </c>
      <c r="G25" s="6" t="str">
        <f>G24*E25</f>
        <v>0</v>
      </c>
      <c r="L25" s="6" t="str">
        <f>G25*O25</f>
        <v>0</v>
      </c>
      <c r="M25" s="2" t="str">
        <f>F25*O25</f>
        <v>0</v>
      </c>
      <c r="N25" s="6" t="str">
        <f>G25*P25</f>
        <v>0</v>
      </c>
      <c r="O25" s="4">
        <v>0.2</v>
      </c>
      <c r="P25" s="4">
        <v>0.8</v>
      </c>
    </row>
    <row r="26" spans="1:18">
      <c r="D26" s="8" t="s">
        <v>84</v>
      </c>
      <c r="E26" s="5">
        <v>0</v>
      </c>
      <c r="F26" s="2" t="str">
        <f>IF(R26=0,0,G26/R26)</f>
        <v>0</v>
      </c>
      <c r="G26" s="6" t="str">
        <f>E26</f>
        <v>0</v>
      </c>
      <c r="L26" s="6" t="str">
        <f>G26*O26</f>
        <v>0</v>
      </c>
      <c r="M26" s="2" t="str">
        <f>F26*O26</f>
        <v>0</v>
      </c>
      <c r="N26" s="6" t="str">
        <f>G26*P26</f>
        <v>0</v>
      </c>
      <c r="O26" s="4">
        <v>0.2</v>
      </c>
      <c r="P26" s="4">
        <v>0.8</v>
      </c>
      <c r="Q26" s="2" t="s">
        <v>85</v>
      </c>
      <c r="R26" s="2">
        <v>100</v>
      </c>
    </row>
    <row r="27" spans="1:18">
      <c r="D27" s="8" t="s">
        <v>86</v>
      </c>
      <c r="F27" s="2" t="str">
        <f>F24 - F25 - F26</f>
        <v>0</v>
      </c>
      <c r="G27" s="6" t="str">
        <f>G24 - G25 - G26</f>
        <v>0</v>
      </c>
      <c r="H27" s="2" t="str">
        <f>H24</f>
        <v>0</v>
      </c>
      <c r="I27" s="6" t="str">
        <f>I24</f>
        <v>0</v>
      </c>
      <c r="J27" s="6" t="str">
        <f>G27 - I27</f>
        <v>0</v>
      </c>
      <c r="K27" s="4" t="str">
        <f>IF(G27=0,0,J27 / G27)</f>
        <v>0</v>
      </c>
      <c r="L27" s="6" t="str">
        <f>L24 - L25 - L26</f>
        <v>0</v>
      </c>
      <c r="M27" s="2" t="str">
        <f>M24 - M25 - M26</f>
        <v>0</v>
      </c>
      <c r="N27" s="6" t="str">
        <f>N24 - N25 - N26</f>
        <v>0</v>
      </c>
    </row>
    <row r="28" spans="1:18">
      <c r="D28" s="8"/>
    </row>
    <row r="29" spans="1:18">
      <c r="D29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9" s="2" t="str">
        <f>M27</f>
        <v>0</v>
      </c>
    </row>
    <row r="30" spans="1:18">
      <c r="D30" s="8" t="s">
        <v>7</v>
      </c>
      <c r="F30" s="2" t="str">
        <f>(F29 + F31) * E22</f>
        <v>0</v>
      </c>
    </row>
    <row r="31" spans="1:18">
      <c r="D31" s="8" t="s">
        <v>87</v>
      </c>
      <c r="F31" s="2" t="str">
        <f>H27</f>
        <v>0</v>
      </c>
    </row>
    <row r="32" spans="1:18">
      <c r="D32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2" s="2" t="str">
        <f>SUM(F29:F31)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230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231</v>
      </c>
      <c r="D5" s="3" t="s">
        <v>144</v>
      </c>
      <c r="E5" s="5">
        <v>1</v>
      </c>
      <c r="F5" s="2">
        <v>2000</v>
      </c>
      <c r="G5" s="6">
        <v>260000</v>
      </c>
      <c r="H5" s="2">
        <v>1976.56</v>
      </c>
      <c r="I5" s="6">
        <v>221592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112.11</v>
      </c>
    </row>
    <row r="6" spans="1:18">
      <c r="B6" s="47" t="s">
        <v>51</v>
      </c>
      <c r="C6" t="s">
        <v>218</v>
      </c>
      <c r="D6" s="3" t="s">
        <v>232</v>
      </c>
      <c r="E6" s="5">
        <v>1</v>
      </c>
      <c r="F6" s="2">
        <v>1300</v>
      </c>
      <c r="G6" s="6">
        <v>169000</v>
      </c>
      <c r="H6" s="2">
        <v>900.52</v>
      </c>
      <c r="I6" s="6">
        <v>100957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112.11</v>
      </c>
    </row>
    <row r="7" spans="1:18">
      <c r="B7" s="47" t="s">
        <v>51</v>
      </c>
      <c r="C7" t="s">
        <v>218</v>
      </c>
      <c r="D7" s="3" t="s">
        <v>233</v>
      </c>
      <c r="E7" s="5">
        <v>1</v>
      </c>
      <c r="F7" s="2">
        <v>320</v>
      </c>
      <c r="G7" s="6">
        <v>41600</v>
      </c>
      <c r="H7" s="2">
        <v>167.55</v>
      </c>
      <c r="I7" s="6">
        <v>18784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112.11</v>
      </c>
    </row>
    <row r="8" spans="1:18">
      <c r="B8" s="47" t="s">
        <v>51</v>
      </c>
      <c r="C8" t="s">
        <v>218</v>
      </c>
      <c r="D8" s="3" t="s">
        <v>56</v>
      </c>
      <c r="E8" s="5">
        <v>1</v>
      </c>
      <c r="F8" s="2">
        <v>200</v>
      </c>
      <c r="G8" s="6">
        <v>26000</v>
      </c>
      <c r="H8" s="2">
        <v>140</v>
      </c>
      <c r="I8" s="6">
        <v>15695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112.11</v>
      </c>
    </row>
    <row r="9" spans="1:18">
      <c r="B9" s="47" t="s">
        <v>51</v>
      </c>
      <c r="C9" t="s">
        <v>162</v>
      </c>
      <c r="D9" s="3" t="s">
        <v>234</v>
      </c>
      <c r="E9" s="5">
        <v>1</v>
      </c>
      <c r="F9" s="2">
        <v>1500</v>
      </c>
      <c r="G9" s="6">
        <v>195000</v>
      </c>
      <c r="H9" s="2">
        <v>1099.48</v>
      </c>
      <c r="I9" s="6">
        <v>123263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112.11</v>
      </c>
    </row>
    <row r="10" spans="1:18">
      <c r="B10" s="47" t="s">
        <v>51</v>
      </c>
      <c r="C10" t="s">
        <v>59</v>
      </c>
      <c r="D10" s="3" t="s">
        <v>235</v>
      </c>
      <c r="E10" s="5">
        <v>1</v>
      </c>
      <c r="F10" s="2">
        <v>350</v>
      </c>
      <c r="G10" s="6">
        <v>45500</v>
      </c>
      <c r="H10" s="2">
        <v>209.42</v>
      </c>
      <c r="I10" s="6">
        <v>23478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112.11</v>
      </c>
    </row>
    <row r="11" spans="1:18">
      <c r="B11" s="47" t="s">
        <v>51</v>
      </c>
      <c r="C11" t="s">
        <v>221</v>
      </c>
      <c r="D11" s="3" t="s">
        <v>236</v>
      </c>
      <c r="E11" s="5">
        <v>1</v>
      </c>
      <c r="F11" s="2">
        <v>653.85</v>
      </c>
      <c r="G11" s="6">
        <v>85000</v>
      </c>
      <c r="H11" s="2">
        <v>453.73</v>
      </c>
      <c r="I11" s="6">
        <v>50868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</v>
      </c>
      <c r="P11" s="4">
        <v>1</v>
      </c>
      <c r="Q11" s="2">
        <v>130</v>
      </c>
      <c r="R11" s="48">
        <v>112.11</v>
      </c>
    </row>
    <row r="12" spans="1:18">
      <c r="B12" s="47" t="s">
        <v>51</v>
      </c>
      <c r="C12" t="s">
        <v>65</v>
      </c>
      <c r="D12" s="3" t="s">
        <v>237</v>
      </c>
      <c r="E12" s="5">
        <v>1</v>
      </c>
      <c r="F12" s="2">
        <v>150</v>
      </c>
      <c r="G12" s="6">
        <v>19500</v>
      </c>
      <c r="H12" s="2">
        <v>83.77</v>
      </c>
      <c r="I12" s="6">
        <v>9391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112.11</v>
      </c>
    </row>
    <row r="13" spans="1:18">
      <c r="B13" s="47" t="s">
        <v>51</v>
      </c>
      <c r="C13" t="s">
        <v>63</v>
      </c>
      <c r="D13" s="3" t="s">
        <v>64</v>
      </c>
      <c r="E13" s="5">
        <v>1</v>
      </c>
      <c r="F13" s="2">
        <v>550</v>
      </c>
      <c r="G13" s="6">
        <v>71500</v>
      </c>
      <c r="H13" s="2">
        <v>400</v>
      </c>
      <c r="I13" s="6">
        <v>44844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112.11</v>
      </c>
    </row>
    <row r="14" spans="1:18">
      <c r="B14" s="47" t="s">
        <v>51</v>
      </c>
      <c r="C14" t="s">
        <v>63</v>
      </c>
      <c r="D14" s="3" t="s">
        <v>238</v>
      </c>
      <c r="E14" s="5">
        <v>1</v>
      </c>
      <c r="F14" s="2">
        <v>220</v>
      </c>
      <c r="G14" s="6">
        <v>28600</v>
      </c>
      <c r="H14" s="2">
        <v>160</v>
      </c>
      <c r="I14" s="6">
        <v>17938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112.11</v>
      </c>
    </row>
    <row r="15" spans="1:18">
      <c r="B15" s="47" t="s">
        <v>51</v>
      </c>
      <c r="C15" t="s">
        <v>239</v>
      </c>
      <c r="D15" s="3" t="s">
        <v>240</v>
      </c>
      <c r="E15" s="5">
        <v>1</v>
      </c>
      <c r="F15" s="2">
        <v>900</v>
      </c>
      <c r="G15" s="6">
        <v>117000</v>
      </c>
      <c r="H15" s="2">
        <v>705</v>
      </c>
      <c r="I15" s="6">
        <v>79038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112.11</v>
      </c>
    </row>
    <row r="16" spans="1:18">
      <c r="B16" s="47" t="s">
        <v>51</v>
      </c>
      <c r="C16" t="s">
        <v>69</v>
      </c>
      <c r="D16" s="3" t="s">
        <v>150</v>
      </c>
      <c r="E16" s="5">
        <v>1</v>
      </c>
      <c r="F16" s="2">
        <v>0</v>
      </c>
      <c r="G16" s="6">
        <v>0</v>
      </c>
      <c r="H16" s="2">
        <v>250</v>
      </c>
      <c r="I16" s="6">
        <v>28028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8">
        <v>112.11</v>
      </c>
    </row>
    <row r="17" spans="1:18">
      <c r="B17" s="47" t="s">
        <v>51</v>
      </c>
      <c r="C17" t="s">
        <v>241</v>
      </c>
      <c r="D17" s="3" t="s">
        <v>72</v>
      </c>
      <c r="E17" s="5">
        <v>1</v>
      </c>
      <c r="F17" s="2">
        <v>150</v>
      </c>
      <c r="G17" s="6">
        <v>19500</v>
      </c>
      <c r="H17" s="2">
        <v>89.01000000000001</v>
      </c>
      <c r="I17" s="6">
        <v>9979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8">
        <v>112.11</v>
      </c>
    </row>
    <row r="18" spans="1:18">
      <c r="B18" s="47" t="s">
        <v>51</v>
      </c>
      <c r="C18" t="s">
        <v>241</v>
      </c>
      <c r="D18" s="3" t="s">
        <v>242</v>
      </c>
      <c r="E18" s="5">
        <v>3</v>
      </c>
      <c r="F18" s="2">
        <v>300</v>
      </c>
      <c r="G18" s="6">
        <v>39000</v>
      </c>
      <c r="H18" s="2">
        <v>188.49</v>
      </c>
      <c r="I18" s="6">
        <v>21132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8">
        <v>112.11</v>
      </c>
    </row>
    <row r="19" spans="1:18">
      <c r="B19" s="47" t="s">
        <v>74</v>
      </c>
      <c r="C19" t="s">
        <v>75</v>
      </c>
      <c r="D19" s="3" t="s">
        <v>243</v>
      </c>
      <c r="E19" s="5">
        <v>16</v>
      </c>
      <c r="F19" s="2">
        <v>2208</v>
      </c>
      <c r="G19" s="6">
        <v>287040</v>
      </c>
      <c r="H19" s="2">
        <v>0</v>
      </c>
      <c r="I19" s="6">
        <v>0</v>
      </c>
      <c r="J19" s="6" t="str">
        <f>G19 - 213456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8">
        <v>112.11</v>
      </c>
    </row>
    <row r="20" spans="1:18">
      <c r="B20" s="47" t="s">
        <v>74</v>
      </c>
      <c r="C20" t="s">
        <v>75</v>
      </c>
      <c r="D20" s="3" t="s">
        <v>244</v>
      </c>
      <c r="E20" s="5">
        <v>1</v>
      </c>
      <c r="F20" s="2">
        <v>100</v>
      </c>
      <c r="G20" s="6">
        <v>13000</v>
      </c>
      <c r="H20" s="2">
        <v>0</v>
      </c>
      <c r="I20" s="6">
        <v>0</v>
      </c>
      <c r="J20" s="6" t="str">
        <f>G20 - 8969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8">
        <v>112.11</v>
      </c>
    </row>
    <row r="21" spans="1:18">
      <c r="B21" s="49"/>
      <c r="C21" s="49"/>
      <c r="D21" s="50"/>
      <c r="E21" s="51"/>
      <c r="F21" s="52"/>
      <c r="G21" s="53"/>
      <c r="H21" s="52"/>
      <c r="I21" s="53"/>
      <c r="J21" s="53"/>
      <c r="K21" s="54"/>
      <c r="L21" s="53"/>
      <c r="M21" s="52"/>
      <c r="N21" s="53"/>
      <c r="O21" s="54"/>
      <c r="P21" s="54"/>
      <c r="Q21" s="52"/>
      <c r="R21" s="52"/>
    </row>
    <row r="22" spans="1:18">
      <c r="D22" s="8" t="s">
        <v>80</v>
      </c>
      <c r="F22" s="2" t="str">
        <f>SUM(F5:F21)</f>
        <v>0</v>
      </c>
      <c r="G22" s="6" t="str">
        <f>SUM(G5:G21)</f>
        <v>0</v>
      </c>
      <c r="H22" s="2" t="str">
        <f>SUM(H5:H21)</f>
        <v>0</v>
      </c>
      <c r="I22" s="6" t="str">
        <f>SUM(I5:I21)</f>
        <v>0</v>
      </c>
      <c r="J22" s="6" t="str">
        <f>SUM(J5:J21)</f>
        <v>0</v>
      </c>
      <c r="K22" s="4" t="str">
        <f>IF(G22=0,0,J22 / G22)</f>
        <v>0</v>
      </c>
      <c r="L22" s="6" t="str">
        <f>SUM(L5:L21)</f>
        <v>0</v>
      </c>
      <c r="M22" s="2" t="str">
        <f>SUM(M5:M21)</f>
        <v>0</v>
      </c>
      <c r="N22" s="6" t="str">
        <f>SUM(N5:N21)</f>
        <v>0</v>
      </c>
    </row>
    <row r="23" spans="1:18">
      <c r="D23" s="8" t="s">
        <v>81</v>
      </c>
      <c r="E23" s="9">
        <v>0.04712</v>
      </c>
      <c r="F23" s="2" t="str">
        <f>E23 * (F22 - 0)</f>
        <v>0</v>
      </c>
      <c r="G23" s="6" t="str">
        <f>E23 * (G22 - 0)</f>
        <v>0</v>
      </c>
    </row>
    <row r="24" spans="1:18">
      <c r="D24" s="8" t="s">
        <v>82</v>
      </c>
      <c r="E24" s="7">
        <v>0.1</v>
      </c>
      <c r="F24" s="2" t="str">
        <f>F22*E24</f>
        <v>0</v>
      </c>
      <c r="G24" s="6" t="str">
        <f>G22*E24</f>
        <v>0</v>
      </c>
      <c r="N24" s="6" t="str">
        <f>G24</f>
        <v>0</v>
      </c>
    </row>
    <row r="25" spans="1:18">
      <c r="D25" s="8" t="s">
        <v>80</v>
      </c>
      <c r="F25" s="2" t="str">
        <f>F22 + F23 + F24</f>
        <v>0</v>
      </c>
      <c r="G25" s="6" t="str">
        <f>G22 + G23 + G24</f>
        <v>0</v>
      </c>
      <c r="H25" s="2" t="str">
        <f>H22</f>
        <v>0</v>
      </c>
      <c r="I25" s="6" t="str">
        <f>I22</f>
        <v>0</v>
      </c>
      <c r="J25" s="6" t="str">
        <f>G25 - I25</f>
        <v>0</v>
      </c>
      <c r="K25" s="4" t="str">
        <f>IF(G25=0,0,J25 / G25)</f>
        <v>0</v>
      </c>
      <c r="L25" s="6" t="str">
        <f>L22</f>
        <v>0</v>
      </c>
      <c r="M25" s="2" t="str">
        <f>M22</f>
        <v>0</v>
      </c>
      <c r="N25" s="6" t="str">
        <f>N22 + N24</f>
        <v>0</v>
      </c>
    </row>
    <row r="26" spans="1:18">
      <c r="D26" s="8" t="s">
        <v>245</v>
      </c>
      <c r="E26" s="7">
        <v>0.05</v>
      </c>
      <c r="F26" s="2" t="str">
        <f>F25*E26</f>
        <v>0</v>
      </c>
      <c r="G26" s="6" t="str">
        <f>G25*E26</f>
        <v>0</v>
      </c>
      <c r="L26" s="6" t="str">
        <f>G26*O26</f>
        <v>0</v>
      </c>
      <c r="M26" s="2" t="str">
        <f>F26*O26</f>
        <v>0</v>
      </c>
      <c r="N26" s="6" t="str">
        <f>G26*P26</f>
        <v>0</v>
      </c>
      <c r="O26" s="4">
        <v>0.2</v>
      </c>
      <c r="P26" s="4">
        <v>0.8</v>
      </c>
    </row>
    <row r="27" spans="1:18">
      <c r="D27" s="8" t="s">
        <v>84</v>
      </c>
      <c r="E27" s="5">
        <v>0</v>
      </c>
      <c r="F27" s="2" t="str">
        <f>IF(R27=0,0,G27/R27)</f>
        <v>0</v>
      </c>
      <c r="G27" s="6" t="str">
        <f>E27</f>
        <v>0</v>
      </c>
      <c r="L27" s="6" t="str">
        <f>G27*O27</f>
        <v>0</v>
      </c>
      <c r="M27" s="2" t="str">
        <f>F27*O27</f>
        <v>0</v>
      </c>
      <c r="N27" s="6" t="str">
        <f>G27*P27</f>
        <v>0</v>
      </c>
      <c r="O27" s="4">
        <v>0.2</v>
      </c>
      <c r="P27" s="4">
        <v>0.8</v>
      </c>
      <c r="Q27" s="2" t="s">
        <v>85</v>
      </c>
      <c r="R27" s="2">
        <v>100</v>
      </c>
    </row>
    <row r="28" spans="1:18">
      <c r="D28" s="8" t="s">
        <v>86</v>
      </c>
      <c r="F28" s="2" t="str">
        <f>F25 - F26 - F27</f>
        <v>0</v>
      </c>
      <c r="G28" s="6" t="str">
        <f>G25 - G26 - G27</f>
        <v>0</v>
      </c>
      <c r="H28" s="2" t="str">
        <f>H25</f>
        <v>0</v>
      </c>
      <c r="I28" s="6" t="str">
        <f>I25</f>
        <v>0</v>
      </c>
      <c r="J28" s="6" t="str">
        <f>G28 - I28</f>
        <v>0</v>
      </c>
      <c r="K28" s="4" t="str">
        <f>IF(G28=0,0,J28 / G28)</f>
        <v>0</v>
      </c>
      <c r="L28" s="6" t="str">
        <f>L25 - L26 - L27</f>
        <v>0</v>
      </c>
      <c r="M28" s="2" t="str">
        <f>M25 - M26 - M27</f>
        <v>0</v>
      </c>
      <c r="N28" s="6" t="str">
        <f>N25 - N26 - N27</f>
        <v>0</v>
      </c>
    </row>
    <row r="29" spans="1:18">
      <c r="D29" s="8"/>
    </row>
    <row r="30" spans="1:18">
      <c r="D30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0" s="2" t="str">
        <f>M28</f>
        <v>0</v>
      </c>
    </row>
    <row r="31" spans="1:18">
      <c r="D31" s="8" t="s">
        <v>7</v>
      </c>
      <c r="F31" s="2" t="str">
        <f>(F30 + F32) * E23</f>
        <v>0</v>
      </c>
    </row>
    <row r="32" spans="1:18">
      <c r="D32" s="8" t="s">
        <v>87</v>
      </c>
      <c r="F32" s="2" t="str">
        <f>H28</f>
        <v>0</v>
      </c>
    </row>
    <row r="33" spans="1:18">
      <c r="D33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3" s="2" t="str">
        <f>SUM(F30:F32)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246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247</v>
      </c>
      <c r="D5" s="3" t="s">
        <v>248</v>
      </c>
      <c r="E5" s="5">
        <v>1</v>
      </c>
      <c r="F5" s="2">
        <v>1500</v>
      </c>
      <c r="G5" s="6">
        <v>195000</v>
      </c>
      <c r="H5" s="2">
        <v>1302.72</v>
      </c>
      <c r="I5" s="6">
        <v>146048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</v>
      </c>
      <c r="P5" s="4">
        <v>1</v>
      </c>
      <c r="Q5" s="2">
        <v>130</v>
      </c>
      <c r="R5" s="48">
        <v>112.11</v>
      </c>
    </row>
    <row r="6" spans="1:18">
      <c r="B6" s="47" t="s">
        <v>51</v>
      </c>
      <c r="C6" t="s">
        <v>249</v>
      </c>
      <c r="D6" s="3" t="s">
        <v>219</v>
      </c>
      <c r="E6" s="5">
        <v>1</v>
      </c>
      <c r="F6" s="2">
        <v>400</v>
      </c>
      <c r="G6" s="6">
        <v>52000</v>
      </c>
      <c r="H6" s="2">
        <v>198.44</v>
      </c>
      <c r="I6" s="6">
        <v>22247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</v>
      </c>
      <c r="P6" s="4">
        <v>1</v>
      </c>
      <c r="Q6" s="2">
        <v>130</v>
      </c>
      <c r="R6" s="48">
        <v>112.11</v>
      </c>
    </row>
    <row r="7" spans="1:18">
      <c r="B7" s="47" t="s">
        <v>51</v>
      </c>
      <c r="C7" t="s">
        <v>250</v>
      </c>
      <c r="D7" s="3" t="s">
        <v>251</v>
      </c>
      <c r="E7" s="5">
        <v>1</v>
      </c>
      <c r="F7" s="2">
        <v>720</v>
      </c>
      <c r="G7" s="6">
        <v>93600</v>
      </c>
      <c r="H7" s="2">
        <v>625</v>
      </c>
      <c r="I7" s="6">
        <v>70069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</v>
      </c>
      <c r="P7" s="4">
        <v>1</v>
      </c>
      <c r="Q7" s="2">
        <v>130</v>
      </c>
      <c r="R7" s="48">
        <v>112.11</v>
      </c>
    </row>
    <row r="8" spans="1:18">
      <c r="B8" s="47" t="s">
        <v>51</v>
      </c>
      <c r="C8" t="s">
        <v>252</v>
      </c>
      <c r="D8" s="3" t="s">
        <v>253</v>
      </c>
      <c r="E8" s="5">
        <v>1</v>
      </c>
      <c r="F8" s="2">
        <v>500</v>
      </c>
      <c r="G8" s="6">
        <v>65000</v>
      </c>
      <c r="H8" s="2">
        <v>305.92</v>
      </c>
      <c r="I8" s="6">
        <v>34297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</v>
      </c>
      <c r="P8" s="4">
        <v>1</v>
      </c>
      <c r="Q8" s="2">
        <v>130</v>
      </c>
      <c r="R8" s="48">
        <v>112.11</v>
      </c>
    </row>
    <row r="9" spans="1:18">
      <c r="B9" s="47" t="s">
        <v>51</v>
      </c>
      <c r="C9" t="s">
        <v>254</v>
      </c>
      <c r="D9" s="3" t="s">
        <v>255</v>
      </c>
      <c r="E9" s="5">
        <v>1</v>
      </c>
      <c r="F9" s="2">
        <v>0</v>
      </c>
      <c r="G9" s="6">
        <v>0</v>
      </c>
      <c r="H9" s="2">
        <v>260</v>
      </c>
      <c r="I9" s="6">
        <v>29149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</v>
      </c>
      <c r="P9" s="4">
        <v>1</v>
      </c>
      <c r="Q9" s="2">
        <v>130</v>
      </c>
      <c r="R9" s="48">
        <v>112.11</v>
      </c>
    </row>
    <row r="10" spans="1:18">
      <c r="B10" s="47" t="s">
        <v>51</v>
      </c>
      <c r="C10" t="s">
        <v>254</v>
      </c>
      <c r="D10" s="3" t="s">
        <v>256</v>
      </c>
      <c r="E10" s="5">
        <v>4</v>
      </c>
      <c r="F10" s="2">
        <v>132</v>
      </c>
      <c r="G10" s="6">
        <v>17160</v>
      </c>
      <c r="H10" s="2">
        <v>100</v>
      </c>
      <c r="I10" s="6">
        <v>11212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</v>
      </c>
      <c r="P10" s="4">
        <v>1</v>
      </c>
      <c r="Q10" s="2">
        <v>130</v>
      </c>
      <c r="R10" s="48">
        <v>112.11</v>
      </c>
    </row>
    <row r="11" spans="1:18">
      <c r="B11" s="47" t="s">
        <v>51</v>
      </c>
      <c r="C11" t="s">
        <v>257</v>
      </c>
      <c r="D11" s="3" t="s">
        <v>258</v>
      </c>
      <c r="E11" s="5">
        <v>8</v>
      </c>
      <c r="F11" s="2">
        <v>1320</v>
      </c>
      <c r="G11" s="6">
        <v>171600</v>
      </c>
      <c r="H11" s="2">
        <v>1096</v>
      </c>
      <c r="I11" s="6">
        <v>122872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</v>
      </c>
      <c r="P11" s="4">
        <v>1</v>
      </c>
      <c r="Q11" s="2">
        <v>130</v>
      </c>
      <c r="R11" s="48">
        <v>112.11</v>
      </c>
    </row>
    <row r="12" spans="1:18">
      <c r="B12" s="47" t="s">
        <v>51</v>
      </c>
      <c r="C12" t="s">
        <v>259</v>
      </c>
      <c r="D12" s="3" t="s">
        <v>105</v>
      </c>
      <c r="E12" s="5">
        <v>1</v>
      </c>
      <c r="F12" s="2">
        <v>100</v>
      </c>
      <c r="G12" s="6">
        <v>13000</v>
      </c>
      <c r="H12" s="2">
        <v>78.13</v>
      </c>
      <c r="I12" s="6">
        <v>8759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</v>
      </c>
      <c r="P12" s="4">
        <v>1</v>
      </c>
      <c r="Q12" s="2">
        <v>130</v>
      </c>
      <c r="R12" s="48">
        <v>112.11</v>
      </c>
    </row>
    <row r="13" spans="1:18">
      <c r="B13" s="49"/>
      <c r="C13" s="49"/>
      <c r="D13" s="50"/>
      <c r="E13" s="51"/>
      <c r="F13" s="52"/>
      <c r="G13" s="53"/>
      <c r="H13" s="52"/>
      <c r="I13" s="53"/>
      <c r="J13" s="53"/>
      <c r="K13" s="54"/>
      <c r="L13" s="53"/>
      <c r="M13" s="52"/>
      <c r="N13" s="53"/>
      <c r="O13" s="54"/>
      <c r="P13" s="54"/>
      <c r="Q13" s="52"/>
      <c r="R13" s="52"/>
    </row>
    <row r="14" spans="1:18">
      <c r="D14" s="8" t="s">
        <v>80</v>
      </c>
      <c r="F14" s="2" t="str">
        <f>SUM(F5:F13)</f>
        <v>0</v>
      </c>
      <c r="G14" s="6" t="str">
        <f>SUM(G5:G13)</f>
        <v>0</v>
      </c>
      <c r="H14" s="2" t="str">
        <f>SUM(H5:H13)</f>
        <v>0</v>
      </c>
      <c r="I14" s="6" t="str">
        <f>SUM(I5:I13)</f>
        <v>0</v>
      </c>
      <c r="J14" s="6" t="str">
        <f>SUM(J5:J13)</f>
        <v>0</v>
      </c>
      <c r="K14" s="4" t="str">
        <f>IF(G14=0,0,J14 / G14)</f>
        <v>0</v>
      </c>
      <c r="L14" s="6" t="str">
        <f>SUM(L5:L13)</f>
        <v>0</v>
      </c>
      <c r="M14" s="2" t="str">
        <f>SUM(M5:M13)</f>
        <v>0</v>
      </c>
      <c r="N14" s="6" t="str">
        <f>SUM(N5:N13)</f>
        <v>0</v>
      </c>
    </row>
    <row r="15" spans="1:18">
      <c r="D15" s="8" t="s">
        <v>81</v>
      </c>
      <c r="E15" s="9">
        <v>0.04166</v>
      </c>
      <c r="F15" s="2" t="str">
        <f>E15 * (F14 - 0)</f>
        <v>0</v>
      </c>
      <c r="G15" s="6" t="str">
        <f>E15 * (G14 - 0)</f>
        <v>0</v>
      </c>
    </row>
    <row r="16" spans="1:18">
      <c r="D16" s="8" t="s">
        <v>82</v>
      </c>
      <c r="E16" s="7">
        <v>0.1</v>
      </c>
      <c r="F16" s="2" t="str">
        <f>F14*E16</f>
        <v>0</v>
      </c>
      <c r="G16" s="6" t="str">
        <f>G14*E16</f>
        <v>0</v>
      </c>
      <c r="N16" s="6" t="str">
        <f>G16</f>
        <v>0</v>
      </c>
    </row>
    <row r="17" spans="1:18">
      <c r="D17" s="8" t="s">
        <v>80</v>
      </c>
      <c r="F17" s="2" t="str">
        <f>F14 + F15 + F16</f>
        <v>0</v>
      </c>
      <c r="G17" s="6" t="str">
        <f>G14 + G15 + G16</f>
        <v>0</v>
      </c>
      <c r="H17" s="2" t="str">
        <f>H14</f>
        <v>0</v>
      </c>
      <c r="I17" s="6" t="str">
        <f>I14</f>
        <v>0</v>
      </c>
      <c r="J17" s="6" t="str">
        <f>G17 - I17</f>
        <v>0</v>
      </c>
      <c r="K17" s="4" t="str">
        <f>IF(G17=0,0,J17 / G17)</f>
        <v>0</v>
      </c>
      <c r="L17" s="6" t="str">
        <f>L14</f>
        <v>0</v>
      </c>
      <c r="M17" s="2" t="str">
        <f>M14</f>
        <v>0</v>
      </c>
      <c r="N17" s="6" t="str">
        <f>N14 + N16</f>
        <v>0</v>
      </c>
    </row>
    <row r="18" spans="1:18">
      <c r="D18" s="8" t="s">
        <v>83</v>
      </c>
      <c r="E18" s="7">
        <v>0</v>
      </c>
      <c r="F18" s="2" t="str">
        <f>F17*E18</f>
        <v>0</v>
      </c>
      <c r="G18" s="6" t="str">
        <f>G17*E18</f>
        <v>0</v>
      </c>
      <c r="L18" s="6" t="str">
        <f>G18*O18</f>
        <v>0</v>
      </c>
      <c r="M18" s="2" t="str">
        <f>F18*O18</f>
        <v>0</v>
      </c>
      <c r="N18" s="6" t="str">
        <f>G18*P18</f>
        <v>0</v>
      </c>
      <c r="O18" s="4">
        <v>0.2</v>
      </c>
      <c r="P18" s="4">
        <v>0.8</v>
      </c>
    </row>
    <row r="19" spans="1:18">
      <c r="D19" s="8" t="s">
        <v>84</v>
      </c>
      <c r="E19" s="5">
        <v>0</v>
      </c>
      <c r="F19" s="2" t="str">
        <f>IF(R19=0,0,G19/R19)</f>
        <v>0</v>
      </c>
      <c r="G19" s="6" t="str">
        <f>E19</f>
        <v>0</v>
      </c>
      <c r="L19" s="6" t="str">
        <f>G19*O19</f>
        <v>0</v>
      </c>
      <c r="M19" s="2" t="str">
        <f>F19*O19</f>
        <v>0</v>
      </c>
      <c r="N19" s="6" t="str">
        <f>G19*P19</f>
        <v>0</v>
      </c>
      <c r="O19" s="4">
        <v>0.2</v>
      </c>
      <c r="P19" s="4">
        <v>0.8</v>
      </c>
      <c r="Q19" s="2" t="s">
        <v>85</v>
      </c>
      <c r="R19" s="2">
        <v>100</v>
      </c>
    </row>
    <row r="20" spans="1:18">
      <c r="D20" s="8" t="s">
        <v>86</v>
      </c>
      <c r="F20" s="2" t="str">
        <f>F17 - F18 - F19</f>
        <v>0</v>
      </c>
      <c r="G20" s="6" t="str">
        <f>G17 - G18 - G19</f>
        <v>0</v>
      </c>
      <c r="H20" s="2" t="str">
        <f>H17</f>
        <v>0</v>
      </c>
      <c r="I20" s="6" t="str">
        <f>I17</f>
        <v>0</v>
      </c>
      <c r="J20" s="6" t="str">
        <f>G20 - I20</f>
        <v>0</v>
      </c>
      <c r="K20" s="4" t="str">
        <f>IF(G20=0,0,J20 / G20)</f>
        <v>0</v>
      </c>
      <c r="L20" s="6" t="str">
        <f>L17 - L18 - L19</f>
        <v>0</v>
      </c>
      <c r="M20" s="2" t="str">
        <f>M17 - M18 - M19</f>
        <v>0</v>
      </c>
      <c r="N20" s="6" t="str">
        <f>N17 - N18 - N19</f>
        <v>0</v>
      </c>
    </row>
    <row r="21" spans="1:18">
      <c r="D21" s="8"/>
    </row>
    <row r="22" spans="1:18">
      <c r="D22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2" s="2" t="str">
        <f>M20</f>
        <v>0</v>
      </c>
    </row>
    <row r="23" spans="1:18">
      <c r="D23" s="8" t="s">
        <v>7</v>
      </c>
      <c r="F23" s="2" t="str">
        <f>(F22 + F24) * E15</f>
        <v>0</v>
      </c>
    </row>
    <row r="24" spans="1:18">
      <c r="D24" s="8" t="s">
        <v>87</v>
      </c>
      <c r="F24" s="2" t="str">
        <f>H20</f>
        <v>0</v>
      </c>
    </row>
    <row r="25" spans="1:18">
      <c r="D25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5" s="2" t="str">
        <f>SUM(F22:F24)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260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52</v>
      </c>
      <c r="D5" s="3" t="s">
        <v>53</v>
      </c>
      <c r="E5" s="5">
        <v>1</v>
      </c>
      <c r="F5" s="2">
        <v>1750</v>
      </c>
      <c r="G5" s="6">
        <v>227500</v>
      </c>
      <c r="H5" s="2">
        <v>1559.1</v>
      </c>
      <c r="I5" s="6">
        <v>174791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112.11</v>
      </c>
    </row>
    <row r="6" spans="1:18">
      <c r="B6" s="47" t="s">
        <v>51</v>
      </c>
      <c r="C6" t="s">
        <v>261</v>
      </c>
      <c r="D6" s="3" t="s">
        <v>262</v>
      </c>
      <c r="E6" s="5">
        <v>1</v>
      </c>
      <c r="F6" s="2">
        <v>0</v>
      </c>
      <c r="G6" s="6">
        <v>0</v>
      </c>
      <c r="H6" s="2">
        <v>200</v>
      </c>
      <c r="I6" s="6">
        <v>22422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112.11</v>
      </c>
    </row>
    <row r="7" spans="1:18">
      <c r="B7" s="47" t="s">
        <v>51</v>
      </c>
      <c r="C7" t="s">
        <v>261</v>
      </c>
      <c r="D7" s="3" t="s">
        <v>184</v>
      </c>
      <c r="E7" s="5">
        <v>1</v>
      </c>
      <c r="F7" s="2">
        <v>900</v>
      </c>
      <c r="G7" s="6">
        <v>117000</v>
      </c>
      <c r="H7" s="2">
        <v>580</v>
      </c>
      <c r="I7" s="6">
        <v>65024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112.11</v>
      </c>
    </row>
    <row r="8" spans="1:18">
      <c r="B8" s="47" t="s">
        <v>51</v>
      </c>
      <c r="C8" t="s">
        <v>261</v>
      </c>
      <c r="D8" s="3" t="s">
        <v>263</v>
      </c>
      <c r="E8" s="5">
        <v>1</v>
      </c>
      <c r="F8" s="2">
        <v>140</v>
      </c>
      <c r="G8" s="6">
        <v>18200</v>
      </c>
      <c r="H8" s="2">
        <v>110</v>
      </c>
      <c r="I8" s="6">
        <v>12332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112.11</v>
      </c>
    </row>
    <row r="9" spans="1:18">
      <c r="B9" s="47" t="s">
        <v>51</v>
      </c>
      <c r="C9" t="s">
        <v>124</v>
      </c>
      <c r="D9" s="3" t="s">
        <v>264</v>
      </c>
      <c r="E9" s="5">
        <v>1</v>
      </c>
      <c r="F9" s="2">
        <v>550</v>
      </c>
      <c r="G9" s="6">
        <v>71500</v>
      </c>
      <c r="H9" s="2">
        <v>321.6</v>
      </c>
      <c r="I9" s="6">
        <v>36055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112.11</v>
      </c>
    </row>
    <row r="10" spans="1:18">
      <c r="B10" s="47" t="s">
        <v>51</v>
      </c>
      <c r="C10" t="s">
        <v>124</v>
      </c>
      <c r="D10" s="3" t="s">
        <v>265</v>
      </c>
      <c r="E10" s="5">
        <v>1</v>
      </c>
      <c r="F10" s="2">
        <v>300</v>
      </c>
      <c r="G10" s="6">
        <v>39000</v>
      </c>
      <c r="H10" s="2">
        <v>150.75</v>
      </c>
      <c r="I10" s="6">
        <v>16901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112.11</v>
      </c>
    </row>
    <row r="11" spans="1:18">
      <c r="B11" s="47" t="s">
        <v>51</v>
      </c>
      <c r="C11" t="s">
        <v>124</v>
      </c>
      <c r="D11" s="3" t="s">
        <v>266</v>
      </c>
      <c r="E11" s="5">
        <v>1</v>
      </c>
      <c r="F11" s="2">
        <v>400</v>
      </c>
      <c r="G11" s="6">
        <v>52000</v>
      </c>
      <c r="H11" s="2">
        <v>250.13</v>
      </c>
      <c r="I11" s="6">
        <v>28042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112.11</v>
      </c>
    </row>
    <row r="12" spans="1:18">
      <c r="B12" s="47" t="s">
        <v>51</v>
      </c>
      <c r="C12" t="s">
        <v>63</v>
      </c>
      <c r="D12" s="3" t="s">
        <v>267</v>
      </c>
      <c r="E12" s="5">
        <v>1</v>
      </c>
      <c r="F12" s="2">
        <v>400</v>
      </c>
      <c r="G12" s="6">
        <v>52000</v>
      </c>
      <c r="H12" s="2">
        <v>340</v>
      </c>
      <c r="I12" s="6">
        <v>38117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112.11</v>
      </c>
    </row>
    <row r="13" spans="1:18">
      <c r="B13" s="47" t="s">
        <v>51</v>
      </c>
      <c r="C13" t="s">
        <v>190</v>
      </c>
      <c r="D13" s="3" t="s">
        <v>68</v>
      </c>
      <c r="E13" s="5">
        <v>1</v>
      </c>
      <c r="F13" s="2">
        <v>270</v>
      </c>
      <c r="G13" s="6">
        <v>35100</v>
      </c>
      <c r="H13" s="2">
        <v>167.54</v>
      </c>
      <c r="I13" s="6">
        <v>18783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112.11</v>
      </c>
    </row>
    <row r="14" spans="1:18">
      <c r="B14" s="47" t="s">
        <v>51</v>
      </c>
      <c r="C14" t="s">
        <v>69</v>
      </c>
      <c r="D14" s="3" t="s">
        <v>70</v>
      </c>
      <c r="E14" s="5">
        <v>1</v>
      </c>
      <c r="F14" s="2">
        <v>350</v>
      </c>
      <c r="G14" s="6">
        <v>45500</v>
      </c>
      <c r="H14" s="2">
        <v>250</v>
      </c>
      <c r="I14" s="6">
        <v>28028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112.11</v>
      </c>
    </row>
    <row r="15" spans="1:18">
      <c r="B15" s="47" t="s">
        <v>51</v>
      </c>
      <c r="C15" t="s">
        <v>69</v>
      </c>
      <c r="D15" s="3" t="s">
        <v>71</v>
      </c>
      <c r="E15" s="5">
        <v>1</v>
      </c>
      <c r="F15" s="2">
        <v>90</v>
      </c>
      <c r="G15" s="6">
        <v>11700</v>
      </c>
      <c r="H15" s="2">
        <v>60</v>
      </c>
      <c r="I15" s="6">
        <v>6727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112.11</v>
      </c>
    </row>
    <row r="16" spans="1:18">
      <c r="B16" s="47" t="s">
        <v>51</v>
      </c>
      <c r="C16" t="s">
        <v>69</v>
      </c>
      <c r="D16" s="3" t="s">
        <v>268</v>
      </c>
      <c r="E16" s="5">
        <v>4</v>
      </c>
      <c r="F16" s="2">
        <v>108</v>
      </c>
      <c r="G16" s="6">
        <v>14040</v>
      </c>
      <c r="H16" s="2">
        <v>68</v>
      </c>
      <c r="I16" s="6">
        <v>7624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8">
        <v>112.11</v>
      </c>
    </row>
    <row r="17" spans="1:18">
      <c r="B17" s="47" t="s">
        <v>74</v>
      </c>
      <c r="C17" t="s">
        <v>75</v>
      </c>
      <c r="D17" s="3" t="s">
        <v>269</v>
      </c>
      <c r="E17" s="5">
        <v>6</v>
      </c>
      <c r="F17" s="2">
        <v>750</v>
      </c>
      <c r="G17" s="6">
        <v>97500</v>
      </c>
      <c r="H17" s="2">
        <v>0</v>
      </c>
      <c r="I17" s="6">
        <v>0</v>
      </c>
      <c r="J17" s="6" t="str">
        <f>G17 - 71976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8">
        <v>112.11</v>
      </c>
    </row>
    <row r="18" spans="1:18">
      <c r="B18" s="55" t="s">
        <v>117</v>
      </c>
      <c r="C18" s="41" t="s">
        <v>78</v>
      </c>
      <c r="D18" s="42" t="s">
        <v>181</v>
      </c>
      <c r="E18" s="43">
        <v>1</v>
      </c>
      <c r="F18" s="44">
        <v>769.23</v>
      </c>
      <c r="G18" s="45">
        <v>100000</v>
      </c>
      <c r="H18" s="44">
        <v>0</v>
      </c>
      <c r="I18" s="45">
        <v>88000</v>
      </c>
      <c r="J18" s="45" t="str">
        <f>G18 - I18</f>
        <v>0</v>
      </c>
      <c r="K18" s="46" t="str">
        <f>IF(G18=0,0,J18 / G18)</f>
        <v>0</v>
      </c>
      <c r="L18" s="45">
        <v>0</v>
      </c>
      <c r="M18" s="44">
        <v>0</v>
      </c>
      <c r="N18" s="45" t="str">
        <f>J18 * P18</f>
        <v>0</v>
      </c>
      <c r="O18" s="46">
        <v>0</v>
      </c>
      <c r="P18" s="46">
        <v>1</v>
      </c>
      <c r="Q18" s="44">
        <v>130</v>
      </c>
      <c r="R18" s="56">
        <v>112.11</v>
      </c>
    </row>
    <row r="19" spans="1:18">
      <c r="B19" s="49"/>
      <c r="C19" s="49"/>
      <c r="D19" s="50"/>
      <c r="E19" s="51"/>
      <c r="F19" s="52"/>
      <c r="G19" s="53"/>
      <c r="H19" s="52"/>
      <c r="I19" s="53"/>
      <c r="J19" s="53"/>
      <c r="K19" s="54"/>
      <c r="L19" s="53"/>
      <c r="M19" s="52"/>
      <c r="N19" s="53"/>
      <c r="O19" s="54"/>
      <c r="P19" s="54"/>
      <c r="Q19" s="52"/>
      <c r="R19" s="52"/>
    </row>
    <row r="20" spans="1:18">
      <c r="D20" s="8" t="s">
        <v>80</v>
      </c>
      <c r="F20" s="2" t="str">
        <f>SUM(F5:F19)</f>
        <v>0</v>
      </c>
      <c r="G20" s="6" t="str">
        <f>SUM(G5:G19)</f>
        <v>0</v>
      </c>
      <c r="H20" s="2" t="str">
        <f>SUM(H5:H19)</f>
        <v>0</v>
      </c>
      <c r="I20" s="6" t="str">
        <f>SUM(I5:I19)</f>
        <v>0</v>
      </c>
      <c r="J20" s="6" t="str">
        <f>SUM(J5:J19)</f>
        <v>0</v>
      </c>
      <c r="K20" s="4" t="str">
        <f>IF(G20=0,0,J20 / G20)</f>
        <v>0</v>
      </c>
      <c r="L20" s="6" t="str">
        <f>SUM(L5:L19)</f>
        <v>0</v>
      </c>
      <c r="M20" s="2" t="str">
        <f>SUM(M5:M19)</f>
        <v>0</v>
      </c>
      <c r="N20" s="6" t="str">
        <f>SUM(N5:N19)</f>
        <v>0</v>
      </c>
    </row>
    <row r="21" spans="1:18">
      <c r="D21" s="8" t="s">
        <v>81</v>
      </c>
      <c r="E21" s="9">
        <v>0.04712</v>
      </c>
      <c r="F21" s="2" t="str">
        <f>E21 * (F20 - 769)</f>
        <v>0</v>
      </c>
      <c r="G21" s="6" t="str">
        <f>E21 * (G20 - 100000)</f>
        <v>0</v>
      </c>
    </row>
    <row r="22" spans="1:18">
      <c r="D22" s="8" t="s">
        <v>82</v>
      </c>
      <c r="E22" s="7">
        <v>0.1</v>
      </c>
      <c r="F22" s="2" t="str">
        <f>F20*E22</f>
        <v>0</v>
      </c>
      <c r="G22" s="6" t="str">
        <f>G20*E22</f>
        <v>0</v>
      </c>
      <c r="N22" s="6" t="str">
        <f>G22</f>
        <v>0</v>
      </c>
    </row>
    <row r="23" spans="1:18">
      <c r="D23" s="8" t="s">
        <v>80</v>
      </c>
      <c r="F23" s="2" t="str">
        <f>F20 + F21 + F22</f>
        <v>0</v>
      </c>
      <c r="G23" s="6" t="str">
        <f>G20 + G21 + G22</f>
        <v>0</v>
      </c>
      <c r="H23" s="2" t="str">
        <f>H20</f>
        <v>0</v>
      </c>
      <c r="I23" s="6" t="str">
        <f>I20</f>
        <v>0</v>
      </c>
      <c r="J23" s="6" t="str">
        <f>G23 - I23</f>
        <v>0</v>
      </c>
      <c r="K23" s="4" t="str">
        <f>IF(G23=0,0,J23 / G23)</f>
        <v>0</v>
      </c>
      <c r="L23" s="6" t="str">
        <f>L20</f>
        <v>0</v>
      </c>
      <c r="M23" s="2" t="str">
        <f>M20</f>
        <v>0</v>
      </c>
      <c r="N23" s="6" t="str">
        <f>N20 + N22</f>
        <v>0</v>
      </c>
    </row>
    <row r="24" spans="1:18">
      <c r="D24" s="8" t="s">
        <v>83</v>
      </c>
      <c r="E24" s="7">
        <v>0</v>
      </c>
      <c r="F24" s="2" t="str">
        <f>F23*E24</f>
        <v>0</v>
      </c>
      <c r="G24" s="6" t="str">
        <f>G23*E24</f>
        <v>0</v>
      </c>
      <c r="L24" s="6" t="str">
        <f>G24*O24</f>
        <v>0</v>
      </c>
      <c r="M24" s="2" t="str">
        <f>F24*O24</f>
        <v>0</v>
      </c>
      <c r="N24" s="6" t="str">
        <f>G24*P24</f>
        <v>0</v>
      </c>
      <c r="O24" s="4">
        <v>0.2</v>
      </c>
      <c r="P24" s="4">
        <v>0.8</v>
      </c>
    </row>
    <row r="25" spans="1:18">
      <c r="D25" s="8" t="s">
        <v>84</v>
      </c>
      <c r="E25" s="5">
        <v>0</v>
      </c>
      <c r="F25" s="2" t="str">
        <f>IF(R25=0,0,G25/R25)</f>
        <v>0</v>
      </c>
      <c r="G25" s="6" t="str">
        <f>E25</f>
        <v>0</v>
      </c>
      <c r="L25" s="6" t="str">
        <f>G25*O25</f>
        <v>0</v>
      </c>
      <c r="M25" s="2" t="str">
        <f>F25*O25</f>
        <v>0</v>
      </c>
      <c r="N25" s="6" t="str">
        <f>G25*P25</f>
        <v>0</v>
      </c>
      <c r="O25" s="4">
        <v>0.2</v>
      </c>
      <c r="P25" s="4">
        <v>0.8</v>
      </c>
      <c r="Q25" s="2" t="s">
        <v>85</v>
      </c>
      <c r="R25" s="2">
        <v>100</v>
      </c>
    </row>
    <row r="26" spans="1:18">
      <c r="D26" s="8" t="s">
        <v>86</v>
      </c>
      <c r="F26" s="2" t="str">
        <f>F23 - F24 - F25</f>
        <v>0</v>
      </c>
      <c r="G26" s="6" t="str">
        <f>G23 - G24 - G25</f>
        <v>0</v>
      </c>
      <c r="H26" s="2" t="str">
        <f>H23</f>
        <v>0</v>
      </c>
      <c r="I26" s="6" t="str">
        <f>I23</f>
        <v>0</v>
      </c>
      <c r="J26" s="6" t="str">
        <f>G26 - I26</f>
        <v>0</v>
      </c>
      <c r="K26" s="4" t="str">
        <f>IF(G26=0,0,J26 / G26)</f>
        <v>0</v>
      </c>
      <c r="L26" s="6" t="str">
        <f>L23 - L24 - L25</f>
        <v>0</v>
      </c>
      <c r="M26" s="2" t="str">
        <f>M23 - M24 - M25</f>
        <v>0</v>
      </c>
      <c r="N26" s="6" t="str">
        <f>N23 - N24 - N25</f>
        <v>0</v>
      </c>
    </row>
    <row r="27" spans="1:18">
      <c r="D27" s="8"/>
    </row>
    <row r="28" spans="1:18">
      <c r="D28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8" s="2" t="str">
        <f>M26</f>
        <v>0</v>
      </c>
    </row>
    <row r="29" spans="1:18">
      <c r="D29" s="8" t="s">
        <v>7</v>
      </c>
      <c r="F29" s="2" t="str">
        <f>(F28 + F30) * E21</f>
        <v>0</v>
      </c>
    </row>
    <row r="30" spans="1:18">
      <c r="D30" s="8" t="s">
        <v>87</v>
      </c>
      <c r="F30" s="2" t="str">
        <f>H26</f>
        <v>0</v>
      </c>
    </row>
    <row r="31" spans="1:18">
      <c r="D31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1" s="2" t="str">
        <f>SUM(F28:F30)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"/>
  <sheetViews>
    <sheetView tabSelected="1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270</v>
      </c>
      <c r="Q2" s="2" t="s">
        <v>33</v>
      </c>
      <c r="R2" s="2">
        <v>112.11</v>
      </c>
    </row>
    <row r="4" spans="1:18" s="1" customFormat="1">
      <c r="B4" s="15" t="s">
        <v>34</v>
      </c>
      <c r="C4" s="16" t="s">
        <v>35</v>
      </c>
      <c r="D4" s="17" t="s">
        <v>36</v>
      </c>
      <c r="E4" s="18" t="s">
        <v>37</v>
      </c>
      <c r="F4" s="19" t="s">
        <v>38</v>
      </c>
      <c r="G4" s="18" t="s">
        <v>39</v>
      </c>
      <c r="H4" s="19" t="s">
        <v>40</v>
      </c>
      <c r="I4" s="18" t="s">
        <v>41</v>
      </c>
      <c r="J4" s="18" t="s">
        <v>42</v>
      </c>
      <c r="K4" s="20" t="s">
        <v>43</v>
      </c>
      <c r="L4" s="21" t="s">
        <v>44</v>
      </c>
      <c r="M4" s="22" t="s">
        <v>45</v>
      </c>
      <c r="N4" s="21" t="s">
        <v>46</v>
      </c>
      <c r="O4" s="23" t="s">
        <v>47</v>
      </c>
      <c r="P4" s="23" t="s">
        <v>48</v>
      </c>
      <c r="Q4" s="19" t="s">
        <v>49</v>
      </c>
      <c r="R4" s="24" t="s">
        <v>50</v>
      </c>
    </row>
    <row r="5" spans="1:18">
      <c r="B5" s="47" t="s">
        <v>51</v>
      </c>
      <c r="C5" t="s">
        <v>231</v>
      </c>
      <c r="D5" s="3" t="s">
        <v>144</v>
      </c>
      <c r="E5" s="5">
        <v>1</v>
      </c>
      <c r="F5" s="2">
        <v>2000</v>
      </c>
      <c r="G5" s="6">
        <v>260000</v>
      </c>
      <c r="H5" s="2">
        <v>1976.56</v>
      </c>
      <c r="I5" s="6">
        <v>221592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112.11</v>
      </c>
    </row>
    <row r="6" spans="1:18">
      <c r="B6" s="47" t="s">
        <v>51</v>
      </c>
      <c r="C6" t="s">
        <v>261</v>
      </c>
      <c r="D6" s="3" t="s">
        <v>184</v>
      </c>
      <c r="E6" s="5">
        <v>1</v>
      </c>
      <c r="F6" s="2">
        <v>900</v>
      </c>
      <c r="G6" s="6">
        <v>117000</v>
      </c>
      <c r="H6" s="2">
        <v>580</v>
      </c>
      <c r="I6" s="6">
        <v>65024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112.11</v>
      </c>
    </row>
    <row r="7" spans="1:18">
      <c r="B7" s="47" t="s">
        <v>51</v>
      </c>
      <c r="C7" t="s">
        <v>162</v>
      </c>
      <c r="D7" s="3" t="s">
        <v>271</v>
      </c>
      <c r="E7" s="5">
        <v>1</v>
      </c>
      <c r="F7" s="2">
        <v>1500</v>
      </c>
      <c r="G7" s="6">
        <v>195000</v>
      </c>
      <c r="H7" s="2">
        <v>1099.48</v>
      </c>
      <c r="I7" s="6">
        <v>123263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112.11</v>
      </c>
    </row>
    <row r="8" spans="1:18">
      <c r="B8" s="47" t="s">
        <v>51</v>
      </c>
      <c r="C8" t="s">
        <v>63</v>
      </c>
      <c r="D8" s="3" t="s">
        <v>272</v>
      </c>
      <c r="E8" s="5">
        <v>1</v>
      </c>
      <c r="F8" s="2">
        <v>500</v>
      </c>
      <c r="G8" s="6">
        <v>65000</v>
      </c>
      <c r="H8" s="2">
        <v>280</v>
      </c>
      <c r="I8" s="6">
        <v>31391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112.11</v>
      </c>
    </row>
    <row r="9" spans="1:18">
      <c r="B9" s="47" t="s">
        <v>51</v>
      </c>
      <c r="C9" t="s">
        <v>65</v>
      </c>
      <c r="D9" s="3" t="s">
        <v>66</v>
      </c>
      <c r="E9" s="5">
        <v>1</v>
      </c>
      <c r="F9" s="2">
        <v>150</v>
      </c>
      <c r="G9" s="6">
        <v>19500</v>
      </c>
      <c r="H9" s="2">
        <v>83.77</v>
      </c>
      <c r="I9" s="6">
        <v>9391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112.11</v>
      </c>
    </row>
    <row r="10" spans="1:18">
      <c r="B10" s="47" t="s">
        <v>74</v>
      </c>
      <c r="C10" t="s">
        <v>273</v>
      </c>
      <c r="D10" s="3" t="s">
        <v>274</v>
      </c>
      <c r="E10" s="5">
        <v>10</v>
      </c>
      <c r="F10" s="2">
        <v>1300</v>
      </c>
      <c r="G10" s="6">
        <v>169000</v>
      </c>
      <c r="H10" s="2">
        <v>0</v>
      </c>
      <c r="I10" s="6">
        <v>0</v>
      </c>
      <c r="J10" s="6" t="str">
        <f>G10 - 120140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112.11</v>
      </c>
    </row>
    <row r="11" spans="1:18">
      <c r="B11" s="47" t="s">
        <v>51</v>
      </c>
      <c r="C11" t="s">
        <v>69</v>
      </c>
      <c r="D11" s="3" t="s">
        <v>70</v>
      </c>
      <c r="E11" s="5">
        <v>1</v>
      </c>
      <c r="F11" s="2">
        <v>500</v>
      </c>
      <c r="G11" s="6">
        <v>65000</v>
      </c>
      <c r="H11" s="2">
        <v>310</v>
      </c>
      <c r="I11" s="6">
        <v>34754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112.11</v>
      </c>
    </row>
    <row r="12" spans="1:18">
      <c r="B12" s="47" t="s">
        <v>51</v>
      </c>
      <c r="C12" t="s">
        <v>69</v>
      </c>
      <c r="D12" s="3" t="s">
        <v>275</v>
      </c>
      <c r="E12" s="5">
        <v>1</v>
      </c>
      <c r="F12" s="2">
        <v>0</v>
      </c>
      <c r="G12" s="6">
        <v>0</v>
      </c>
      <c r="H12" s="2">
        <v>190</v>
      </c>
      <c r="I12" s="6">
        <v>21301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112.11</v>
      </c>
    </row>
    <row r="13" spans="1:18">
      <c r="B13" s="47" t="s">
        <v>51</v>
      </c>
      <c r="C13" t="s">
        <v>69</v>
      </c>
      <c r="D13" s="3" t="s">
        <v>276</v>
      </c>
      <c r="E13" s="5">
        <v>4</v>
      </c>
      <c r="F13" s="2">
        <v>140</v>
      </c>
      <c r="G13" s="6">
        <v>14000</v>
      </c>
      <c r="H13" s="2">
        <v>72</v>
      </c>
      <c r="I13" s="6">
        <v>8072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100</v>
      </c>
      <c r="R13" s="48">
        <v>112.11</v>
      </c>
    </row>
    <row r="14" spans="1:18">
      <c r="B14" s="47" t="s">
        <v>51</v>
      </c>
      <c r="C14" t="s">
        <v>69</v>
      </c>
      <c r="D14" s="3" t="s">
        <v>277</v>
      </c>
      <c r="E14" s="5">
        <v>1</v>
      </c>
      <c r="F14" s="2">
        <v>80</v>
      </c>
      <c r="G14" s="6">
        <v>10400</v>
      </c>
      <c r="H14" s="2">
        <v>50</v>
      </c>
      <c r="I14" s="6">
        <v>5606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112.11</v>
      </c>
    </row>
    <row r="15" spans="1:18">
      <c r="B15" s="47" t="s">
        <v>51</v>
      </c>
      <c r="C15" t="s">
        <v>278</v>
      </c>
      <c r="D15" s="3" t="s">
        <v>279</v>
      </c>
      <c r="E15" s="5">
        <v>1</v>
      </c>
      <c r="F15" s="2">
        <v>430</v>
      </c>
      <c r="G15" s="6">
        <v>55900</v>
      </c>
      <c r="H15" s="2">
        <v>315.18</v>
      </c>
      <c r="I15" s="6">
        <v>35335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112.11</v>
      </c>
    </row>
    <row r="16" spans="1:18">
      <c r="B16" s="47" t="s">
        <v>51</v>
      </c>
      <c r="C16" t="s">
        <v>241</v>
      </c>
      <c r="D16" s="3" t="s">
        <v>72</v>
      </c>
      <c r="E16" s="5">
        <v>1</v>
      </c>
      <c r="F16" s="2">
        <v>150</v>
      </c>
      <c r="G16" s="6">
        <v>19500</v>
      </c>
      <c r="H16" s="2">
        <v>89.01000000000001</v>
      </c>
      <c r="I16" s="6">
        <v>9979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8">
        <v>112.11</v>
      </c>
    </row>
    <row r="17" spans="1:18">
      <c r="B17" s="49"/>
      <c r="C17" s="49"/>
      <c r="D17" s="50"/>
      <c r="E17" s="51"/>
      <c r="F17" s="52"/>
      <c r="G17" s="53"/>
      <c r="H17" s="52"/>
      <c r="I17" s="53"/>
      <c r="J17" s="53"/>
      <c r="K17" s="54"/>
      <c r="L17" s="53"/>
      <c r="M17" s="52"/>
      <c r="N17" s="53"/>
      <c r="O17" s="54"/>
      <c r="P17" s="54"/>
      <c r="Q17" s="52"/>
      <c r="R17" s="52"/>
    </row>
    <row r="18" spans="1:18">
      <c r="D18" s="8" t="s">
        <v>80</v>
      </c>
      <c r="F18" s="2" t="str">
        <f>SUM(F5:F17)</f>
        <v>0</v>
      </c>
      <c r="G18" s="6" t="str">
        <f>SUM(G5:G17)</f>
        <v>0</v>
      </c>
      <c r="H18" s="2" t="str">
        <f>SUM(H5:H17)</f>
        <v>0</v>
      </c>
      <c r="I18" s="6" t="str">
        <f>SUM(I5:I17)</f>
        <v>0</v>
      </c>
      <c r="J18" s="6" t="str">
        <f>SUM(J5:J17)</f>
        <v>0</v>
      </c>
      <c r="K18" s="4" t="str">
        <f>IF(G18=0,0,J18 / G18)</f>
        <v>0</v>
      </c>
      <c r="L18" s="6" t="str">
        <f>SUM(L5:L17)</f>
        <v>0</v>
      </c>
      <c r="M18" s="2" t="str">
        <f>SUM(M5:M17)</f>
        <v>0</v>
      </c>
      <c r="N18" s="6" t="str">
        <f>SUM(N5:N17)</f>
        <v>0</v>
      </c>
    </row>
    <row r="19" spans="1:18">
      <c r="D19" s="8" t="s">
        <v>81</v>
      </c>
      <c r="E19" s="9">
        <v>0.04712</v>
      </c>
      <c r="F19" s="2" t="str">
        <f>E19 * (F18 - 0)</f>
        <v>0</v>
      </c>
      <c r="G19" s="6" t="str">
        <f>E19 * (G18 - 0)</f>
        <v>0</v>
      </c>
    </row>
    <row r="20" spans="1:18">
      <c r="D20" s="8" t="s">
        <v>82</v>
      </c>
      <c r="E20" s="7">
        <v>0.1</v>
      </c>
      <c r="F20" s="2" t="str">
        <f>F18*E20</f>
        <v>0</v>
      </c>
      <c r="G20" s="6" t="str">
        <f>G18*E20</f>
        <v>0</v>
      </c>
      <c r="N20" s="6" t="str">
        <f>G20</f>
        <v>0</v>
      </c>
    </row>
    <row r="21" spans="1:18">
      <c r="D21" s="8" t="s">
        <v>80</v>
      </c>
      <c r="F21" s="2" t="str">
        <f>F18 + F19 + F20</f>
        <v>0</v>
      </c>
      <c r="G21" s="6" t="str">
        <f>G18 + G19 + G20</f>
        <v>0</v>
      </c>
      <c r="H21" s="2" t="str">
        <f>H18</f>
        <v>0</v>
      </c>
      <c r="I21" s="6" t="str">
        <f>I18</f>
        <v>0</v>
      </c>
      <c r="J21" s="6" t="str">
        <f>G21 - I21</f>
        <v>0</v>
      </c>
      <c r="K21" s="4" t="str">
        <f>IF(G21=0,0,J21 / G21)</f>
        <v>0</v>
      </c>
      <c r="L21" s="6" t="str">
        <f>L18</f>
        <v>0</v>
      </c>
      <c r="M21" s="2" t="str">
        <f>M18</f>
        <v>0</v>
      </c>
      <c r="N21" s="6" t="str">
        <f>N18 + N20</f>
        <v>0</v>
      </c>
    </row>
    <row r="22" spans="1:18">
      <c r="D22" s="8" t="s">
        <v>83</v>
      </c>
      <c r="E22" s="7">
        <v>0</v>
      </c>
      <c r="F22" s="2" t="str">
        <f>F21*E22</f>
        <v>0</v>
      </c>
      <c r="G22" s="6" t="str">
        <f>G21*E22</f>
        <v>0</v>
      </c>
      <c r="L22" s="6" t="str">
        <f>G22*O22</f>
        <v>0</v>
      </c>
      <c r="M22" s="2" t="str">
        <f>F22*O22</f>
        <v>0</v>
      </c>
      <c r="N22" s="6" t="str">
        <f>G22*P22</f>
        <v>0</v>
      </c>
      <c r="O22" s="4">
        <v>0.2</v>
      </c>
      <c r="P22" s="4">
        <v>0.8</v>
      </c>
    </row>
    <row r="23" spans="1:18">
      <c r="D23" s="8" t="s">
        <v>280</v>
      </c>
      <c r="E23" s="5">
        <v>50000</v>
      </c>
      <c r="F23" s="2" t="str">
        <f>IF(R23=0,0,G23/R23)</f>
        <v>0</v>
      </c>
      <c r="G23" s="6" t="str">
        <f>E23</f>
        <v>0</v>
      </c>
      <c r="L23" s="6" t="str">
        <f>G23*O23</f>
        <v>0</v>
      </c>
      <c r="M23" s="2" t="str">
        <f>F23*O23</f>
        <v>0</v>
      </c>
      <c r="N23" s="6" t="str">
        <f>G23*P23</f>
        <v>0</v>
      </c>
      <c r="O23" s="4">
        <v>0.2</v>
      </c>
      <c r="P23" s="4">
        <v>0.8</v>
      </c>
      <c r="Q23" s="2" t="s">
        <v>85</v>
      </c>
      <c r="R23" s="2">
        <v>100</v>
      </c>
    </row>
    <row r="24" spans="1:18">
      <c r="D24" s="8" t="s">
        <v>86</v>
      </c>
      <c r="F24" s="2" t="str">
        <f>F21 - F22 - F23</f>
        <v>0</v>
      </c>
      <c r="G24" s="6" t="str">
        <f>G21 - G22 - G23</f>
        <v>0</v>
      </c>
      <c r="H24" s="2" t="str">
        <f>H21</f>
        <v>0</v>
      </c>
      <c r="I24" s="6" t="str">
        <f>I21</f>
        <v>0</v>
      </c>
      <c r="J24" s="6" t="str">
        <f>G24 - I24</f>
        <v>0</v>
      </c>
      <c r="K24" s="4" t="str">
        <f>IF(G24=0,0,J24 / G24)</f>
        <v>0</v>
      </c>
      <c r="L24" s="6" t="str">
        <f>L21 - L22 - L23</f>
        <v>0</v>
      </c>
      <c r="M24" s="2" t="str">
        <f>M21 - M22 - M23</f>
        <v>0</v>
      </c>
      <c r="N24" s="6" t="str">
        <f>N21 - N22 - N23</f>
        <v>0</v>
      </c>
    </row>
    <row r="25" spans="1:18">
      <c r="D25" s="8"/>
    </row>
    <row r="26" spans="1:18">
      <c r="D26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6" s="2" t="str">
        <f>M24</f>
        <v>0</v>
      </c>
    </row>
    <row r="27" spans="1:18">
      <c r="D27" s="8" t="s">
        <v>7</v>
      </c>
      <c r="F27" s="2" t="str">
        <f>(F26 + F28) * E19</f>
        <v>0</v>
      </c>
    </row>
    <row r="28" spans="1:18">
      <c r="D28" s="8" t="s">
        <v>87</v>
      </c>
      <c r="F28" s="2" t="str">
        <f>H24</f>
        <v>0</v>
      </c>
    </row>
    <row r="29" spans="1:18">
      <c r="D29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9" s="2" t="str">
        <f>SUM(F26:F28)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送金全体像</vt:lpstr>
      <vt:lpstr>齋藤様</vt:lpstr>
      <vt:lpstr>保坂様</vt:lpstr>
      <vt:lpstr>富塚様</vt:lpstr>
      <vt:lpstr>鈴木様</vt:lpstr>
      <vt:lpstr>吉田様</vt:lpstr>
      <vt:lpstr>野田様</vt:lpstr>
      <vt:lpstr>綿谷様</vt:lpstr>
      <vt:lpstr>能登様</vt:lpstr>
      <vt:lpstr>原井様</vt:lpstr>
      <vt:lpstr>千野様</vt:lpstr>
      <vt:lpstr>眞野様</vt:lpstr>
      <vt:lpstr>武藤様</vt:lpstr>
      <vt:lpstr>肝付様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2016-11-03T15:49:51+09:00</dcterms:modified>
  <dc:title/>
  <dc:description/>
  <dc:subject/>
  <cp:keywords/>
  <cp:category/>
</cp:coreProperties>
</file>