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ni\Dropbox\Health\Train_Surv\"/>
    </mc:Choice>
  </mc:AlternateContent>
  <xr:revisionPtr revIDLastSave="0" documentId="13_ncr:1_{95780F07-C4FD-43BC-8A74-0B05A23395F4}" xr6:coauthVersionLast="46" xr6:coauthVersionMax="46" xr10:uidLastSave="{00000000-0000-0000-0000-000000000000}"/>
  <workbookProtection workbookAlgorithmName="SHA-512" workbookHashValue="hWvZjLC5LokBJo9BSkAoaKlk7nL6nsOLWA/PbqSQH2sRdRhy0wpxzMJWNUzzkFIS20ht/t6TKOmJBVAS8XkHuw==" workbookSaltValue="8cd0GWVoIHKPxQL5xCV3Eg==" workbookSpinCount="100000" lockStructure="1"/>
  <bookViews>
    <workbookView xWindow="-120" yWindow="-120" windowWidth="20730" windowHeight="11160" firstSheet="3" activeTab="3" xr2:uid="{DB84014C-8B57-4F31-8B1C-5E77C0F9A2F4}"/>
  </bookViews>
  <sheets>
    <sheet name="Sheet3" sheetId="6" state="hidden" r:id="rId1"/>
    <sheet name="Data" sheetId="1" state="hidden" r:id="rId2"/>
    <sheet name="Analysis" sheetId="3" state="hidden" r:id="rId3"/>
    <sheet name="Dashboard" sheetId="2" r:id="rId4"/>
  </sheets>
  <definedNames>
    <definedName name="_xlnm.Print_Area" localSheetId="3">Dashboard!$A$1:$S$86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3" l="1"/>
  <c r="B4" i="3" l="1"/>
  <c r="G12" i="3" l="1"/>
  <c r="E19" i="3"/>
  <c r="E18" i="3"/>
  <c r="E17" i="3"/>
  <c r="E16" i="3"/>
  <c r="E15" i="3"/>
  <c r="E14" i="3"/>
  <c r="E13" i="3"/>
  <c r="G14" i="3"/>
  <c r="G15" i="3"/>
  <c r="G16" i="3"/>
  <c r="G17" i="3"/>
  <c r="G18" i="3"/>
  <c r="G19" i="3"/>
  <c r="G13" i="3"/>
  <c r="G34" i="3"/>
  <c r="I4" i="3"/>
  <c r="F5" i="3"/>
  <c r="F3" i="3"/>
  <c r="F4" i="3"/>
  <c r="F2" i="3"/>
  <c r="A41" i="3" l="1"/>
  <c r="I26" i="3" l="1"/>
  <c r="I25" i="3"/>
  <c r="I24" i="3"/>
  <c r="G35" i="3" s="1"/>
  <c r="B37" i="3"/>
  <c r="B35" i="3"/>
  <c r="B36" i="3"/>
  <c r="B34" i="3"/>
  <c r="M26" i="3" l="1"/>
  <c r="M25" i="3"/>
  <c r="M24" i="3"/>
  <c r="I27" i="3"/>
  <c r="E27" i="3"/>
  <c r="E25" i="3"/>
  <c r="E26" i="3"/>
  <c r="A44" i="3" s="1"/>
  <c r="E24" i="3"/>
  <c r="B27" i="3"/>
  <c r="B25" i="3"/>
  <c r="B26" i="3"/>
  <c r="B24" i="3"/>
  <c r="F14" i="3"/>
  <c r="F15" i="3"/>
  <c r="F16" i="3"/>
  <c r="F17" i="3"/>
  <c r="F18" i="3"/>
  <c r="F19" i="3"/>
  <c r="F13" i="3"/>
  <c r="I3" i="3"/>
  <c r="I2" i="3"/>
  <c r="J3" i="3"/>
  <c r="J2" i="3"/>
  <c r="J4" i="3"/>
  <c r="B15" i="3"/>
  <c r="B14" i="3"/>
  <c r="A43" i="3" s="1"/>
  <c r="B13" i="3"/>
  <c r="E5" i="3"/>
  <c r="E3" i="3"/>
  <c r="E4" i="3"/>
  <c r="E2" i="3"/>
  <c r="A42" i="3" s="1"/>
  <c r="B5" i="3"/>
  <c r="B3" i="3"/>
  <c r="B2" i="3"/>
  <c r="G36" i="3" l="1"/>
</calcChain>
</file>

<file path=xl/sharedStrings.xml><?xml version="1.0" encoding="utf-8"?>
<sst xmlns="http://schemas.openxmlformats.org/spreadsheetml/2006/main" count="896" uniqueCount="81">
  <si>
    <t>How would you rate your knowledge and use of computer?</t>
  </si>
  <si>
    <t>Which of the following Oprating Systems do you use at work?</t>
  </si>
  <si>
    <t>Which of the following skills do you use at work?</t>
  </si>
  <si>
    <t>Which of the following Software do you use at work?</t>
  </si>
  <si>
    <t>Have you had formal training on all the skills/technologies?</t>
  </si>
  <si>
    <t>Which of the following Oprating Systems do you need training on?</t>
  </si>
  <si>
    <t>Which of the following skills do you need training on?</t>
  </si>
  <si>
    <t>Which of the following Software do you need training on?</t>
  </si>
  <si>
    <t>How many hours in a day can you dedicate to learning</t>
  </si>
  <si>
    <t>Which delivery mode would you prefer</t>
  </si>
  <si>
    <t>How many days are you able to dedicate to the training?</t>
  </si>
  <si>
    <t>Are you able to pay for training?</t>
  </si>
  <si>
    <t>How much in thousands of naia are you willing to pay?</t>
  </si>
  <si>
    <t>Writing</t>
  </si>
  <si>
    <t>Presenting</t>
  </si>
  <si>
    <t>Data Management</t>
  </si>
  <si>
    <t>Word Processor (e.g. Office Word)</t>
  </si>
  <si>
    <t>Spreadsheet (e.g. Office Excel)</t>
  </si>
  <si>
    <t>PowerPoint</t>
  </si>
  <si>
    <t>Database (e.g. Office Access)</t>
  </si>
  <si>
    <t>Epi Info</t>
  </si>
  <si>
    <t>GIS</t>
  </si>
  <si>
    <t>DHIS</t>
  </si>
  <si>
    <t>How much in thousands of naira are you willing to pay?</t>
  </si>
  <si>
    <t>Intermediate</t>
  </si>
  <si>
    <t>Microsoft Windows</t>
  </si>
  <si>
    <t>Yes</t>
  </si>
  <si>
    <t>No</t>
  </si>
  <si>
    <t>Apple Macintosh</t>
  </si>
  <si>
    <t>3 to 6</t>
  </si>
  <si>
    <t>Both</t>
  </si>
  <si>
    <t>10 to 20</t>
  </si>
  <si>
    <t>1 to 3</t>
  </si>
  <si>
    <t>Advanced</t>
  </si>
  <si>
    <t>Basic</t>
  </si>
  <si>
    <t>Classroom</t>
  </si>
  <si>
    <t>20 to 30</t>
  </si>
  <si>
    <t>Online</t>
  </si>
  <si>
    <t>6 to 8</t>
  </si>
  <si>
    <t>Above 30</t>
  </si>
  <si>
    <t>Writing2</t>
  </si>
  <si>
    <t>Presenting3</t>
  </si>
  <si>
    <t>Data Management4</t>
  </si>
  <si>
    <t>Word Processor (e.g. Office Word)5</t>
  </si>
  <si>
    <t>Spreadsheet (e.g. Office Excel)6</t>
  </si>
  <si>
    <t>PowerPoint7</t>
  </si>
  <si>
    <t>Database (e.g. Office Access)8</t>
  </si>
  <si>
    <t>Epi Info9</t>
  </si>
  <si>
    <t>GIS10</t>
  </si>
  <si>
    <t>DHIS11</t>
  </si>
  <si>
    <t>Data Manegement</t>
  </si>
  <si>
    <t>Skills used at work</t>
  </si>
  <si>
    <t>% using skills</t>
  </si>
  <si>
    <t>Software used at work</t>
  </si>
  <si>
    <t>OS used at work</t>
  </si>
  <si>
    <t>Linux</t>
  </si>
  <si>
    <t>Knowledge and use of computer?</t>
  </si>
  <si>
    <t>Blank</t>
  </si>
  <si>
    <t>Have had formal training on all work skills/technologies?</t>
  </si>
  <si>
    <t>% needing OS training</t>
  </si>
  <si>
    <t>% needing training</t>
  </si>
  <si>
    <t>% needing software training</t>
  </si>
  <si>
    <t>% learning duration</t>
  </si>
  <si>
    <t>% delivery preference</t>
  </si>
  <si>
    <t>% willing to pay amount</t>
  </si>
  <si>
    <t>% use of computer</t>
  </si>
  <si>
    <t>% using OS</t>
  </si>
  <si>
    <t>% using software</t>
  </si>
  <si>
    <t>% trained on skill and software</t>
  </si>
  <si>
    <t>% training duration (days)</t>
  </si>
  <si>
    <t>% able to pay for training</t>
  </si>
  <si>
    <t>Respondents have an upper average training duration of :</t>
  </si>
  <si>
    <t>Respondents can pay an upper average training amount of :</t>
  </si>
  <si>
    <t>Respondents can learn for an upper average daily duration of :</t>
  </si>
  <si>
    <t>Row Labels</t>
  </si>
  <si>
    <t>(blank)</t>
  </si>
  <si>
    <t>Grand Total</t>
  </si>
  <si>
    <t>Total number of respondents :</t>
  </si>
  <si>
    <t>Column Labels</t>
  </si>
  <si>
    <t>How much in thousands are you willing to pay?</t>
  </si>
  <si>
    <t>Count of How much in thousands are you willing to pay?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</si>
</sst>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General\ &quot;days&quot;"/>
    <numFmt numFmtId="165" formatCode="#,##0.0\ &quot;days&quot;"/>
    <numFmt numFmtId="166" formatCode="#,##0.0\ &quot;hours&quot;"/>
    <numFmt numFmtId="167" formatCode="#,##0.0\ &quot;k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9"/>
      <color rgb="FFBFBFBF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i/>
      <sz val="11"/>
      <color theme="0" tint="-0.249977111117893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2" fontId="0" fillId="0" borderId="0" xfId="0" applyNumberFormat="1"/>
    <xf numFmtId="9" fontId="0" fillId="0" borderId="0" xfId="1" applyFont="1"/>
    <xf numFmtId="0" fontId="3" fillId="0" borderId="0" xfId="0" applyFont="1" applyAlignment="1">
      <alignment wrapText="1"/>
    </xf>
    <xf numFmtId="9" fontId="0" fillId="0" borderId="0" xfId="1" applyNumberFormat="1" applyFont="1"/>
    <xf numFmtId="2" fontId="0" fillId="0" borderId="0" xfId="2" applyNumberFormat="1" applyFon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4" fillId="0" borderId="0" xfId="0" applyFont="1" applyAlignment="1"/>
    <xf numFmtId="0" fontId="5" fillId="0" borderId="0" xfId="0" applyFont="1" applyAlignment="1"/>
    <xf numFmtId="16" fontId="4" fillId="0" borderId="0" xfId="0" applyNumberFormat="1" applyFont="1"/>
    <xf numFmtId="164" fontId="4" fillId="0" borderId="0" xfId="0" applyNumberFormat="1" applyFont="1" applyAlignment="1"/>
    <xf numFmtId="0" fontId="4" fillId="0" borderId="0" xfId="0" applyNumberFormat="1" applyFont="1" applyAlignment="1"/>
    <xf numFmtId="9" fontId="0" fillId="0" borderId="0" xfId="0" applyNumberFormat="1"/>
    <xf numFmtId="165" fontId="0" fillId="0" borderId="0" xfId="0" applyNumberFormat="1" applyFont="1"/>
    <xf numFmtId="166" fontId="0" fillId="0" borderId="0" xfId="0" applyNumberFormat="1" applyFont="1"/>
    <xf numFmtId="167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</cellXfs>
  <cellStyles count="3">
    <cellStyle name="Comma" xfId="2" builtinId="3"/>
    <cellStyle name="Normal" xfId="0" builtinId="0"/>
    <cellStyle name="Percent" xfId="1" builtinId="5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% learning duration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Analysis!$B$23</c:f>
              <c:strCache>
                <c:ptCount val="1"/>
                <c:pt idx="0">
                  <c:v>% learning duration</c:v>
                </c:pt>
              </c:strCache>
            </c:strRef>
          </c:tx>
          <c:spPr>
            <a:noFill/>
            <a:ln w="127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1A2-408B-9D79-052FE64343D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1A2-408B-9D79-052FE64343D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1A2-408B-9D79-052FE64343DE}"/>
              </c:ext>
            </c:extLst>
          </c:dPt>
          <c:dPt>
            <c:idx val="3"/>
            <c:invertIfNegative val="0"/>
            <c:bubble3D val="0"/>
            <c:spPr>
              <a:noFill/>
              <a:ln w="12700" cap="flat" cmpd="sng" algn="ctr">
                <a:solidFill>
                  <a:schemeClr val="accent1">
                    <a:lumMod val="20000"/>
                    <a:lumOff val="80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4-F1A2-408B-9D79-052FE64343DE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1A2-408B-9D79-052FE64343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Analysis!$A$24:$A$27</c:f>
              <c:strCache>
                <c:ptCount val="4"/>
                <c:pt idx="0">
                  <c:v>1 to 3</c:v>
                </c:pt>
                <c:pt idx="1">
                  <c:v>3 to 6</c:v>
                </c:pt>
                <c:pt idx="2">
                  <c:v>6 to 8</c:v>
                </c:pt>
                <c:pt idx="3">
                  <c:v>Blank</c:v>
                </c:pt>
              </c:strCache>
            </c:strRef>
          </c:cat>
          <c:val>
            <c:numRef>
              <c:f>Analysis!$B$24:$B$27</c:f>
              <c:numCache>
                <c:formatCode>0%</c:formatCode>
                <c:ptCount val="4"/>
                <c:pt idx="0">
                  <c:v>0.64444444444444449</c:v>
                </c:pt>
                <c:pt idx="1">
                  <c:v>0.26666666666666666</c:v>
                </c:pt>
                <c:pt idx="2">
                  <c:v>4.4444444444444446E-2</c:v>
                </c:pt>
                <c:pt idx="3">
                  <c:v>4.4444444444444446E-2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A2-408B-9D79-052FE6434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367157344"/>
        <c:axId val="367167744"/>
      </c:barChart>
      <c:catAx>
        <c:axId val="3671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67744"/>
        <c:crosses val="autoZero"/>
        <c:auto val="1"/>
        <c:lblAlgn val="ctr"/>
        <c:lblOffset val="100"/>
        <c:noMultiLvlLbl val="0"/>
      </c:catAx>
      <c:valAx>
        <c:axId val="3671677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67157344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%using OS at work and % needing OS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Analysis!$E$1</c:f>
              <c:strCache>
                <c:ptCount val="1"/>
                <c:pt idx="0">
                  <c:v>% using OS</c:v>
                </c:pt>
              </c:strCache>
            </c:strRef>
          </c:tx>
          <c:spPr>
            <a:noFill/>
            <a:ln w="127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Analysis!$D$2:$D$5</c:f>
              <c:strCache>
                <c:ptCount val="4"/>
                <c:pt idx="0">
                  <c:v>Microsoft Windows</c:v>
                </c:pt>
                <c:pt idx="1">
                  <c:v>Apple Macintosh</c:v>
                </c:pt>
                <c:pt idx="2">
                  <c:v>Linux</c:v>
                </c:pt>
                <c:pt idx="3">
                  <c:v>Blank</c:v>
                </c:pt>
              </c:strCache>
            </c:strRef>
          </c:cat>
          <c:val>
            <c:numRef>
              <c:f>Analysis!$E$2:$E$5</c:f>
              <c:numCache>
                <c:formatCode>0%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9-47C3-B38D-F740112CC85C}"/>
            </c:ext>
          </c:extLst>
        </c:ser>
        <c:ser>
          <c:idx val="1"/>
          <c:order val="1"/>
          <c:tx>
            <c:strRef>
              <c:f>Analysis!$F$1</c:f>
              <c:strCache>
                <c:ptCount val="1"/>
                <c:pt idx="0">
                  <c:v>% needing OS training</c:v>
                </c:pt>
              </c:strCache>
            </c:strRef>
          </c:tx>
          <c:spPr>
            <a:noFill/>
            <a:ln w="127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Analysis!$D$2:$D$5</c:f>
              <c:strCache>
                <c:ptCount val="4"/>
                <c:pt idx="0">
                  <c:v>Microsoft Windows</c:v>
                </c:pt>
                <c:pt idx="1">
                  <c:v>Apple Macintosh</c:v>
                </c:pt>
                <c:pt idx="2">
                  <c:v>Linux</c:v>
                </c:pt>
                <c:pt idx="3">
                  <c:v>Blank</c:v>
                </c:pt>
              </c:strCache>
            </c:strRef>
          </c:cat>
          <c:val>
            <c:numRef>
              <c:f>Analysis!$F$2:$F$5</c:f>
              <c:numCache>
                <c:formatCode>0%</c:formatCode>
                <c:ptCount val="4"/>
                <c:pt idx="0">
                  <c:v>0.24444444444444444</c:v>
                </c:pt>
                <c:pt idx="1">
                  <c:v>0.26666666666666666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9-47C3-B38D-F740112CC8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769890623"/>
        <c:axId val="769891455"/>
      </c:barChart>
      <c:catAx>
        <c:axId val="76989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91455"/>
        <c:crosses val="autoZero"/>
        <c:auto val="1"/>
        <c:lblAlgn val="ctr"/>
        <c:lblOffset val="100"/>
        <c:noMultiLvlLbl val="0"/>
      </c:catAx>
      <c:valAx>
        <c:axId val="76989145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6989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Analysis!$G$12</c:f>
              <c:strCache>
                <c:ptCount val="1"/>
                <c:pt idx="0">
                  <c:v>% needing software training</c:v>
                </c:pt>
              </c:strCache>
            </c:strRef>
          </c:tx>
          <c:spPr>
            <a:noFill/>
            <a:ln w="127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Analysis!$D$13:$D$19</c:f>
              <c:strCache>
                <c:ptCount val="7"/>
                <c:pt idx="0">
                  <c:v>Word Processor (e.g. Office Word)</c:v>
                </c:pt>
                <c:pt idx="1">
                  <c:v>Spreadsheet (e.g. Office Excel)</c:v>
                </c:pt>
                <c:pt idx="2">
                  <c:v>PowerPoint</c:v>
                </c:pt>
                <c:pt idx="3">
                  <c:v>Database (e.g. Office Access)</c:v>
                </c:pt>
                <c:pt idx="4">
                  <c:v>Epi Info</c:v>
                </c:pt>
                <c:pt idx="5">
                  <c:v>GIS</c:v>
                </c:pt>
                <c:pt idx="6">
                  <c:v>DHIS</c:v>
                </c:pt>
              </c:strCache>
            </c:strRef>
          </c:cat>
          <c:val>
            <c:numRef>
              <c:f>Analysis!$G$13:$G$19</c:f>
              <c:numCache>
                <c:formatCode>0%</c:formatCode>
                <c:ptCount val="7"/>
                <c:pt idx="0">
                  <c:v>0.24444444444444444</c:v>
                </c:pt>
                <c:pt idx="1">
                  <c:v>0.6</c:v>
                </c:pt>
                <c:pt idx="2">
                  <c:v>0.48888888888888887</c:v>
                </c:pt>
                <c:pt idx="3">
                  <c:v>0.64444444444444449</c:v>
                </c:pt>
                <c:pt idx="4">
                  <c:v>0.66666666666666663</c:v>
                </c:pt>
                <c:pt idx="5">
                  <c:v>0.64444444444444449</c:v>
                </c:pt>
                <c:pt idx="6">
                  <c:v>0.17777777777777778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C-4EBD-9DA1-0E0F6EC25D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1011504255"/>
        <c:axId val="1011495103"/>
      </c:barChart>
      <c:catAx>
        <c:axId val="10115042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495103"/>
        <c:crosses val="autoZero"/>
        <c:auto val="1"/>
        <c:lblAlgn val="ctr"/>
        <c:lblOffset val="100"/>
        <c:noMultiLvlLbl val="0"/>
      </c:catAx>
      <c:valAx>
        <c:axId val="101149510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01150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[Surv_Dashboard - Copy.xlsx]Sheet3!PivotTable3</c:name>
    <c:fmtId val="4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10 to 20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Sheet3!$A$3:$A$6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Sheet3!$B$3:$B$6</c:f>
              <c:numCache>
                <c:formatCode>General</c:formatCode>
                <c:ptCount val="3"/>
                <c:pt idx="0">
                  <c:v>9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9-4E9A-AC30-DA62CE145713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20 to 30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Sheet3!$A$3:$A$6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Sheet3!$C$3:$C$6</c:f>
              <c:numCache>
                <c:formatCode>General</c:formatCode>
                <c:ptCount val="3"/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9-4E9A-AC30-DA62CE145713}"/>
            </c:ext>
          </c:extLst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Above 30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Sheet3!$A$3:$A$6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Sheet3!$D$3:$D$6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E9-4E9A-AC30-DA62CE145713}"/>
            </c:ext>
          </c:extLst>
        </c:ser>
        <c:ser>
          <c:idx val="3"/>
          <c:order val="3"/>
          <c:tx>
            <c:strRef>
              <c:f>Sheet3!$E$1:$E$2</c:f>
              <c:strCache>
                <c:ptCount val="1"/>
                <c:pt idx="0">
                  <c:v>(blank)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Sheet3!$A$3:$A$6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Sheet3!$E$3:$E$6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3CE9-4E9A-AC30-DA62CE1457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906695728"/>
        <c:axId val="906712784"/>
      </c:barChart>
      <c:catAx>
        <c:axId val="9066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712784"/>
        <c:crosses val="autoZero"/>
        <c:auto val="1"/>
        <c:lblAlgn val="ctr"/>
        <c:lblOffset val="100"/>
        <c:noMultiLvlLbl val="0"/>
      </c:catAx>
      <c:valAx>
        <c:axId val="906712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0669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% training duration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Analysis!$I$23</c:f>
              <c:strCache>
                <c:ptCount val="1"/>
                <c:pt idx="0">
                  <c:v>% training duration (days)</c:v>
                </c:pt>
              </c:strCache>
            </c:strRef>
          </c:tx>
          <c:spPr>
            <a:noFill/>
            <a:ln w="127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2D3-49EA-99FD-11F8D18A841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2D3-49EA-99FD-11F8D18A841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2D3-49EA-99FD-11F8D18A841A}"/>
              </c:ext>
            </c:extLst>
          </c:dPt>
          <c:dPt>
            <c:idx val="3"/>
            <c:invertIfNegative val="0"/>
            <c:bubble3D val="0"/>
            <c:spPr>
              <a:noFill/>
              <a:ln w="12700" cap="flat" cmpd="sng" algn="ctr">
                <a:solidFill>
                  <a:schemeClr val="accent1">
                    <a:lumMod val="20000"/>
                    <a:lumOff val="80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4-F2D3-49EA-99FD-11F8D18A841A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F2D3-49EA-99FD-11F8D18A84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Analysis!$H$24:$H$27</c:f>
              <c:strCache>
                <c:ptCount val="4"/>
                <c:pt idx="0">
                  <c:v>1 days</c:v>
                </c:pt>
                <c:pt idx="1">
                  <c:v>2 days</c:v>
                </c:pt>
                <c:pt idx="2">
                  <c:v>3 days</c:v>
                </c:pt>
                <c:pt idx="3">
                  <c:v>Blank</c:v>
                </c:pt>
              </c:strCache>
            </c:strRef>
          </c:cat>
          <c:val>
            <c:numRef>
              <c:f>Analysis!$I$24:$I$27</c:f>
              <c:numCache>
                <c:formatCode>0%</c:formatCode>
                <c:ptCount val="4"/>
                <c:pt idx="0">
                  <c:v>0.2</c:v>
                </c:pt>
                <c:pt idx="1">
                  <c:v>0.28888888888888886</c:v>
                </c:pt>
                <c:pt idx="2">
                  <c:v>0.46666666666666667</c:v>
                </c:pt>
                <c:pt idx="3">
                  <c:v>4.4444444444444446E-2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D3-49EA-99FD-11F8D18A8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367157344"/>
        <c:axId val="367167744"/>
      </c:barChart>
      <c:catAx>
        <c:axId val="3671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67744"/>
        <c:crosses val="autoZero"/>
        <c:auto val="1"/>
        <c:lblAlgn val="ctr"/>
        <c:lblOffset val="100"/>
        <c:noMultiLvlLbl val="0"/>
      </c:catAx>
      <c:valAx>
        <c:axId val="3671677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67157344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% able to pay for training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Analysis!$M$23</c:f>
              <c:strCache>
                <c:ptCount val="1"/>
                <c:pt idx="0">
                  <c:v>% able to pay for training</c:v>
                </c:pt>
              </c:strCache>
            </c:strRef>
          </c:tx>
          <c:spPr>
            <a:noFill/>
            <a:ln w="127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2"/>
            <c:invertIfNegative val="0"/>
            <c:bubble3D val="0"/>
            <c:spPr>
              <a:noFill/>
              <a:ln w="12700" cap="flat" cmpd="sng" algn="ctr">
                <a:solidFill>
                  <a:schemeClr val="accent1">
                    <a:lumMod val="20000"/>
                    <a:lumOff val="80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17-4429-8AB9-002D78C34C8E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D17-4429-8AB9-002D78C34C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Analysis!$L$24:$L$26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Blank</c:v>
                </c:pt>
              </c:strCache>
            </c:strRef>
          </c:cat>
          <c:val>
            <c:numRef>
              <c:f>Analysis!$M$24:$M$26</c:f>
              <c:numCache>
                <c:formatCode>0%</c:formatCode>
                <c:ptCount val="3"/>
                <c:pt idx="0">
                  <c:v>0.44444444444444442</c:v>
                </c:pt>
                <c:pt idx="1">
                  <c:v>0.48888888888888887</c:v>
                </c:pt>
                <c:pt idx="2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17-4429-8AB9-002D78C34C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915952672"/>
        <c:axId val="915951840"/>
      </c:barChart>
      <c:catAx>
        <c:axId val="91595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51840"/>
        <c:crosses val="autoZero"/>
        <c:auto val="1"/>
        <c:lblAlgn val="ctr"/>
        <c:lblOffset val="100"/>
        <c:noMultiLvlLbl val="0"/>
      </c:catAx>
      <c:valAx>
        <c:axId val="9159518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91595267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% willing to pay amount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Analysis!$B$33</c:f>
              <c:strCache>
                <c:ptCount val="1"/>
                <c:pt idx="0">
                  <c:v>% willing to pay amount</c:v>
                </c:pt>
              </c:strCache>
            </c:strRef>
          </c:tx>
          <c:spPr>
            <a:noFill/>
            <a:ln w="127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B21-44E3-BB6F-DBBB4E223B7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B21-44E3-BB6F-DBBB4E223B7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B21-44E3-BB6F-DBBB4E223B7F}"/>
              </c:ext>
            </c:extLst>
          </c:dPt>
          <c:dPt>
            <c:idx val="3"/>
            <c:invertIfNegative val="0"/>
            <c:bubble3D val="0"/>
            <c:spPr>
              <a:noFill/>
              <a:ln w="12700" cap="flat" cmpd="sng" algn="ctr">
                <a:solidFill>
                  <a:schemeClr val="accent1">
                    <a:lumMod val="20000"/>
                    <a:lumOff val="80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4-EB21-44E3-BB6F-DBBB4E223B7F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B21-44E3-BB6F-DBBB4E223B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Analysis!$A$34:$A$37</c:f>
              <c:strCache>
                <c:ptCount val="4"/>
                <c:pt idx="0">
                  <c:v>10 to 20</c:v>
                </c:pt>
                <c:pt idx="1">
                  <c:v>20 to 30</c:v>
                </c:pt>
                <c:pt idx="2">
                  <c:v>Above 30</c:v>
                </c:pt>
                <c:pt idx="3">
                  <c:v>Blank</c:v>
                </c:pt>
              </c:strCache>
            </c:strRef>
          </c:cat>
          <c:val>
            <c:numRef>
              <c:f>Analysis!$B$34:$B$37</c:f>
              <c:numCache>
                <c:formatCode>0%</c:formatCode>
                <c:ptCount val="4"/>
                <c:pt idx="0">
                  <c:v>0.53333333333333333</c:v>
                </c:pt>
                <c:pt idx="1">
                  <c:v>8.8888888888888892E-2</c:v>
                </c:pt>
                <c:pt idx="2">
                  <c:v>2.2222222222222223E-2</c:v>
                </c:pt>
                <c:pt idx="3">
                  <c:v>0.35555555555555557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21-44E3-BB6F-DBBB4E22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367157344"/>
        <c:axId val="367167744"/>
      </c:barChart>
      <c:catAx>
        <c:axId val="3671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67744"/>
        <c:crosses val="autoZero"/>
        <c:auto val="1"/>
        <c:lblAlgn val="ctr"/>
        <c:lblOffset val="100"/>
        <c:noMultiLvlLbl val="0"/>
      </c:catAx>
      <c:valAx>
        <c:axId val="3671677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67157344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Knowledge and use of computer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% use of computer</c:v>
                </c:pt>
              </c:strCache>
            </c:strRef>
          </c:tx>
          <c:spPr>
            <a:noFill/>
            <a:ln w="127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 w="127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91-46A8-88C5-E7735DC124BD}"/>
              </c:ext>
            </c:extLst>
          </c:dPt>
          <c:dPt>
            <c:idx val="1"/>
            <c:invertIfNegative val="0"/>
            <c:bubble3D val="0"/>
            <c:spPr>
              <a:noFill/>
              <a:ln w="127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91-46A8-88C5-E7735DC124BD}"/>
              </c:ext>
            </c:extLst>
          </c:dPt>
          <c:dPt>
            <c:idx val="2"/>
            <c:invertIfNegative val="0"/>
            <c:bubble3D val="0"/>
            <c:spPr>
              <a:noFill/>
              <a:ln w="12700" cap="flat" cmpd="sng" algn="ctr">
                <a:solidFill>
                  <a:schemeClr val="accent1"/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DE91-46A8-88C5-E7735DC124BD}"/>
              </c:ext>
            </c:extLst>
          </c:dPt>
          <c:dPt>
            <c:idx val="3"/>
            <c:invertIfNegative val="0"/>
            <c:bubble3D val="0"/>
            <c:spPr>
              <a:noFill/>
              <a:ln w="12700" cap="flat" cmpd="sng" algn="ctr">
                <a:solidFill>
                  <a:schemeClr val="accent1">
                    <a:lumMod val="20000"/>
                    <a:lumOff val="80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DE91-46A8-88C5-E7735DC124BD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DE91-46A8-88C5-E7735DC124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Analysis!$A$2:$A$5</c:f>
              <c:strCache>
                <c:ptCount val="4"/>
                <c:pt idx="0">
                  <c:v>Basic</c:v>
                </c:pt>
                <c:pt idx="1">
                  <c:v>Intermediate</c:v>
                </c:pt>
                <c:pt idx="2">
                  <c:v>Advanced</c:v>
                </c:pt>
                <c:pt idx="3">
                  <c:v>Blank</c:v>
                </c:pt>
              </c:strCache>
            </c:strRef>
          </c:cat>
          <c:val>
            <c:numRef>
              <c:f>Analysis!$B$2:$B$5</c:f>
              <c:numCache>
                <c:formatCode>0%</c:formatCode>
                <c:ptCount val="4"/>
                <c:pt idx="0">
                  <c:v>0.13333333333333333</c:v>
                </c:pt>
                <c:pt idx="1">
                  <c:v>0.64444444444444449</c:v>
                </c:pt>
                <c:pt idx="2">
                  <c:v>0.2</c:v>
                </c:pt>
                <c:pt idx="3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91-46A8-88C5-E7735DC12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367157344"/>
        <c:axId val="367167744"/>
      </c:barChart>
      <c:catAx>
        <c:axId val="3671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67744"/>
        <c:crosses val="autoZero"/>
        <c:auto val="1"/>
        <c:lblAlgn val="ctr"/>
        <c:lblOffset val="100"/>
        <c:noMultiLvlLbl val="0"/>
      </c:catAx>
      <c:valAx>
        <c:axId val="3671677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6715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% trained on skill and software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Analysis!$B$12</c:f>
              <c:strCache>
                <c:ptCount val="1"/>
                <c:pt idx="0">
                  <c:v>% trained on skill and software</c:v>
                </c:pt>
              </c:strCache>
            </c:strRef>
          </c:tx>
          <c:spPr>
            <a:noFill/>
            <a:ln w="127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2"/>
            <c:invertIfNegative val="0"/>
            <c:bubble3D val="0"/>
            <c:spPr>
              <a:noFill/>
              <a:ln w="12700" cap="flat" cmpd="sng" algn="ctr">
                <a:solidFill>
                  <a:schemeClr val="accent1">
                    <a:lumMod val="20000"/>
                    <a:lumOff val="80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AA-4DF0-886D-E1D128A8075F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BAA-4DF0-886D-E1D128A807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Analysis!$A$13:$A$15</c:f>
              <c:strCache>
                <c:ptCount val="3"/>
                <c:pt idx="0">
                  <c:v>Yes</c:v>
                </c:pt>
                <c:pt idx="1">
                  <c:v>No</c:v>
                </c:pt>
                <c:pt idx="2">
                  <c:v>Blank</c:v>
                </c:pt>
              </c:strCache>
            </c:strRef>
          </c:cat>
          <c:val>
            <c:numRef>
              <c:f>Analysis!$B$13:$B$15</c:f>
              <c:numCache>
                <c:formatCode>0%</c:formatCode>
                <c:ptCount val="3"/>
                <c:pt idx="0">
                  <c:v>0.17777777777777778</c:v>
                </c:pt>
                <c:pt idx="1">
                  <c:v>0.77777777777777779</c:v>
                </c:pt>
                <c:pt idx="2">
                  <c:v>4.4444444444444446E-2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A-4DF0-886D-E1D128A807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915952672"/>
        <c:axId val="915951840"/>
      </c:barChart>
      <c:catAx>
        <c:axId val="91595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951840"/>
        <c:crosses val="autoZero"/>
        <c:auto val="1"/>
        <c:lblAlgn val="ctr"/>
        <c:lblOffset val="100"/>
        <c:noMultiLvlLbl val="0"/>
      </c:catAx>
      <c:valAx>
        <c:axId val="9159518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915952672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8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% delivery preference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Analysis!$E$23</c:f>
              <c:strCache>
                <c:ptCount val="1"/>
                <c:pt idx="0">
                  <c:v>% delivery preference</c:v>
                </c:pt>
              </c:strCache>
            </c:strRef>
          </c:tx>
          <c:spPr>
            <a:noFill/>
            <a:ln w="127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5E9-4C87-B52C-568B4BF263B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5E9-4C87-B52C-568B4BF263B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E5E9-4C87-B52C-568B4BF263BF}"/>
              </c:ext>
            </c:extLst>
          </c:dPt>
          <c:dPt>
            <c:idx val="3"/>
            <c:invertIfNegative val="0"/>
            <c:bubble3D val="0"/>
            <c:spPr>
              <a:noFill/>
              <a:ln w="12700" cap="flat" cmpd="sng" algn="ctr">
                <a:solidFill>
                  <a:schemeClr val="accent1">
                    <a:lumMod val="20000"/>
                    <a:lumOff val="80000"/>
                  </a:schemeClr>
                </a:solidFill>
                <a:miter lim="8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4-E5E9-4C87-B52C-568B4BF263BF}"/>
              </c:ext>
            </c:extLst>
          </c:dPt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20000"/>
                          <a:lumOff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5E9-4C87-B52C-568B4BF263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Analysis!$D$24:$D$27</c:f>
              <c:strCache>
                <c:ptCount val="4"/>
                <c:pt idx="0">
                  <c:v>Classroom</c:v>
                </c:pt>
                <c:pt idx="1">
                  <c:v>Online</c:v>
                </c:pt>
                <c:pt idx="2">
                  <c:v>Both</c:v>
                </c:pt>
                <c:pt idx="3">
                  <c:v>Blank</c:v>
                </c:pt>
              </c:strCache>
            </c:strRef>
          </c:cat>
          <c:val>
            <c:numRef>
              <c:f>Analysis!$E$24:$E$27</c:f>
              <c:numCache>
                <c:formatCode>0%</c:formatCode>
                <c:ptCount val="4"/>
                <c:pt idx="0">
                  <c:v>0.31111111111111112</c:v>
                </c:pt>
                <c:pt idx="1">
                  <c:v>8.8888888888888892E-2</c:v>
                </c:pt>
                <c:pt idx="2">
                  <c:v>0.57777777777777772</c:v>
                </c:pt>
                <c:pt idx="3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E9-4C87-B52C-568B4BF26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367157344"/>
        <c:axId val="367167744"/>
      </c:barChart>
      <c:catAx>
        <c:axId val="36715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67744"/>
        <c:crosses val="autoZero"/>
        <c:auto val="1"/>
        <c:lblAlgn val="ctr"/>
        <c:lblOffset val="100"/>
        <c:noMultiLvlLbl val="0"/>
      </c:catAx>
      <c:valAx>
        <c:axId val="3671677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67157344"/>
        <c:crosses val="autoZero"/>
        <c:crossBetween val="between"/>
      </c:valAx>
    </c:plotArea>
    <c:plotVisOnly val="1"/>
    <c:dispBlanksAs val="gap"/>
    <c:showDLblsOverMax val="0"/>
    <c:extLst/>
  </c:chart>
  <c:spPr>
    <a:ln>
      <a:solidFill>
        <a:schemeClr val="bg1">
          <a:lumMod val="8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% using software and % needing software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Analysis!$E$12</c:f>
              <c:strCache>
                <c:ptCount val="1"/>
                <c:pt idx="0">
                  <c:v>% using software</c:v>
                </c:pt>
              </c:strCache>
            </c:strRef>
          </c:tx>
          <c:spPr>
            <a:noFill/>
            <a:ln w="127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Analysis!$D$13:$D$19</c:f>
              <c:strCache>
                <c:ptCount val="7"/>
                <c:pt idx="0">
                  <c:v>Word Processor (e.g. Office Word)</c:v>
                </c:pt>
                <c:pt idx="1">
                  <c:v>Spreadsheet (e.g. Office Excel)</c:v>
                </c:pt>
                <c:pt idx="2">
                  <c:v>PowerPoint</c:v>
                </c:pt>
                <c:pt idx="3">
                  <c:v>Database (e.g. Office Access)</c:v>
                </c:pt>
                <c:pt idx="4">
                  <c:v>Epi Info</c:v>
                </c:pt>
                <c:pt idx="5">
                  <c:v>GIS</c:v>
                </c:pt>
                <c:pt idx="6">
                  <c:v>DHIS</c:v>
                </c:pt>
              </c:strCache>
            </c:strRef>
          </c:cat>
          <c:val>
            <c:numRef>
              <c:f>Analysis!$E$13:$E$19</c:f>
              <c:numCache>
                <c:formatCode>0%</c:formatCode>
                <c:ptCount val="7"/>
                <c:pt idx="0">
                  <c:v>0.9555555555555556</c:v>
                </c:pt>
                <c:pt idx="1">
                  <c:v>0.84444444444444444</c:v>
                </c:pt>
                <c:pt idx="2">
                  <c:v>0.9555555555555556</c:v>
                </c:pt>
                <c:pt idx="3">
                  <c:v>0.31111111111111112</c:v>
                </c:pt>
                <c:pt idx="4">
                  <c:v>0.2</c:v>
                </c:pt>
                <c:pt idx="5">
                  <c:v>0.17777777777777778</c:v>
                </c:pt>
                <c:pt idx="6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D-4741-A0E3-285EE63FE210}"/>
            </c:ext>
          </c:extLst>
        </c:ser>
        <c:ser>
          <c:idx val="1"/>
          <c:order val="1"/>
          <c:tx>
            <c:strRef>
              <c:f>Analysis!$F$12</c:f>
              <c:strCache>
                <c:ptCount val="1"/>
                <c:pt idx="0">
                  <c:v>% needing software training</c:v>
                </c:pt>
              </c:strCache>
            </c:strRef>
          </c:tx>
          <c:spPr>
            <a:noFill/>
            <a:ln w="127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Analysis!$D$13:$D$19</c:f>
              <c:strCache>
                <c:ptCount val="7"/>
                <c:pt idx="0">
                  <c:v>Word Processor (e.g. Office Word)</c:v>
                </c:pt>
                <c:pt idx="1">
                  <c:v>Spreadsheet (e.g. Office Excel)</c:v>
                </c:pt>
                <c:pt idx="2">
                  <c:v>PowerPoint</c:v>
                </c:pt>
                <c:pt idx="3">
                  <c:v>Database (e.g. Office Access)</c:v>
                </c:pt>
                <c:pt idx="4">
                  <c:v>Epi Info</c:v>
                </c:pt>
                <c:pt idx="5">
                  <c:v>GIS</c:v>
                </c:pt>
                <c:pt idx="6">
                  <c:v>DHIS</c:v>
                </c:pt>
              </c:strCache>
            </c:strRef>
          </c:cat>
          <c:val>
            <c:numRef>
              <c:f>Analysis!$F$13:$F$19</c:f>
              <c:numCache>
                <c:formatCode>0%</c:formatCode>
                <c:ptCount val="7"/>
                <c:pt idx="0">
                  <c:v>0.24444444444444444</c:v>
                </c:pt>
                <c:pt idx="1">
                  <c:v>0.6</c:v>
                </c:pt>
                <c:pt idx="2">
                  <c:v>0.48888888888888887</c:v>
                </c:pt>
                <c:pt idx="3">
                  <c:v>0.64444444444444449</c:v>
                </c:pt>
                <c:pt idx="4">
                  <c:v>0.66666666666666663</c:v>
                </c:pt>
                <c:pt idx="5">
                  <c:v>0.64444444444444449</c:v>
                </c:pt>
                <c:pt idx="6">
                  <c:v>0.17777777777777778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D-4741-A0E3-285EE63FE2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25"/>
        <c:axId val="1022356495"/>
        <c:axId val="1022355247"/>
      </c:barChart>
      <c:catAx>
        <c:axId val="1022356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355247"/>
        <c:crosses val="autoZero"/>
        <c:auto val="1"/>
        <c:lblAlgn val="ctr"/>
        <c:lblOffset val="100"/>
        <c:noMultiLvlLbl val="0"/>
      </c:catAx>
      <c:valAx>
        <c:axId val="102235524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2235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% using skill</a:t>
            </a:r>
            <a:r>
              <a:rPr lang="en-US" sz="1200" baseline="0"/>
              <a:t> and % needing skill training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% using skills</c:v>
                </c:pt>
              </c:strCache>
            </c:strRef>
          </c:tx>
          <c:spPr>
            <a:noFill/>
            <a:ln w="127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Analysis!$H$2:$H$4</c:f>
              <c:strCache>
                <c:ptCount val="3"/>
                <c:pt idx="0">
                  <c:v>Writing</c:v>
                </c:pt>
                <c:pt idx="1">
                  <c:v>Presenting</c:v>
                </c:pt>
                <c:pt idx="2">
                  <c:v>Data Manegement</c:v>
                </c:pt>
              </c:strCache>
            </c:strRef>
          </c:cat>
          <c:val>
            <c:numRef>
              <c:f>Analysis!$I$2:$I$4</c:f>
              <c:numCache>
                <c:formatCode>0%</c:formatCode>
                <c:ptCount val="3"/>
                <c:pt idx="0">
                  <c:v>0.75555555555555554</c:v>
                </c:pt>
                <c:pt idx="1">
                  <c:v>0.62222222222222223</c:v>
                </c:pt>
                <c:pt idx="2">
                  <c:v>0.53333333333333333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6-41EC-A8C6-3821B0E1F9A4}"/>
            </c:ext>
          </c:extLst>
        </c:ser>
        <c:ser>
          <c:idx val="1"/>
          <c:order val="1"/>
          <c:tx>
            <c:strRef>
              <c:f>Analysis!$J$1</c:f>
              <c:strCache>
                <c:ptCount val="1"/>
                <c:pt idx="0">
                  <c:v>% needing training</c:v>
                </c:pt>
              </c:strCache>
            </c:strRef>
          </c:tx>
          <c:spPr>
            <a:noFill/>
            <a:ln w="127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Analysis!$H$2:$H$4</c:f>
              <c:strCache>
                <c:ptCount val="3"/>
                <c:pt idx="0">
                  <c:v>Writing</c:v>
                </c:pt>
                <c:pt idx="1">
                  <c:v>Presenting</c:v>
                </c:pt>
                <c:pt idx="2">
                  <c:v>Data Manegement</c:v>
                </c:pt>
              </c:strCache>
            </c:strRef>
          </c:cat>
          <c:val>
            <c:numRef>
              <c:f>Analysis!$J$2:$J$4</c:f>
              <c:numCache>
                <c:formatCode>0%</c:formatCode>
                <c:ptCount val="3"/>
                <c:pt idx="0">
                  <c:v>0.37777777777777777</c:v>
                </c:pt>
                <c:pt idx="1">
                  <c:v>0.4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26-41EC-A8C6-3821B0E1F9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1011497599"/>
        <c:axId val="1011488031"/>
      </c:barChart>
      <c:catAx>
        <c:axId val="101149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488031"/>
        <c:crosses val="autoZero"/>
        <c:auto val="1"/>
        <c:lblAlgn val="ctr"/>
        <c:lblOffset val="100"/>
        <c:noMultiLvlLbl val="0"/>
      </c:catAx>
      <c:valAx>
        <c:axId val="101148803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01149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fmlaLink="Analysis!$E$11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chart" Target="../charts/chart9.xml"/><Relationship Id="rId2" Type="http://schemas.openxmlformats.org/officeDocument/2006/relationships/chart" Target="../charts/chart2.xml"/><Relationship Id="rId16" Type="http://schemas.openxmlformats.org/officeDocument/2006/relationships/chart" Target="../charts/chart12.xml"/><Relationship Id="rId1" Type="http://schemas.openxmlformats.org/officeDocument/2006/relationships/chart" Target="../charts/chart1.xml"/><Relationship Id="rId6" Type="http://schemas.openxmlformats.org/officeDocument/2006/relationships/image" Target="../media/image1.emf"/><Relationship Id="rId11" Type="http://schemas.openxmlformats.org/officeDocument/2006/relationships/chart" Target="../charts/chart8.xml"/><Relationship Id="rId5" Type="http://schemas.openxmlformats.org/officeDocument/2006/relationships/chart" Target="../charts/chart5.xml"/><Relationship Id="rId15" Type="http://schemas.openxmlformats.org/officeDocument/2006/relationships/image" Target="../media/image4.emf"/><Relationship Id="rId10" Type="http://schemas.openxmlformats.org/officeDocument/2006/relationships/image" Target="../media/image3.emf"/><Relationship Id="rId4" Type="http://schemas.openxmlformats.org/officeDocument/2006/relationships/chart" Target="../charts/chart4.xml"/><Relationship Id="rId9" Type="http://schemas.openxmlformats.org/officeDocument/2006/relationships/chart" Target="../charts/chart7.xml"/><Relationship Id="rId14" Type="http://schemas.openxmlformats.org/officeDocument/2006/relationships/chart" Target="../charts/chart1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Relationship Id="rId4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10</xdr:row>
      <xdr:rowOff>180975</xdr:rowOff>
    </xdr:from>
    <xdr:to>
      <xdr:col>12</xdr:col>
      <xdr:colOff>409576</xdr:colOff>
      <xdr:row>20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10</xdr:row>
      <xdr:rowOff>180975</xdr:rowOff>
    </xdr:from>
    <xdr:to>
      <xdr:col>6</xdr:col>
      <xdr:colOff>504826</xdr:colOff>
      <xdr:row>20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59</xdr:row>
      <xdr:rowOff>38099</xdr:rowOff>
    </xdr:from>
    <xdr:to>
      <xdr:col>9</xdr:col>
      <xdr:colOff>438150</xdr:colOff>
      <xdr:row>69</xdr:row>
      <xdr:rowOff>9524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476251</xdr:colOff>
      <xdr:row>59</xdr:row>
      <xdr:rowOff>38099</xdr:rowOff>
    </xdr:from>
    <xdr:to>
      <xdr:col>18</xdr:col>
      <xdr:colOff>285751</xdr:colOff>
      <xdr:row>69</xdr:row>
      <xdr:rowOff>9524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600075</xdr:colOff>
      <xdr:row>0</xdr:row>
      <xdr:rowOff>57152</xdr:rowOff>
    </xdr:from>
    <xdr:to>
      <xdr:col>15</xdr:col>
      <xdr:colOff>0</xdr:colOff>
      <xdr:row>1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2428875" y="57152"/>
          <a:ext cx="6715125" cy="314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 i="1">
              <a:solidFill>
                <a:schemeClr val="bg1">
                  <a:lumMod val="65000"/>
                </a:schemeClr>
              </a:solidFill>
            </a:rPr>
            <a:t>Report Dashboard for Training Needs Survey of Health</a:t>
          </a:r>
          <a:r>
            <a:rPr lang="en-US" sz="1600" b="1" i="1" baseline="0">
              <a:solidFill>
                <a:schemeClr val="bg1">
                  <a:lumMod val="65000"/>
                </a:schemeClr>
              </a:solidFill>
            </a:rPr>
            <a:t> Workers (2020)</a:t>
          </a:r>
          <a:endParaRPr lang="en-US" sz="1600" b="1" i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12</xdr:col>
      <xdr:colOff>581025</xdr:colOff>
      <xdr:row>23</xdr:row>
      <xdr:rowOff>57150</xdr:rowOff>
    </xdr:from>
    <xdr:to>
      <xdr:col>18</xdr:col>
      <xdr:colOff>285750</xdr:colOff>
      <xdr:row>34</xdr:row>
      <xdr:rowOff>19050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7896225" y="4438650"/>
          <a:ext cx="3362325" cy="2057400"/>
          <a:chOff x="7896225" y="4191000"/>
          <a:chExt cx="3362325" cy="20574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GraphicFramePr>
            <a:graphicFrameLocks/>
          </xdr:cNvGraphicFramePr>
        </xdr:nvGraphicFramePr>
        <xdr:xfrm>
          <a:off x="7896225" y="4191000"/>
          <a:ext cx="3362325" cy="2057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pic>
            <xdr:nvPicPr>
              <xdr:cNvPr id="26" name="Picture 25">
                <a:extLst>
                  <a:ext uri="{FF2B5EF4-FFF2-40B4-BE49-F238E27FC236}">
                    <a16:creationId xmlns:a16="http://schemas.microsoft.com/office/drawing/2014/main" id="{00000000-0008-0000-0300-00001A000000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Analysis!$A$41" spid="_x0000_s1327"/>
                  </a:ext>
                </a:extLst>
              </xdr:cNvPicPr>
            </xdr:nvPicPr>
            <xdr:blipFill>
              <a:blip xmlns:r="http://schemas.openxmlformats.org/officeDocument/2006/relationships" r:embed="rId6"/>
              <a:srcRect/>
              <a:stretch>
                <a:fillRect/>
              </a:stretch>
            </xdr:blipFill>
            <xdr:spPr bwMode="auto">
              <a:xfrm>
                <a:off x="9582150" y="4556528"/>
                <a:ext cx="1581197" cy="580012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chemeClr val="bg1">
                    <a:lumMod val="85000"/>
                  </a:schemeClr>
                </a:solidFill>
                <a:miter lim="800000"/>
                <a:headEnd/>
                <a:tailEnd/>
              </a:ln>
            </xdr:spPr>
          </xdr:pic>
        </mc:Choice>
        <mc:Fallback xmlns=""/>
      </mc:AlternateContent>
    </xdr:grpSp>
    <xdr:clientData/>
  </xdr:twoCellAnchor>
  <xdr:twoCellAnchor>
    <xdr:from>
      <xdr:col>1</xdr:col>
      <xdr:colOff>38100</xdr:colOff>
      <xdr:row>23</xdr:row>
      <xdr:rowOff>57149</xdr:rowOff>
    </xdr:from>
    <xdr:to>
      <xdr:col>6</xdr:col>
      <xdr:colOff>381000</xdr:colOff>
      <xdr:row>34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205565</xdr:colOff>
          <xdr:row>24</xdr:row>
          <xdr:rowOff>127324</xdr:rowOff>
        </xdr:from>
        <xdr:to>
          <xdr:col>6</xdr:col>
          <xdr:colOff>313937</xdr:colOff>
          <xdr:row>26</xdr:row>
          <xdr:rowOff>103220</xdr:rowOff>
        </xdr:to>
        <xdr:pic>
          <xdr:nvPicPr>
            <xdr:cNvPr id="28" name="Picture 27">
              <a:extLst>
                <a:ext uri="{FF2B5EF4-FFF2-40B4-BE49-F238E27FC236}">
                  <a16:creationId xmlns:a16="http://schemas.microsoft.com/office/drawing/2014/main" id="{00000000-0008-0000-0300-00001C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nalysis!$A$43" spid="_x0000_s1328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2643965" y="4508824"/>
              <a:ext cx="1327572" cy="356896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chemeClr val="bg1">
                  <a:lumMod val="85000"/>
                </a:schemeClr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12</xdr:col>
      <xdr:colOff>457200</xdr:colOff>
      <xdr:row>10</xdr:row>
      <xdr:rowOff>180975</xdr:rowOff>
    </xdr:from>
    <xdr:to>
      <xdr:col>18</xdr:col>
      <xdr:colOff>285751</xdr:colOff>
      <xdr:row>20</xdr:row>
      <xdr:rowOff>133350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7772400" y="2085975"/>
          <a:ext cx="3486151" cy="1857375"/>
          <a:chOff x="609600" y="7867650"/>
          <a:chExt cx="3514726" cy="1866900"/>
        </a:xfrm>
      </xdr:grpSpPr>
      <xdr:graphicFrame macro="">
        <xdr:nvGraphicFramePr>
          <xdr:cNvPr id="11" name="Chart 10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GraphicFramePr>
            <a:graphicFrameLocks/>
          </xdr:cNvGraphicFramePr>
        </xdr:nvGraphicFramePr>
        <xdr:xfrm>
          <a:off x="609600" y="7867650"/>
          <a:ext cx="3514726" cy="18669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pic>
            <xdr:nvPicPr>
              <xdr:cNvPr id="21" name="Picture 20">
                <a:extLst>
                  <a:ext uri="{FF2B5EF4-FFF2-40B4-BE49-F238E27FC236}">
                    <a16:creationId xmlns:a16="http://schemas.microsoft.com/office/drawing/2014/main" id="{00000000-0008-0000-0300-000015000000}"/>
                  </a:ext>
                </a:extLst>
              </xdr:cNvPr>
              <xdr:cNvPicPr>
                <a:picLocks noChangeAspect="1" noChangeArrowheads="1"/>
                <a:extLst>
                  <a:ext uri="{84589F7E-364E-4C9E-8A38-B11213B215E9}">
                    <a14:cameraTool cellRange="Analysis!$A$44" spid="_x0000_s1329"/>
                  </a:ext>
                </a:extLst>
              </xdr:cNvPicPr>
            </xdr:nvPicPr>
            <xdr:blipFill>
              <a:blip xmlns:r="http://schemas.openxmlformats.org/officeDocument/2006/relationships" r:embed="rId10"/>
              <a:srcRect/>
              <a:stretch>
                <a:fillRect/>
              </a:stretch>
            </xdr:blipFill>
            <xdr:spPr bwMode="auto">
              <a:xfrm>
                <a:off x="723900" y="8162925"/>
                <a:ext cx="1704975" cy="628650"/>
              </a:xfrm>
              <a:prstGeom prst="rect">
                <a:avLst/>
              </a:prstGeom>
              <a:solidFill>
                <a:srgbClr val="FFFFFF" mc:Ignorable="a14" a14:legacySpreadsheetColorIndex="9"/>
              </a:solidFill>
              <a:ln w="9525">
                <a:solidFill>
                  <a:schemeClr val="bg1">
                    <a:lumMod val="85000"/>
                  </a:schemeClr>
                </a:solidFill>
                <a:miter lim="800000"/>
                <a:headEnd/>
                <a:tailEnd/>
              </a:ln>
            </xdr:spPr>
          </xdr:pic>
        </mc:Choice>
        <mc:Fallback xmlns=""/>
      </mc:AlternateContent>
    </xdr:grpSp>
    <xdr:clientData/>
  </xdr:twoCellAnchor>
  <xdr:twoCellAnchor>
    <xdr:from>
      <xdr:col>1</xdr:col>
      <xdr:colOff>38099</xdr:colOff>
      <xdr:row>45</xdr:row>
      <xdr:rowOff>57150</xdr:rowOff>
    </xdr:from>
    <xdr:to>
      <xdr:col>18</xdr:col>
      <xdr:colOff>295275</xdr:colOff>
      <xdr:row>56</xdr:row>
      <xdr:rowOff>133350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428625</xdr:colOff>
      <xdr:row>23</xdr:row>
      <xdr:rowOff>57150</xdr:rowOff>
    </xdr:from>
    <xdr:to>
      <xdr:col>12</xdr:col>
      <xdr:colOff>533400</xdr:colOff>
      <xdr:row>34</xdr:row>
      <xdr:rowOff>19049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19050</xdr:colOff>
      <xdr:row>34</xdr:row>
      <xdr:rowOff>57150</xdr:rowOff>
    </xdr:from>
    <xdr:to>
      <xdr:col>18</xdr:col>
      <xdr:colOff>295276</xdr:colOff>
      <xdr:row>45</xdr:row>
      <xdr:rowOff>19050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38101</xdr:colOff>
      <xdr:row>34</xdr:row>
      <xdr:rowOff>57150</xdr:rowOff>
    </xdr:from>
    <xdr:to>
      <xdr:col>9</xdr:col>
      <xdr:colOff>581025</xdr:colOff>
      <xdr:row>45</xdr:row>
      <xdr:rowOff>19049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114300</xdr:colOff>
          <xdr:row>35</xdr:row>
          <xdr:rowOff>152400</xdr:rowOff>
        </xdr:from>
        <xdr:to>
          <xdr:col>2</xdr:col>
          <xdr:colOff>381000</xdr:colOff>
          <xdr:row>37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3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to toggle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133350</xdr:colOff>
          <xdr:row>6</xdr:row>
          <xdr:rowOff>104775</xdr:rowOff>
        </xdr:from>
        <xdr:to>
          <xdr:col>18</xdr:col>
          <xdr:colOff>257175</xdr:colOff>
          <xdr:row>10</xdr:row>
          <xdr:rowOff>104775</xdr:rowOff>
        </xdr:to>
        <xdr:pic>
          <xdr:nvPicPr>
            <xdr:cNvPr id="27" name="Picture 26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Analysis!$E$34:$G$37" spid="_x0000_s1330"/>
                </a:ext>
              </a:extLst>
            </xdr:cNvPicPr>
          </xdr:nvPicPr>
          <xdr:blipFill>
            <a:blip xmlns:r="http://schemas.openxmlformats.org/officeDocument/2006/relationships" r:embed="rId15"/>
            <a:srcRect/>
            <a:stretch>
              <a:fillRect/>
            </a:stretch>
          </xdr:blipFill>
          <xdr:spPr bwMode="auto">
            <a:xfrm>
              <a:off x="6838950" y="1247775"/>
              <a:ext cx="4391025" cy="7620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1</xdr:col>
      <xdr:colOff>38100</xdr:colOff>
      <xdr:row>69</xdr:row>
      <xdr:rowOff>38100</xdr:rowOff>
    </xdr:from>
    <xdr:to>
      <xdr:col>18</xdr:col>
      <xdr:colOff>285750</xdr:colOff>
      <xdr:row>83</xdr:row>
      <xdr:rowOff>114300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i" refreshedDate="44202.056390393518" createdVersion="6" refreshedVersion="6" minRefreshableVersion="3" recordCount="45" xr:uid="{2798B99D-54C4-49A8-94C2-E6731916E239}">
  <cacheSource type="worksheet">
    <worksheetSource name="Table1"/>
  </cacheSource>
  <cacheFields count="29">
    <cacheField name="How would you rate your knowledge and use of computer?" numFmtId="0">
      <sharedItems containsBlank="1"/>
    </cacheField>
    <cacheField name="Which of the following Oprating Systems do you use at work?" numFmtId="0">
      <sharedItems/>
    </cacheField>
    <cacheField name="Writing" numFmtId="0">
      <sharedItems containsBlank="1"/>
    </cacheField>
    <cacheField name="Presenting" numFmtId="0">
      <sharedItems containsBlank="1"/>
    </cacheField>
    <cacheField name="Data Management" numFmtId="0">
      <sharedItems containsBlank="1"/>
    </cacheField>
    <cacheField name="Word Processor (e.g. Office Word)" numFmtId="0">
      <sharedItems containsBlank="1"/>
    </cacheField>
    <cacheField name="Spreadsheet (e.g. Office Excel)" numFmtId="0">
      <sharedItems containsBlank="1"/>
    </cacheField>
    <cacheField name="PowerPoint" numFmtId="0">
      <sharedItems containsBlank="1"/>
    </cacheField>
    <cacheField name="Database (e.g. Office Access)" numFmtId="0">
      <sharedItems containsBlank="1"/>
    </cacheField>
    <cacheField name="Epi Info" numFmtId="0">
      <sharedItems containsBlank="1"/>
    </cacheField>
    <cacheField name="GIS" numFmtId="0">
      <sharedItems containsBlank="1"/>
    </cacheField>
    <cacheField name="DHIS" numFmtId="0">
      <sharedItems containsBlank="1"/>
    </cacheField>
    <cacheField name="Have you had formal training on all the skills/technologies?" numFmtId="0">
      <sharedItems containsBlank="1"/>
    </cacheField>
    <cacheField name="Which of the following Oprating Systems do you need training on?" numFmtId="0">
      <sharedItems containsBlank="1"/>
    </cacheField>
    <cacheField name="Writing2" numFmtId="0">
      <sharedItems containsBlank="1"/>
    </cacheField>
    <cacheField name="Presenting3" numFmtId="0">
      <sharedItems containsBlank="1"/>
    </cacheField>
    <cacheField name="Data Management4" numFmtId="0">
      <sharedItems containsBlank="1"/>
    </cacheField>
    <cacheField name="Word Processor (e.g. Office Word)5" numFmtId="0">
      <sharedItems containsBlank="1"/>
    </cacheField>
    <cacheField name="Spreadsheet (e.g. Office Excel)6" numFmtId="0">
      <sharedItems containsBlank="1"/>
    </cacheField>
    <cacheField name="PowerPoint7" numFmtId="0">
      <sharedItems containsBlank="1"/>
    </cacheField>
    <cacheField name="Database (e.g. Office Access)8" numFmtId="0">
      <sharedItems containsBlank="1"/>
    </cacheField>
    <cacheField name="Epi Info9" numFmtId="0">
      <sharedItems containsBlank="1"/>
    </cacheField>
    <cacheField name="GIS10" numFmtId="0">
      <sharedItems containsBlank="1"/>
    </cacheField>
    <cacheField name="DHIS11" numFmtId="0">
      <sharedItems containsBlank="1"/>
    </cacheField>
    <cacheField name="How many hours in a day can you dedicate to learning" numFmtId="0">
      <sharedItems containsBlank="1"/>
    </cacheField>
    <cacheField name="Which delivery mode would you prefer" numFmtId="0">
      <sharedItems containsBlank="1"/>
    </cacheField>
    <cacheField name="How many days are you able to dedicate to the training?" numFmtId="0">
      <sharedItems containsString="0" containsBlank="1" containsNumber="1" containsInteger="1" minValue="1" maxValue="3"/>
    </cacheField>
    <cacheField name="Are you able to pay for training?" numFmtId="0">
      <sharedItems containsBlank="1" count="3">
        <s v="No"/>
        <s v="Yes"/>
        <m/>
      </sharedItems>
    </cacheField>
    <cacheField name="How much in thousands are you willing to pay?" numFmtId="0">
      <sharedItems containsBlank="1" count="4">
        <s v="10 to 20"/>
        <m/>
        <s v="20 to 30"/>
        <s v="Above 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s v="Intermediate"/>
    <s v="Microsoft Windows"/>
    <s v="Yes"/>
    <s v="Yes"/>
    <m/>
    <s v="Yes"/>
    <s v="Yes"/>
    <s v="Yes"/>
    <m/>
    <m/>
    <m/>
    <m/>
    <s v="No"/>
    <s v="Apple Macintosh"/>
    <m/>
    <m/>
    <s v="Yes"/>
    <m/>
    <m/>
    <m/>
    <s v="Yes"/>
    <s v="Yes"/>
    <s v="Yes"/>
    <s v="Yes"/>
    <s v="3 to 6"/>
    <s v="Both"/>
    <n v="2"/>
    <x v="0"/>
    <x v="0"/>
  </r>
  <r>
    <s v="Intermediate"/>
    <s v="Microsoft Windows"/>
    <s v="Yes"/>
    <m/>
    <m/>
    <s v="Yes"/>
    <s v="Yes"/>
    <s v="Yes"/>
    <m/>
    <m/>
    <m/>
    <m/>
    <s v="No"/>
    <m/>
    <m/>
    <m/>
    <s v="Yes"/>
    <s v="Yes"/>
    <s v="Yes"/>
    <s v="Yes"/>
    <m/>
    <m/>
    <m/>
    <m/>
    <s v="1 to 3"/>
    <s v="Both"/>
    <n v="1"/>
    <x v="0"/>
    <x v="0"/>
  </r>
  <r>
    <s v="Intermediate"/>
    <s v="Microsoft Windows"/>
    <s v="Yes"/>
    <s v="Yes"/>
    <m/>
    <s v="Yes"/>
    <s v="Yes"/>
    <s v="Yes"/>
    <m/>
    <m/>
    <m/>
    <m/>
    <s v="No"/>
    <m/>
    <m/>
    <m/>
    <m/>
    <m/>
    <s v="Yes"/>
    <s v="Yes"/>
    <s v="Yes"/>
    <s v="Yes"/>
    <s v="Yes"/>
    <m/>
    <s v="3 to 6"/>
    <s v="Both"/>
    <n v="3"/>
    <x v="1"/>
    <x v="0"/>
  </r>
  <r>
    <s v="Advanced"/>
    <s v="Microsoft Windows"/>
    <m/>
    <m/>
    <s v="Yes"/>
    <s v="Yes"/>
    <s v="Yes"/>
    <s v="Yes"/>
    <s v="Yes"/>
    <s v="Yes"/>
    <s v="Yes"/>
    <s v="Yes"/>
    <s v="Yes"/>
    <m/>
    <m/>
    <m/>
    <m/>
    <m/>
    <m/>
    <m/>
    <m/>
    <m/>
    <m/>
    <m/>
    <m/>
    <m/>
    <m/>
    <x v="2"/>
    <x v="1"/>
  </r>
  <r>
    <s v="Advanced"/>
    <s v="Microsoft Windows"/>
    <s v="Yes"/>
    <m/>
    <s v="Yes"/>
    <s v="Yes"/>
    <s v="Yes"/>
    <s v="Yes"/>
    <s v="Yes"/>
    <s v="Yes"/>
    <m/>
    <m/>
    <s v="No"/>
    <m/>
    <m/>
    <s v="Yes"/>
    <s v="Yes"/>
    <m/>
    <m/>
    <m/>
    <m/>
    <s v="Yes"/>
    <m/>
    <m/>
    <s v="1 to 3"/>
    <s v="Both"/>
    <n v="3"/>
    <x v="0"/>
    <x v="1"/>
  </r>
  <r>
    <s v="Intermediate"/>
    <s v="Microsoft Windows"/>
    <s v="Yes"/>
    <m/>
    <s v="Yes"/>
    <s v="Yes"/>
    <m/>
    <s v="Yes"/>
    <m/>
    <s v="Yes"/>
    <m/>
    <m/>
    <s v="No"/>
    <m/>
    <s v="Yes"/>
    <s v="Yes"/>
    <s v="Yes"/>
    <m/>
    <s v="Yes"/>
    <s v="Yes"/>
    <s v="Yes"/>
    <s v="Yes"/>
    <s v="Yes"/>
    <m/>
    <m/>
    <s v="Both"/>
    <m/>
    <x v="0"/>
    <x v="1"/>
  </r>
  <r>
    <s v="Basic"/>
    <s v="Microsoft Windows"/>
    <m/>
    <m/>
    <m/>
    <s v="Yes"/>
    <s v="Yes"/>
    <s v="Yes"/>
    <m/>
    <m/>
    <m/>
    <m/>
    <s v="No"/>
    <m/>
    <s v="Yes"/>
    <s v="Yes"/>
    <s v="Yes"/>
    <m/>
    <s v="Yes"/>
    <s v="Yes"/>
    <s v="Yes"/>
    <s v="Yes"/>
    <s v="Yes"/>
    <m/>
    <s v="1 to 3"/>
    <s v="Both"/>
    <n v="2"/>
    <x v="0"/>
    <x v="1"/>
  </r>
  <r>
    <s v="Intermediate"/>
    <s v="Microsoft Windows"/>
    <m/>
    <m/>
    <m/>
    <s v="Yes"/>
    <m/>
    <s v="Yes"/>
    <m/>
    <m/>
    <m/>
    <m/>
    <s v="No"/>
    <m/>
    <m/>
    <m/>
    <m/>
    <m/>
    <s v="Yes"/>
    <s v="Yes"/>
    <s v="Yes"/>
    <m/>
    <m/>
    <m/>
    <s v="1 to 3"/>
    <s v="Classroom"/>
    <n v="2"/>
    <x v="1"/>
    <x v="0"/>
  </r>
  <r>
    <s v="Intermediate"/>
    <s v="Microsoft Windows"/>
    <s v="Yes"/>
    <s v="Yes"/>
    <s v="Yes"/>
    <s v="Yes"/>
    <s v="Yes"/>
    <s v="Yes"/>
    <s v="Yes"/>
    <m/>
    <s v="Yes"/>
    <m/>
    <m/>
    <s v="Apple Macintosh"/>
    <m/>
    <m/>
    <s v="Yes"/>
    <m/>
    <m/>
    <m/>
    <m/>
    <s v="Yes"/>
    <m/>
    <m/>
    <s v="1 to 3"/>
    <s v="Both"/>
    <n v="3"/>
    <x v="0"/>
    <x v="0"/>
  </r>
  <r>
    <s v="Intermediate"/>
    <s v="Microsoft Windows"/>
    <s v="Yes"/>
    <m/>
    <m/>
    <s v="Yes"/>
    <s v="Yes"/>
    <s v="Yes"/>
    <m/>
    <m/>
    <m/>
    <m/>
    <s v="No"/>
    <s v="Apple Macintosh"/>
    <m/>
    <s v="Yes"/>
    <s v="Yes"/>
    <m/>
    <s v="Yes"/>
    <s v="Yes"/>
    <m/>
    <m/>
    <m/>
    <m/>
    <s v="3 to 6"/>
    <s v="Classroom"/>
    <n v="2"/>
    <x v="0"/>
    <x v="0"/>
  </r>
  <r>
    <s v="Intermediate"/>
    <s v="Microsoft Windows"/>
    <s v="Yes"/>
    <s v="Yes"/>
    <s v="Yes"/>
    <s v="Yes"/>
    <s v="Yes"/>
    <s v="Yes"/>
    <s v="Yes"/>
    <m/>
    <s v="Yes"/>
    <m/>
    <s v="Yes"/>
    <s v="Apple Macintosh"/>
    <s v="Yes"/>
    <s v="Yes"/>
    <s v="Yes"/>
    <m/>
    <m/>
    <m/>
    <m/>
    <s v="Yes"/>
    <s v="Yes"/>
    <m/>
    <s v="1 to 3"/>
    <s v="Both"/>
    <n v="3"/>
    <x v="0"/>
    <x v="0"/>
  </r>
  <r>
    <s v="Intermediate"/>
    <s v="Microsoft Windows"/>
    <s v="Yes"/>
    <s v="Yes"/>
    <s v="Yes"/>
    <s v="Yes"/>
    <s v="Yes"/>
    <s v="Yes"/>
    <s v="Yes"/>
    <m/>
    <m/>
    <m/>
    <s v="No"/>
    <m/>
    <m/>
    <m/>
    <m/>
    <m/>
    <m/>
    <m/>
    <s v="Yes"/>
    <s v="Yes"/>
    <s v="Yes"/>
    <m/>
    <s v="3 to 6"/>
    <s v="Both"/>
    <n v="3"/>
    <x v="1"/>
    <x v="0"/>
  </r>
  <r>
    <s v="Intermediate"/>
    <s v="Microsoft Windows"/>
    <m/>
    <s v="Yes"/>
    <m/>
    <m/>
    <s v="Yes"/>
    <s v="Yes"/>
    <m/>
    <m/>
    <m/>
    <m/>
    <s v="No"/>
    <m/>
    <s v="Yes"/>
    <m/>
    <s v="Yes"/>
    <m/>
    <s v="Yes"/>
    <m/>
    <s v="Yes"/>
    <m/>
    <s v="Yes"/>
    <m/>
    <s v="3 to 6"/>
    <s v="Classroom"/>
    <n v="1"/>
    <x v="1"/>
    <x v="0"/>
  </r>
  <r>
    <s v="Intermediate"/>
    <s v="Microsoft Windows"/>
    <s v="Yes"/>
    <s v="Yes"/>
    <m/>
    <s v="Yes"/>
    <s v="Yes"/>
    <s v="Yes"/>
    <m/>
    <m/>
    <m/>
    <m/>
    <s v="No"/>
    <m/>
    <m/>
    <m/>
    <m/>
    <m/>
    <s v="Yes"/>
    <s v="Yes"/>
    <s v="Yes"/>
    <m/>
    <m/>
    <m/>
    <s v="1 to 3"/>
    <s v="Classroom"/>
    <n v="3"/>
    <x v="0"/>
    <x v="1"/>
  </r>
  <r>
    <s v="Advanced"/>
    <s v="Microsoft Windows"/>
    <s v="Yes"/>
    <s v="Yes"/>
    <s v="Yes"/>
    <s v="Yes"/>
    <s v="Yes"/>
    <s v="Yes"/>
    <m/>
    <m/>
    <m/>
    <m/>
    <s v="No"/>
    <m/>
    <m/>
    <m/>
    <s v="Yes"/>
    <m/>
    <m/>
    <m/>
    <s v="Yes"/>
    <s v="Yes"/>
    <s v="Yes"/>
    <m/>
    <s v="1 to 3"/>
    <s v="Both"/>
    <n v="3"/>
    <x v="1"/>
    <x v="0"/>
  </r>
  <r>
    <s v="Basic"/>
    <s v="Microsoft Windows"/>
    <m/>
    <m/>
    <m/>
    <s v="Yes"/>
    <s v="Yes"/>
    <s v="Yes"/>
    <m/>
    <m/>
    <m/>
    <m/>
    <s v="No"/>
    <s v="Microsoft Windows"/>
    <m/>
    <m/>
    <m/>
    <m/>
    <m/>
    <m/>
    <m/>
    <m/>
    <m/>
    <m/>
    <s v="1 to 3"/>
    <s v="Both"/>
    <n v="3"/>
    <x v="1"/>
    <x v="0"/>
  </r>
  <r>
    <s v="Intermediate"/>
    <s v="Microsoft Windows"/>
    <m/>
    <m/>
    <m/>
    <s v="Yes"/>
    <s v="Yes"/>
    <s v="Yes"/>
    <m/>
    <m/>
    <m/>
    <m/>
    <s v="No"/>
    <m/>
    <m/>
    <m/>
    <s v="Yes"/>
    <m/>
    <s v="Yes"/>
    <s v="Yes"/>
    <s v="Yes"/>
    <s v="Yes"/>
    <s v="Yes"/>
    <m/>
    <s v="1 to 3"/>
    <s v="Classroom"/>
    <n v="1"/>
    <x v="2"/>
    <x v="1"/>
  </r>
  <r>
    <s v="Intermediate"/>
    <s v="Microsoft Windows"/>
    <s v="Yes"/>
    <s v="Yes"/>
    <m/>
    <s v="Yes"/>
    <s v="Yes"/>
    <s v="Yes"/>
    <m/>
    <m/>
    <m/>
    <m/>
    <s v="No"/>
    <m/>
    <m/>
    <s v="Yes"/>
    <s v="Yes"/>
    <m/>
    <m/>
    <m/>
    <s v="Yes"/>
    <s v="Yes"/>
    <s v="Yes"/>
    <m/>
    <s v="1 to 3"/>
    <s v="Both"/>
    <n v="2"/>
    <x v="1"/>
    <x v="0"/>
  </r>
  <r>
    <s v="Basic"/>
    <s v="Microsoft Windows"/>
    <s v="Yes"/>
    <s v="Yes"/>
    <s v="Yes"/>
    <s v="Yes"/>
    <s v="Yes"/>
    <s v="Yes"/>
    <s v="Yes"/>
    <s v="Yes"/>
    <s v="Yes"/>
    <m/>
    <s v="No"/>
    <s v="Microsoft Windows"/>
    <s v="Yes"/>
    <s v="Yes"/>
    <s v="Yes"/>
    <s v="Yes"/>
    <s v="Yes"/>
    <s v="Yes"/>
    <s v="Yes"/>
    <s v="Yes"/>
    <s v="Yes"/>
    <m/>
    <s v="1 to 3"/>
    <s v="Classroom"/>
    <n v="1"/>
    <x v="0"/>
    <x v="0"/>
  </r>
  <r>
    <s v="Intermediate"/>
    <s v="Microsoft Windows"/>
    <s v="Yes"/>
    <s v="Yes"/>
    <s v="Yes"/>
    <s v="Yes"/>
    <s v="Yes"/>
    <s v="Yes"/>
    <m/>
    <m/>
    <m/>
    <m/>
    <s v="No"/>
    <s v="Apple Macintosh"/>
    <m/>
    <m/>
    <s v="Yes"/>
    <m/>
    <m/>
    <m/>
    <s v="Yes"/>
    <s v="Yes"/>
    <s v="Yes"/>
    <m/>
    <s v="1 to 3"/>
    <s v="Both"/>
    <n v="3"/>
    <x v="1"/>
    <x v="2"/>
  </r>
  <r>
    <s v="Intermediate"/>
    <s v="Microsoft Windows"/>
    <m/>
    <m/>
    <m/>
    <m/>
    <m/>
    <m/>
    <m/>
    <m/>
    <m/>
    <m/>
    <s v="No"/>
    <s v="Microsoft Windows"/>
    <m/>
    <m/>
    <m/>
    <m/>
    <s v="Yes"/>
    <s v="Yes"/>
    <s v="Yes"/>
    <s v="Yes"/>
    <s v="Yes"/>
    <m/>
    <s v="1 to 3"/>
    <s v="Both"/>
    <n v="1"/>
    <x v="1"/>
    <x v="2"/>
  </r>
  <r>
    <s v="Intermediate"/>
    <s v="Microsoft Windows"/>
    <s v="Yes"/>
    <m/>
    <m/>
    <s v="Yes"/>
    <m/>
    <s v="Yes"/>
    <m/>
    <m/>
    <m/>
    <m/>
    <s v="No"/>
    <m/>
    <m/>
    <m/>
    <m/>
    <s v="Yes"/>
    <m/>
    <s v="Yes"/>
    <m/>
    <m/>
    <m/>
    <m/>
    <s v="3 to 6"/>
    <s v="Classroom"/>
    <n v="3"/>
    <x v="0"/>
    <x v="1"/>
  </r>
  <r>
    <s v="Basic"/>
    <s v="Microsoft Windows"/>
    <s v="Yes"/>
    <s v="Yes"/>
    <m/>
    <s v="Yes"/>
    <m/>
    <s v="Yes"/>
    <m/>
    <m/>
    <m/>
    <m/>
    <s v="Yes"/>
    <m/>
    <m/>
    <m/>
    <s v="Yes"/>
    <m/>
    <s v="Yes"/>
    <m/>
    <m/>
    <s v="Yes"/>
    <m/>
    <m/>
    <s v="1 to 3"/>
    <s v="Both"/>
    <n v="1"/>
    <x v="1"/>
    <x v="0"/>
  </r>
  <r>
    <s v="Intermediate"/>
    <s v="Microsoft Windows"/>
    <s v="Yes"/>
    <s v="Yes"/>
    <m/>
    <s v="Yes"/>
    <s v="Yes"/>
    <s v="Yes"/>
    <m/>
    <m/>
    <m/>
    <m/>
    <s v="No"/>
    <s v="Microsoft Windows"/>
    <s v="Yes"/>
    <s v="Yes"/>
    <s v="Yes"/>
    <m/>
    <s v="Yes"/>
    <s v="Yes"/>
    <s v="Yes"/>
    <s v="Yes"/>
    <s v="Yes"/>
    <m/>
    <s v="1 to 3"/>
    <s v="Classroom"/>
    <n v="2"/>
    <x v="1"/>
    <x v="0"/>
  </r>
  <r>
    <m/>
    <s v="Microsoft Windows"/>
    <s v="Yes"/>
    <s v="Yes"/>
    <s v="Yes"/>
    <s v="Yes"/>
    <s v="Yes"/>
    <s v="Yes"/>
    <s v="Yes"/>
    <m/>
    <m/>
    <m/>
    <s v="Yes"/>
    <s v="Apple Macintosh"/>
    <m/>
    <m/>
    <s v="Yes"/>
    <m/>
    <m/>
    <m/>
    <s v="Yes"/>
    <s v="Yes"/>
    <s v="Yes"/>
    <m/>
    <s v="3 to 6"/>
    <s v="Online"/>
    <n v="3"/>
    <x v="1"/>
    <x v="0"/>
  </r>
  <r>
    <s v="Basic"/>
    <s v="Microsoft Windows"/>
    <m/>
    <m/>
    <m/>
    <s v="Yes"/>
    <m/>
    <s v="Yes"/>
    <m/>
    <m/>
    <m/>
    <m/>
    <s v="No"/>
    <s v="Microsoft Windows"/>
    <s v="Yes"/>
    <s v="Yes"/>
    <s v="Yes"/>
    <s v="Yes"/>
    <s v="Yes"/>
    <s v="Yes"/>
    <s v="Yes"/>
    <m/>
    <m/>
    <m/>
    <s v="1 to 3"/>
    <s v="Both"/>
    <n v="3"/>
    <x v="1"/>
    <x v="2"/>
  </r>
  <r>
    <s v="Intermediate"/>
    <s v="Microsoft Windows"/>
    <s v="Yes"/>
    <s v="Yes"/>
    <m/>
    <s v="Yes"/>
    <m/>
    <m/>
    <m/>
    <m/>
    <m/>
    <m/>
    <s v="No"/>
    <m/>
    <s v="Yes"/>
    <s v="Yes"/>
    <m/>
    <s v="Yes"/>
    <s v="Yes"/>
    <s v="Yes"/>
    <m/>
    <m/>
    <m/>
    <m/>
    <s v="3 to 6"/>
    <s v="Classroom"/>
    <n v="3"/>
    <x v="0"/>
    <x v="1"/>
  </r>
  <r>
    <s v="Basic"/>
    <s v="Microsoft Windows"/>
    <s v="Yes"/>
    <s v="Yes"/>
    <s v="Yes"/>
    <s v="Yes"/>
    <s v="Yes"/>
    <s v="Yes"/>
    <m/>
    <m/>
    <m/>
    <m/>
    <s v="No"/>
    <m/>
    <m/>
    <m/>
    <m/>
    <m/>
    <m/>
    <m/>
    <s v="Yes"/>
    <s v="Yes"/>
    <s v="Yes"/>
    <s v="Yes"/>
    <s v="6 to 8"/>
    <s v="Both"/>
    <n v="3"/>
    <x v="0"/>
    <x v="1"/>
  </r>
  <r>
    <s v="Intermediate"/>
    <s v="Microsoft Windows"/>
    <s v="Yes"/>
    <s v="Yes"/>
    <s v="Yes"/>
    <s v="Yes"/>
    <s v="Yes"/>
    <s v="Yes"/>
    <s v="Yes"/>
    <m/>
    <m/>
    <m/>
    <s v="No"/>
    <s v="Microsoft Windows"/>
    <s v="Yes"/>
    <s v="Yes"/>
    <s v="Yes"/>
    <s v="Yes"/>
    <s v="Yes"/>
    <s v="Yes"/>
    <s v="Yes"/>
    <m/>
    <m/>
    <m/>
    <s v="1 to 3"/>
    <s v="Online"/>
    <n v="2"/>
    <x v="0"/>
    <x v="1"/>
  </r>
  <r>
    <s v="Intermediate"/>
    <s v="Microsoft Windows"/>
    <s v="Yes"/>
    <m/>
    <m/>
    <s v="Yes"/>
    <s v="Yes"/>
    <s v="Yes"/>
    <m/>
    <m/>
    <m/>
    <m/>
    <s v="No"/>
    <s v="Apple Macintosh"/>
    <s v="Yes"/>
    <s v="Yes"/>
    <s v="Yes"/>
    <m/>
    <s v="Yes"/>
    <m/>
    <s v="Yes"/>
    <s v="Yes"/>
    <s v="Yes"/>
    <m/>
    <s v="1 to 3"/>
    <s v="Both"/>
    <n v="3"/>
    <x v="0"/>
    <x v="0"/>
  </r>
  <r>
    <s v="Intermediate"/>
    <s v="Microsoft Windows"/>
    <s v="Yes"/>
    <s v="Yes"/>
    <s v="Yes"/>
    <s v="Yes"/>
    <s v="Yes"/>
    <s v="Yes"/>
    <m/>
    <m/>
    <m/>
    <m/>
    <s v="No"/>
    <s v="Microsoft Windows"/>
    <s v="Yes"/>
    <s v="Yes"/>
    <s v="Yes"/>
    <s v="Yes"/>
    <s v="Yes"/>
    <s v="Yes"/>
    <s v="Yes"/>
    <s v="Yes"/>
    <s v="Yes"/>
    <m/>
    <s v="1 to 3"/>
    <s v="Online"/>
    <n v="2"/>
    <x v="0"/>
    <x v="1"/>
  </r>
  <r>
    <s v="Intermediate"/>
    <s v="Microsoft Windows"/>
    <s v="Yes"/>
    <s v="Yes"/>
    <s v="Yes"/>
    <s v="Yes"/>
    <s v="Yes"/>
    <s v="Yes"/>
    <m/>
    <m/>
    <m/>
    <m/>
    <s v="No"/>
    <s v="Microsoft Windows"/>
    <s v="Yes"/>
    <s v="Yes"/>
    <s v="Yes"/>
    <s v="Yes"/>
    <s v="Yes"/>
    <s v="Yes"/>
    <s v="Yes"/>
    <m/>
    <m/>
    <m/>
    <s v="1 to 3"/>
    <s v="Classroom"/>
    <n v="2"/>
    <x v="0"/>
    <x v="1"/>
  </r>
  <r>
    <s v="Advanced"/>
    <s v="Microsoft Windows"/>
    <s v="Yes"/>
    <s v="Yes"/>
    <s v="Yes"/>
    <s v="Yes"/>
    <s v="Yes"/>
    <s v="Yes"/>
    <s v="Yes"/>
    <m/>
    <m/>
    <m/>
    <s v="No"/>
    <s v="Apple Macintosh"/>
    <m/>
    <m/>
    <s v="Yes"/>
    <m/>
    <m/>
    <m/>
    <m/>
    <s v="Yes"/>
    <s v="Yes"/>
    <s v="Yes"/>
    <s v="1 to 3"/>
    <s v="Both"/>
    <n v="2"/>
    <x v="1"/>
    <x v="0"/>
  </r>
  <r>
    <s v="Advanced"/>
    <s v="Microsoft Windows"/>
    <s v="Yes"/>
    <s v="Yes"/>
    <s v="Yes"/>
    <s v="Yes"/>
    <s v="Yes"/>
    <s v="Yes"/>
    <s v="Yes"/>
    <s v="Yes"/>
    <m/>
    <m/>
    <s v="No"/>
    <m/>
    <m/>
    <m/>
    <s v="Yes"/>
    <m/>
    <s v="Yes"/>
    <s v="Yes"/>
    <s v="Yes"/>
    <s v="Yes"/>
    <s v="Yes"/>
    <s v="Yes"/>
    <s v="1 to 3"/>
    <s v="Classroom"/>
    <n v="3"/>
    <x v="2"/>
    <x v="1"/>
  </r>
  <r>
    <s v="Intermediate"/>
    <s v="Microsoft Windows"/>
    <s v="Yes"/>
    <m/>
    <m/>
    <s v="Yes"/>
    <s v="Yes"/>
    <s v="Yes"/>
    <s v="Yes"/>
    <s v="Yes"/>
    <s v="Yes"/>
    <s v="Yes"/>
    <s v="Yes"/>
    <s v="Apple Macintosh"/>
    <m/>
    <s v="Yes"/>
    <s v="Yes"/>
    <m/>
    <s v="Yes"/>
    <s v="Yes"/>
    <s v="Yes"/>
    <s v="Yes"/>
    <s v="Yes"/>
    <m/>
    <s v="3 to 6"/>
    <s v="Both"/>
    <n v="3"/>
    <x v="0"/>
    <x v="0"/>
  </r>
  <r>
    <s v="Intermediate"/>
    <s v="Microsoft Windows"/>
    <s v="Yes"/>
    <s v="Yes"/>
    <s v="Yes"/>
    <s v="Yes"/>
    <s v="Yes"/>
    <s v="Yes"/>
    <m/>
    <m/>
    <m/>
    <m/>
    <s v="No"/>
    <s v="Microsoft Windows"/>
    <m/>
    <m/>
    <s v="Yes"/>
    <s v="Yes"/>
    <s v="Yes"/>
    <s v="Yes"/>
    <s v="Yes"/>
    <s v="Yes"/>
    <s v="Yes"/>
    <s v="Yes"/>
    <s v="6 to 8"/>
    <s v="Both"/>
    <n v="2"/>
    <x v="0"/>
    <x v="0"/>
  </r>
  <r>
    <s v="Advanced"/>
    <s v="Microsoft Windows"/>
    <s v="Yes"/>
    <s v="Yes"/>
    <s v="Yes"/>
    <s v="Yes"/>
    <s v="Yes"/>
    <s v="Yes"/>
    <m/>
    <m/>
    <m/>
    <m/>
    <s v="No"/>
    <s v="Apple Macintosh"/>
    <m/>
    <m/>
    <m/>
    <m/>
    <m/>
    <m/>
    <s v="Yes"/>
    <s v="Yes"/>
    <s v="Yes"/>
    <s v="Yes"/>
    <s v="3 to 6"/>
    <s v="Both"/>
    <n v="2"/>
    <x v="1"/>
    <x v="0"/>
  </r>
  <r>
    <s v="Advanced"/>
    <s v="Microsoft Windows"/>
    <s v="Yes"/>
    <s v="Yes"/>
    <s v="Yes"/>
    <s v="Yes"/>
    <s v="Yes"/>
    <s v="Yes"/>
    <m/>
    <s v="Yes"/>
    <s v="Yes"/>
    <s v="Yes"/>
    <s v="Yes"/>
    <m/>
    <s v="Yes"/>
    <m/>
    <m/>
    <m/>
    <m/>
    <m/>
    <s v="Yes"/>
    <m/>
    <s v="Yes"/>
    <m/>
    <s v="1 to 3"/>
    <s v="Both"/>
    <n v="3"/>
    <x v="1"/>
    <x v="3"/>
  </r>
  <r>
    <s v="Intermediate"/>
    <s v="Microsoft Windows"/>
    <s v="Yes"/>
    <s v="Yes"/>
    <s v="Yes"/>
    <s v="Yes"/>
    <s v="Yes"/>
    <s v="Yes"/>
    <s v="Yes"/>
    <m/>
    <m/>
    <m/>
    <s v="No"/>
    <s v="Apple Macintosh"/>
    <m/>
    <m/>
    <s v="Yes"/>
    <m/>
    <s v="Yes"/>
    <m/>
    <m/>
    <s v="Yes"/>
    <s v="Yes"/>
    <s v="Yes"/>
    <s v="3 to 6"/>
    <s v="Both"/>
    <n v="3"/>
    <x v="1"/>
    <x v="0"/>
  </r>
  <r>
    <s v="Advanced"/>
    <s v="Microsoft Windows"/>
    <s v="Yes"/>
    <s v="Yes"/>
    <s v="Yes"/>
    <s v="Yes"/>
    <s v="Yes"/>
    <s v="Yes"/>
    <s v="Yes"/>
    <m/>
    <s v="Yes"/>
    <m/>
    <s v="Yes"/>
    <s v="Apple Macintosh"/>
    <s v="Yes"/>
    <s v="Yes"/>
    <s v="Yes"/>
    <m/>
    <m/>
    <m/>
    <m/>
    <s v="Yes"/>
    <m/>
    <s v="Yes"/>
    <s v="1 to 3"/>
    <s v="Both"/>
    <n v="2"/>
    <x v="1"/>
    <x v="0"/>
  </r>
  <r>
    <s v="Intermediate"/>
    <s v="Microsoft Windows"/>
    <s v="Yes"/>
    <s v="Yes"/>
    <s v="Yes"/>
    <s v="Yes"/>
    <s v="Yes"/>
    <s v="Yes"/>
    <m/>
    <s v="Yes"/>
    <m/>
    <m/>
    <s v="Yes"/>
    <s v="Microsoft Windows"/>
    <s v="Yes"/>
    <s v="Yes"/>
    <s v="Yes"/>
    <s v="Yes"/>
    <s v="Yes"/>
    <s v="Yes"/>
    <m/>
    <s v="Yes"/>
    <m/>
    <m/>
    <s v="3 to 6"/>
    <s v="Classroom"/>
    <n v="3"/>
    <x v="0"/>
    <x v="1"/>
  </r>
  <r>
    <s v="Intermediate"/>
    <s v="Microsoft Windows"/>
    <s v="Yes"/>
    <s v="Yes"/>
    <s v="Yes"/>
    <s v="Yes"/>
    <s v="Yes"/>
    <s v="Yes"/>
    <m/>
    <m/>
    <m/>
    <m/>
    <s v="No"/>
    <s v="Microsoft Windows"/>
    <s v="Yes"/>
    <s v="Yes"/>
    <s v="Yes"/>
    <s v="Yes"/>
    <s v="Yes"/>
    <s v="Yes"/>
    <s v="Yes"/>
    <s v="Yes"/>
    <s v="Yes"/>
    <m/>
    <s v="1 to 3"/>
    <s v="Classroom"/>
    <n v="3"/>
    <x v="1"/>
    <x v="2"/>
  </r>
  <r>
    <s v="Advanced"/>
    <s v="Microsoft Windows"/>
    <m/>
    <m/>
    <m/>
    <s v="Yes"/>
    <s v="Yes"/>
    <s v="Yes"/>
    <s v="Yes"/>
    <m/>
    <m/>
    <m/>
    <m/>
    <m/>
    <m/>
    <m/>
    <m/>
    <m/>
    <s v="Yes"/>
    <m/>
    <m/>
    <s v="Yes"/>
    <s v="Yes"/>
    <m/>
    <s v="1 to 3"/>
    <s v="Classroom"/>
    <n v="1"/>
    <x v="0"/>
    <x v="1"/>
  </r>
  <r>
    <s v="Intermediate"/>
    <s v="Microsoft Windows"/>
    <m/>
    <m/>
    <m/>
    <s v="Yes"/>
    <s v="Yes"/>
    <s v="Yes"/>
    <m/>
    <s v="Yes"/>
    <s v="Yes"/>
    <m/>
    <s v="No"/>
    <m/>
    <m/>
    <m/>
    <m/>
    <m/>
    <s v="Yes"/>
    <m/>
    <s v="Yes"/>
    <m/>
    <s v="Yes"/>
    <m/>
    <s v="1 to 3"/>
    <s v="Both"/>
    <n v="1"/>
    <x v="0"/>
    <x v="1"/>
  </r>
  <r>
    <s v="Intermediate"/>
    <s v="Microsoft Windows"/>
    <m/>
    <m/>
    <s v="Yes"/>
    <s v="Yes"/>
    <s v="Yes"/>
    <s v="Yes"/>
    <m/>
    <m/>
    <m/>
    <m/>
    <s v="No"/>
    <m/>
    <s v="Yes"/>
    <m/>
    <m/>
    <m/>
    <m/>
    <m/>
    <m/>
    <m/>
    <s v="Yes"/>
    <m/>
    <s v="1 to 3"/>
    <s v="Online"/>
    <n v="1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633AE-8E72-4F02-9FD1-1872C8EF53E2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F6" firstHeaderRow="1" firstDataRow="2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dataField="1" showAll="0">
      <items count="5">
        <item x="0"/>
        <item x="2"/>
        <item x="3"/>
        <item x="1"/>
        <item t="default"/>
      </items>
    </pivotField>
  </pivotFields>
  <rowFields count="1">
    <field x="27"/>
  </rowFields>
  <rowItems count="4">
    <i>
      <x/>
    </i>
    <i>
      <x v="1"/>
    </i>
    <i>
      <x v="2"/>
    </i>
    <i t="grand">
      <x/>
    </i>
  </rowItems>
  <colFields count="1">
    <field x="2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How much in thousands are you willing to pay?" fld="28" subtotal="count" baseField="0" baseItem="0"/>
  </dataFields>
  <chartFormats count="8"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3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2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791C40-01DC-476F-8D52-CCF1E96112C3}" name="Table1" displayName="Table1" ref="A2:AC47" totalsRowShown="0" headerRowDxfId="0">
  <autoFilter ref="A2:AC47" xr:uid="{F35668AB-16A7-4C02-94F4-9E11839A68AB}"/>
  <tableColumns count="29">
    <tableColumn id="1" xr3:uid="{052AA3D2-AAD4-4080-BC1E-C0303007AEEA}" name="How would you rate your knowledge and use of computer?"/>
    <tableColumn id="2" xr3:uid="{5EDA6B2E-4877-4C93-9A88-48629AA1D294}" name="Which of the following Oprating Systems do you use at work?"/>
    <tableColumn id="3" xr3:uid="{13F99C18-4B65-4D5F-9556-818C43AF4A1B}" name="Writing"/>
    <tableColumn id="4" xr3:uid="{93AE199E-D3FB-47E8-9CDF-E81E446183B8}" name="Presenting"/>
    <tableColumn id="5" xr3:uid="{3C02F37A-6E4B-45F3-8AC4-7C079769A152}" name="Data Management"/>
    <tableColumn id="6" xr3:uid="{F0D3509E-761C-4C65-AAB8-997FA0E71560}" name="Word Processor (e.g. Office Word)"/>
    <tableColumn id="7" xr3:uid="{05169726-2AE4-47D1-BE1C-06841D5D22C3}" name="Spreadsheet (e.g. Office Excel)"/>
    <tableColumn id="8" xr3:uid="{A5B2E3E0-E72B-47E2-B8DA-CCB7792F75A9}" name="PowerPoint"/>
    <tableColumn id="9" xr3:uid="{653CB40A-8D89-462F-B112-D4AC0FED7746}" name="Database (e.g. Office Access)"/>
    <tableColumn id="10" xr3:uid="{D8618DB7-E06D-4DE8-A99E-9357062456CB}" name="Epi Info"/>
    <tableColumn id="11" xr3:uid="{EB77421C-2CC3-4F94-AB4D-4873AA8A5840}" name="GIS"/>
    <tableColumn id="12" xr3:uid="{F8BB291E-FF01-47EE-8F7D-0C38CBD47504}" name="DHIS"/>
    <tableColumn id="13" xr3:uid="{B6B95A67-62B7-445F-B12B-1E5E3938A976}" name="Have you had formal training on all the skills/technologies?"/>
    <tableColumn id="14" xr3:uid="{D3680B9F-9652-44B2-AB68-0CBB1933202F}" name="Which of the following Oprating Systems do you need training on?"/>
    <tableColumn id="15" xr3:uid="{F722BA41-52DC-441D-BE42-30550AC6B98F}" name="Writing2"/>
    <tableColumn id="16" xr3:uid="{750B5108-9CEE-4634-9BF6-2C6A86CA0299}" name="Presenting3"/>
    <tableColumn id="17" xr3:uid="{34108B62-3CAF-4C94-82DD-E86B6737B1B7}" name="Data Management4"/>
    <tableColumn id="18" xr3:uid="{CD393524-24E1-4DE4-B83C-9E507EB58D53}" name="Word Processor (e.g. Office Word)5"/>
    <tableColumn id="19" xr3:uid="{B6D239C5-0127-47CD-BCD1-A3C1E8D0319D}" name="Spreadsheet (e.g. Office Excel)6"/>
    <tableColumn id="20" xr3:uid="{C42B4655-E2D9-49FE-9672-97C9FE38507C}" name="PowerPoint7"/>
    <tableColumn id="21" xr3:uid="{FCE8484D-23DA-4836-BC83-3AAD1593BF65}" name="Database (e.g. Office Access)8"/>
    <tableColumn id="22" xr3:uid="{0136DD6F-2CD9-445F-A9F4-BD2342D8F413}" name="Epi Info9"/>
    <tableColumn id="23" xr3:uid="{0445F5EE-8772-43F2-A0AB-5406500D270A}" name="GIS10"/>
    <tableColumn id="24" xr3:uid="{96DA848D-1FAD-452E-84FA-983932DFFC05}" name="DHIS11"/>
    <tableColumn id="25" xr3:uid="{3C28203C-C4D7-4DC0-8E65-187803F6CB73}" name="How many hours in a day can you dedicate to learning"/>
    <tableColumn id="26" xr3:uid="{871E5657-CBFA-49D9-92F8-6FCEC5221F36}" name="Which delivery mode would you prefer"/>
    <tableColumn id="27" xr3:uid="{0673F7D3-1A49-4240-88B8-B6DEE5F7A686}" name="How many days are you able to dedicate to the training?"/>
    <tableColumn id="28" xr3:uid="{E0051C95-41AC-4B07-B462-29CE9BFB167A}" name="Are you able to pay for training?"/>
    <tableColumn id="29" xr3:uid="{900B2635-4947-404D-B54C-E976EFCF384A}" name="How much in thousands are you willing to pay?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10A6C-9259-408F-88F2-FAD274A5E944}">
  <dimension ref="A1:F6"/>
  <sheetViews>
    <sheetView workbookViewId="0">
      <selection activeCell="H14" sqref="H14"/>
    </sheetView>
  </sheetViews>
  <sheetFormatPr defaultRowHeight="15" x14ac:dyDescent="0.25"/>
  <cols>
    <col min="1" max="1" width="51.7109375" bestFit="1" customWidth="1"/>
    <col min="2" max="2" width="16.28515625" bestFit="1" customWidth="1"/>
    <col min="3" max="3" width="7.7109375" bestFit="1" customWidth="1"/>
    <col min="5" max="5" width="7.28515625" bestFit="1" customWidth="1"/>
    <col min="6" max="6" width="11.28515625" bestFit="1" customWidth="1"/>
  </cols>
  <sheetData>
    <row r="1" spans="1:6" x14ac:dyDescent="0.25">
      <c r="A1" s="22" t="s">
        <v>80</v>
      </c>
      <c r="B1" s="22" t="s">
        <v>78</v>
      </c>
    </row>
    <row r="2" spans="1:6" x14ac:dyDescent="0.25">
      <c r="A2" s="22" t="s">
        <v>74</v>
      </c>
      <c r="B2" t="s">
        <v>31</v>
      </c>
      <c r="C2" t="s">
        <v>36</v>
      </c>
      <c r="D2" t="s">
        <v>39</v>
      </c>
      <c r="E2" t="s">
        <v>75</v>
      </c>
      <c r="F2" t="s">
        <v>76</v>
      </c>
    </row>
    <row r="3" spans="1:6" x14ac:dyDescent="0.25">
      <c r="A3" s="23" t="s">
        <v>27</v>
      </c>
      <c r="B3" s="24">
        <v>9</v>
      </c>
      <c r="C3" s="24"/>
      <c r="D3" s="24"/>
      <c r="E3" s="24"/>
      <c r="F3" s="24">
        <v>9</v>
      </c>
    </row>
    <row r="4" spans="1:6" x14ac:dyDescent="0.25">
      <c r="A4" s="23" t="s">
        <v>26</v>
      </c>
      <c r="B4" s="24">
        <v>15</v>
      </c>
      <c r="C4" s="24">
        <v>4</v>
      </c>
      <c r="D4" s="24">
        <v>1</v>
      </c>
      <c r="E4" s="24"/>
      <c r="F4" s="24">
        <v>20</v>
      </c>
    </row>
    <row r="5" spans="1:6" x14ac:dyDescent="0.25">
      <c r="A5" s="23" t="s">
        <v>75</v>
      </c>
      <c r="B5" s="24"/>
      <c r="C5" s="24"/>
      <c r="D5" s="24"/>
      <c r="E5" s="24"/>
      <c r="F5" s="24"/>
    </row>
    <row r="6" spans="1:6" x14ac:dyDescent="0.25">
      <c r="A6" s="23" t="s">
        <v>76</v>
      </c>
      <c r="B6" s="24">
        <v>24</v>
      </c>
      <c r="C6" s="24">
        <v>4</v>
      </c>
      <c r="D6" s="24">
        <v>1</v>
      </c>
      <c r="E6" s="24"/>
      <c r="F6" s="24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9F5D2-D85D-4295-8436-F203DE49B69C}">
  <dimension ref="A1:AC47"/>
  <sheetViews>
    <sheetView topLeftCell="A3" workbookViewId="0">
      <selection activeCell="AA9" sqref="AA9"/>
    </sheetView>
  </sheetViews>
  <sheetFormatPr defaultRowHeight="15" x14ac:dyDescent="0.25"/>
  <cols>
    <col min="1" max="1" width="55.140625" customWidth="1"/>
    <col min="2" max="2" width="57.28515625" customWidth="1"/>
    <col min="3" max="3" width="9.85546875" customWidth="1"/>
    <col min="4" max="4" width="12.7109375" customWidth="1"/>
    <col min="5" max="5" width="19.42578125" customWidth="1"/>
    <col min="6" max="6" width="33.5703125" customWidth="1"/>
    <col min="7" max="7" width="30.28515625" customWidth="1"/>
    <col min="8" max="8" width="13.5703125" customWidth="1"/>
    <col min="9" max="9" width="28.5703125" customWidth="1"/>
    <col min="10" max="10" width="9.85546875" customWidth="1"/>
    <col min="11" max="11" width="6.140625" customWidth="1"/>
    <col min="12" max="12" width="7.28515625" customWidth="1"/>
    <col min="13" max="13" width="55.42578125" customWidth="1"/>
    <col min="14" max="14" width="61.7109375" customWidth="1"/>
    <col min="15" max="15" width="10.85546875" customWidth="1"/>
    <col min="16" max="16" width="13.7109375" customWidth="1"/>
    <col min="17" max="17" width="20.42578125" customWidth="1"/>
    <col min="18" max="18" width="34.5703125" customWidth="1"/>
    <col min="19" max="19" width="31.28515625" customWidth="1"/>
    <col min="20" max="20" width="14.5703125" customWidth="1"/>
    <col min="21" max="21" width="29.5703125" customWidth="1"/>
    <col min="22" max="22" width="10.85546875" customWidth="1"/>
    <col min="23" max="23" width="8.140625" customWidth="1"/>
    <col min="24" max="24" width="9.28515625" customWidth="1"/>
    <col min="25" max="25" width="50.28515625" customWidth="1"/>
    <col min="26" max="26" width="37.85546875" customWidth="1"/>
    <col min="27" max="27" width="52.5703125" customWidth="1"/>
    <col min="28" max="28" width="31.42578125" customWidth="1"/>
    <col min="29" max="29" width="51.5703125" customWidth="1"/>
  </cols>
  <sheetData>
    <row r="1" spans="1:29" s="1" customFormat="1" x14ac:dyDescent="0.25">
      <c r="A1" s="1" t="s">
        <v>0</v>
      </c>
      <c r="B1" s="1" t="s">
        <v>1</v>
      </c>
      <c r="C1" s="25" t="s">
        <v>2</v>
      </c>
      <c r="D1" s="25"/>
      <c r="E1" s="25"/>
      <c r="F1" s="25" t="s">
        <v>3</v>
      </c>
      <c r="G1" s="25"/>
      <c r="H1" s="25"/>
      <c r="I1" s="25"/>
      <c r="J1" s="25"/>
      <c r="K1" s="25"/>
      <c r="L1" s="25"/>
      <c r="M1" s="1" t="s">
        <v>4</v>
      </c>
      <c r="N1" s="1" t="s">
        <v>5</v>
      </c>
      <c r="O1" s="25" t="s">
        <v>6</v>
      </c>
      <c r="P1" s="25"/>
      <c r="Q1" s="25"/>
      <c r="R1" s="25" t="s">
        <v>7</v>
      </c>
      <c r="S1" s="25"/>
      <c r="T1" s="25"/>
      <c r="U1" s="25"/>
      <c r="V1" s="25"/>
      <c r="W1" s="25"/>
      <c r="X1" s="25"/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</row>
    <row r="2" spans="1:29" s="1" customFormat="1" x14ac:dyDescent="0.25">
      <c r="A2" s="1" t="s">
        <v>0</v>
      </c>
      <c r="B2" s="1" t="s">
        <v>1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4</v>
      </c>
      <c r="N2" s="1" t="s">
        <v>5</v>
      </c>
      <c r="O2" s="1" t="s">
        <v>40</v>
      </c>
      <c r="P2" s="1" t="s">
        <v>41</v>
      </c>
      <c r="Q2" s="1" t="s">
        <v>42</v>
      </c>
      <c r="R2" s="1" t="s">
        <v>43</v>
      </c>
      <c r="S2" s="1" t="s">
        <v>44</v>
      </c>
      <c r="T2" s="1" t="s">
        <v>45</v>
      </c>
      <c r="U2" s="1" t="s">
        <v>46</v>
      </c>
      <c r="V2" s="1" t="s">
        <v>47</v>
      </c>
      <c r="W2" s="1" t="s">
        <v>48</v>
      </c>
      <c r="X2" s="1" t="s">
        <v>49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79</v>
      </c>
    </row>
    <row r="3" spans="1:29" x14ac:dyDescent="0.25">
      <c r="A3" t="s">
        <v>24</v>
      </c>
      <c r="B3" t="s">
        <v>25</v>
      </c>
      <c r="C3" t="s">
        <v>26</v>
      </c>
      <c r="D3" t="s">
        <v>26</v>
      </c>
      <c r="F3" t="s">
        <v>26</v>
      </c>
      <c r="G3" t="s">
        <v>26</v>
      </c>
      <c r="H3" t="s">
        <v>26</v>
      </c>
      <c r="M3" t="s">
        <v>27</v>
      </c>
      <c r="N3" t="s">
        <v>28</v>
      </c>
      <c r="Q3" t="s">
        <v>26</v>
      </c>
      <c r="U3" t="s">
        <v>26</v>
      </c>
      <c r="V3" t="s">
        <v>26</v>
      </c>
      <c r="W3" t="s">
        <v>26</v>
      </c>
      <c r="X3" t="s">
        <v>26</v>
      </c>
      <c r="Y3" t="s">
        <v>29</v>
      </c>
      <c r="Z3" t="s">
        <v>30</v>
      </c>
      <c r="AA3">
        <v>2</v>
      </c>
      <c r="AB3" t="s">
        <v>27</v>
      </c>
      <c r="AC3" t="s">
        <v>31</v>
      </c>
    </row>
    <row r="4" spans="1:29" x14ac:dyDescent="0.25">
      <c r="A4" t="s">
        <v>24</v>
      </c>
      <c r="B4" t="s">
        <v>25</v>
      </c>
      <c r="C4" t="s">
        <v>26</v>
      </c>
      <c r="F4" t="s">
        <v>26</v>
      </c>
      <c r="G4" t="s">
        <v>26</v>
      </c>
      <c r="H4" t="s">
        <v>26</v>
      </c>
      <c r="M4" t="s">
        <v>27</v>
      </c>
      <c r="Q4" t="s">
        <v>26</v>
      </c>
      <c r="R4" t="s">
        <v>26</v>
      </c>
      <c r="S4" t="s">
        <v>26</v>
      </c>
      <c r="T4" t="s">
        <v>26</v>
      </c>
      <c r="Y4" t="s">
        <v>32</v>
      </c>
      <c r="Z4" t="s">
        <v>30</v>
      </c>
      <c r="AA4">
        <v>1</v>
      </c>
      <c r="AB4" t="s">
        <v>27</v>
      </c>
      <c r="AC4" t="s">
        <v>31</v>
      </c>
    </row>
    <row r="5" spans="1:29" x14ac:dyDescent="0.25">
      <c r="A5" t="s">
        <v>24</v>
      </c>
      <c r="B5" t="s">
        <v>25</v>
      </c>
      <c r="C5" t="s">
        <v>26</v>
      </c>
      <c r="D5" t="s">
        <v>26</v>
      </c>
      <c r="F5" t="s">
        <v>26</v>
      </c>
      <c r="G5" t="s">
        <v>26</v>
      </c>
      <c r="H5" t="s">
        <v>26</v>
      </c>
      <c r="M5" t="s">
        <v>27</v>
      </c>
      <c r="S5" t="s">
        <v>26</v>
      </c>
      <c r="T5" t="s">
        <v>26</v>
      </c>
      <c r="U5" t="s">
        <v>26</v>
      </c>
      <c r="V5" t="s">
        <v>26</v>
      </c>
      <c r="W5" t="s">
        <v>26</v>
      </c>
      <c r="Y5" t="s">
        <v>29</v>
      </c>
      <c r="Z5" t="s">
        <v>30</v>
      </c>
      <c r="AA5">
        <v>3</v>
      </c>
      <c r="AB5" t="s">
        <v>26</v>
      </c>
      <c r="AC5" t="s">
        <v>31</v>
      </c>
    </row>
    <row r="6" spans="1:29" x14ac:dyDescent="0.25">
      <c r="A6" t="s">
        <v>33</v>
      </c>
      <c r="B6" t="s">
        <v>25</v>
      </c>
      <c r="E6" t="s">
        <v>26</v>
      </c>
      <c r="F6" t="s">
        <v>26</v>
      </c>
      <c r="G6" t="s">
        <v>26</v>
      </c>
      <c r="H6" t="s">
        <v>26</v>
      </c>
      <c r="I6" t="s">
        <v>26</v>
      </c>
      <c r="J6" t="s">
        <v>26</v>
      </c>
      <c r="K6" t="s">
        <v>26</v>
      </c>
      <c r="L6" t="s">
        <v>26</v>
      </c>
      <c r="M6" t="s">
        <v>26</v>
      </c>
    </row>
    <row r="7" spans="1:29" x14ac:dyDescent="0.25">
      <c r="A7" t="s">
        <v>33</v>
      </c>
      <c r="B7" t="s">
        <v>25</v>
      </c>
      <c r="C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26</v>
      </c>
      <c r="J7" t="s">
        <v>26</v>
      </c>
      <c r="M7" t="s">
        <v>27</v>
      </c>
      <c r="P7" t="s">
        <v>26</v>
      </c>
      <c r="Q7" t="s">
        <v>26</v>
      </c>
      <c r="V7" t="s">
        <v>26</v>
      </c>
      <c r="Y7" t="s">
        <v>32</v>
      </c>
      <c r="Z7" t="s">
        <v>30</v>
      </c>
      <c r="AA7">
        <v>3</v>
      </c>
      <c r="AB7" t="s">
        <v>27</v>
      </c>
    </row>
    <row r="8" spans="1:29" x14ac:dyDescent="0.25">
      <c r="A8" t="s">
        <v>24</v>
      </c>
      <c r="B8" t="s">
        <v>25</v>
      </c>
      <c r="C8" t="s">
        <v>26</v>
      </c>
      <c r="E8" t="s">
        <v>26</v>
      </c>
      <c r="F8" t="s">
        <v>26</v>
      </c>
      <c r="H8" t="s">
        <v>26</v>
      </c>
      <c r="J8" t="s">
        <v>26</v>
      </c>
      <c r="M8" t="s">
        <v>27</v>
      </c>
      <c r="O8" t="s">
        <v>26</v>
      </c>
      <c r="P8" t="s">
        <v>26</v>
      </c>
      <c r="Q8" t="s">
        <v>26</v>
      </c>
      <c r="S8" t="s">
        <v>26</v>
      </c>
      <c r="T8" t="s">
        <v>26</v>
      </c>
      <c r="U8" t="s">
        <v>26</v>
      </c>
      <c r="V8" t="s">
        <v>26</v>
      </c>
      <c r="W8" t="s">
        <v>26</v>
      </c>
      <c r="Z8" t="s">
        <v>30</v>
      </c>
      <c r="AB8" t="s">
        <v>27</v>
      </c>
    </row>
    <row r="9" spans="1:29" x14ac:dyDescent="0.25">
      <c r="A9" t="s">
        <v>34</v>
      </c>
      <c r="B9" t="s">
        <v>25</v>
      </c>
      <c r="F9" t="s">
        <v>26</v>
      </c>
      <c r="G9" t="s">
        <v>26</v>
      </c>
      <c r="H9" t="s">
        <v>26</v>
      </c>
      <c r="M9" t="s">
        <v>27</v>
      </c>
      <c r="O9" t="s">
        <v>26</v>
      </c>
      <c r="P9" t="s">
        <v>26</v>
      </c>
      <c r="Q9" t="s">
        <v>26</v>
      </c>
      <c r="S9" t="s">
        <v>26</v>
      </c>
      <c r="T9" t="s">
        <v>26</v>
      </c>
      <c r="U9" t="s">
        <v>26</v>
      </c>
      <c r="V9" t="s">
        <v>26</v>
      </c>
      <c r="W9" t="s">
        <v>26</v>
      </c>
      <c r="Y9" t="s">
        <v>32</v>
      </c>
      <c r="Z9" t="s">
        <v>30</v>
      </c>
      <c r="AA9">
        <v>2</v>
      </c>
      <c r="AB9" t="s">
        <v>27</v>
      </c>
    </row>
    <row r="10" spans="1:29" x14ac:dyDescent="0.25">
      <c r="A10" t="s">
        <v>24</v>
      </c>
      <c r="B10" t="s">
        <v>25</v>
      </c>
      <c r="F10" t="s">
        <v>26</v>
      </c>
      <c r="H10" t="s">
        <v>26</v>
      </c>
      <c r="M10" t="s">
        <v>27</v>
      </c>
      <c r="S10" t="s">
        <v>26</v>
      </c>
      <c r="T10" t="s">
        <v>26</v>
      </c>
      <c r="U10" t="s">
        <v>26</v>
      </c>
      <c r="Y10" t="s">
        <v>32</v>
      </c>
      <c r="Z10" t="s">
        <v>35</v>
      </c>
      <c r="AA10">
        <v>2</v>
      </c>
      <c r="AB10" t="s">
        <v>26</v>
      </c>
      <c r="AC10" t="s">
        <v>31</v>
      </c>
    </row>
    <row r="11" spans="1:29" x14ac:dyDescent="0.25">
      <c r="A11" t="s">
        <v>24</v>
      </c>
      <c r="B11" t="s">
        <v>25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26</v>
      </c>
      <c r="I11" t="s">
        <v>26</v>
      </c>
      <c r="K11" t="s">
        <v>26</v>
      </c>
      <c r="N11" t="s">
        <v>28</v>
      </c>
      <c r="Q11" t="s">
        <v>26</v>
      </c>
      <c r="V11" t="s">
        <v>26</v>
      </c>
      <c r="Y11" t="s">
        <v>32</v>
      </c>
      <c r="Z11" t="s">
        <v>30</v>
      </c>
      <c r="AA11">
        <v>3</v>
      </c>
      <c r="AB11" t="s">
        <v>27</v>
      </c>
      <c r="AC11" t="s">
        <v>31</v>
      </c>
    </row>
    <row r="12" spans="1:29" x14ac:dyDescent="0.25">
      <c r="A12" t="s">
        <v>24</v>
      </c>
      <c r="B12" t="s">
        <v>25</v>
      </c>
      <c r="C12" t="s">
        <v>26</v>
      </c>
      <c r="F12" t="s">
        <v>26</v>
      </c>
      <c r="G12" t="s">
        <v>26</v>
      </c>
      <c r="H12" t="s">
        <v>26</v>
      </c>
      <c r="M12" t="s">
        <v>27</v>
      </c>
      <c r="N12" t="s">
        <v>28</v>
      </c>
      <c r="P12" t="s">
        <v>26</v>
      </c>
      <c r="Q12" t="s">
        <v>26</v>
      </c>
      <c r="S12" t="s">
        <v>26</v>
      </c>
      <c r="T12" t="s">
        <v>26</v>
      </c>
      <c r="Y12" t="s">
        <v>29</v>
      </c>
      <c r="Z12" t="s">
        <v>35</v>
      </c>
      <c r="AA12">
        <v>2</v>
      </c>
      <c r="AB12" t="s">
        <v>27</v>
      </c>
      <c r="AC12" t="s">
        <v>31</v>
      </c>
    </row>
    <row r="13" spans="1:29" x14ac:dyDescent="0.25">
      <c r="A13" t="s">
        <v>24</v>
      </c>
      <c r="B13" t="s">
        <v>25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26</v>
      </c>
      <c r="K13" t="s">
        <v>26</v>
      </c>
      <c r="M13" t="s">
        <v>26</v>
      </c>
      <c r="N13" t="s">
        <v>28</v>
      </c>
      <c r="O13" t="s">
        <v>26</v>
      </c>
      <c r="P13" t="s">
        <v>26</v>
      </c>
      <c r="Q13" t="s">
        <v>26</v>
      </c>
      <c r="V13" t="s">
        <v>26</v>
      </c>
      <c r="W13" t="s">
        <v>26</v>
      </c>
      <c r="Y13" t="s">
        <v>32</v>
      </c>
      <c r="Z13" t="s">
        <v>30</v>
      </c>
      <c r="AA13">
        <v>3</v>
      </c>
      <c r="AB13" t="s">
        <v>27</v>
      </c>
      <c r="AC13" t="s">
        <v>31</v>
      </c>
    </row>
    <row r="14" spans="1:29" x14ac:dyDescent="0.25">
      <c r="A14" t="s">
        <v>24</v>
      </c>
      <c r="B14" t="s">
        <v>25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26</v>
      </c>
      <c r="I14" t="s">
        <v>26</v>
      </c>
      <c r="M14" t="s">
        <v>27</v>
      </c>
      <c r="U14" t="s">
        <v>26</v>
      </c>
      <c r="V14" t="s">
        <v>26</v>
      </c>
      <c r="W14" t="s">
        <v>26</v>
      </c>
      <c r="Y14" t="s">
        <v>29</v>
      </c>
      <c r="Z14" t="s">
        <v>30</v>
      </c>
      <c r="AA14">
        <v>3</v>
      </c>
      <c r="AB14" t="s">
        <v>26</v>
      </c>
      <c r="AC14" t="s">
        <v>31</v>
      </c>
    </row>
    <row r="15" spans="1:29" x14ac:dyDescent="0.25">
      <c r="A15" t="s">
        <v>24</v>
      </c>
      <c r="B15" t="s">
        <v>25</v>
      </c>
      <c r="D15" t="s">
        <v>26</v>
      </c>
      <c r="G15" t="s">
        <v>26</v>
      </c>
      <c r="H15" t="s">
        <v>26</v>
      </c>
      <c r="M15" t="s">
        <v>27</v>
      </c>
      <c r="O15" t="s">
        <v>26</v>
      </c>
      <c r="Q15" t="s">
        <v>26</v>
      </c>
      <c r="S15" t="s">
        <v>26</v>
      </c>
      <c r="U15" t="s">
        <v>26</v>
      </c>
      <c r="W15" t="s">
        <v>26</v>
      </c>
      <c r="Y15" t="s">
        <v>29</v>
      </c>
      <c r="Z15" t="s">
        <v>35</v>
      </c>
      <c r="AA15">
        <v>1</v>
      </c>
      <c r="AB15" t="s">
        <v>26</v>
      </c>
      <c r="AC15" t="s">
        <v>31</v>
      </c>
    </row>
    <row r="16" spans="1:29" x14ac:dyDescent="0.25">
      <c r="A16" t="s">
        <v>24</v>
      </c>
      <c r="B16" t="s">
        <v>25</v>
      </c>
      <c r="C16" t="s">
        <v>26</v>
      </c>
      <c r="D16" t="s">
        <v>26</v>
      </c>
      <c r="F16" t="s">
        <v>26</v>
      </c>
      <c r="G16" t="s">
        <v>26</v>
      </c>
      <c r="H16" t="s">
        <v>26</v>
      </c>
      <c r="M16" t="s">
        <v>27</v>
      </c>
      <c r="S16" t="s">
        <v>26</v>
      </c>
      <c r="T16" t="s">
        <v>26</v>
      </c>
      <c r="U16" t="s">
        <v>26</v>
      </c>
      <c r="Y16" t="s">
        <v>32</v>
      </c>
      <c r="Z16" t="s">
        <v>35</v>
      </c>
      <c r="AA16">
        <v>3</v>
      </c>
      <c r="AB16" t="s">
        <v>27</v>
      </c>
    </row>
    <row r="17" spans="1:29" x14ac:dyDescent="0.25">
      <c r="A17" t="s">
        <v>33</v>
      </c>
      <c r="B17" t="s">
        <v>25</v>
      </c>
      <c r="C17" t="s">
        <v>26</v>
      </c>
      <c r="D17" t="s">
        <v>26</v>
      </c>
      <c r="E17" t="s">
        <v>26</v>
      </c>
      <c r="F17" t="s">
        <v>26</v>
      </c>
      <c r="G17" t="s">
        <v>26</v>
      </c>
      <c r="H17" t="s">
        <v>26</v>
      </c>
      <c r="M17" t="s">
        <v>27</v>
      </c>
      <c r="Q17" t="s">
        <v>26</v>
      </c>
      <c r="U17" t="s">
        <v>26</v>
      </c>
      <c r="V17" t="s">
        <v>26</v>
      </c>
      <c r="W17" t="s">
        <v>26</v>
      </c>
      <c r="Y17" t="s">
        <v>32</v>
      </c>
      <c r="Z17" t="s">
        <v>30</v>
      </c>
      <c r="AA17">
        <v>3</v>
      </c>
      <c r="AB17" t="s">
        <v>26</v>
      </c>
      <c r="AC17" t="s">
        <v>31</v>
      </c>
    </row>
    <row r="18" spans="1:29" x14ac:dyDescent="0.25">
      <c r="A18" t="s">
        <v>34</v>
      </c>
      <c r="B18" t="s">
        <v>25</v>
      </c>
      <c r="F18" t="s">
        <v>26</v>
      </c>
      <c r="G18" t="s">
        <v>26</v>
      </c>
      <c r="H18" t="s">
        <v>26</v>
      </c>
      <c r="M18" t="s">
        <v>27</v>
      </c>
      <c r="N18" t="s">
        <v>25</v>
      </c>
      <c r="Y18" t="s">
        <v>32</v>
      </c>
      <c r="Z18" t="s">
        <v>30</v>
      </c>
      <c r="AA18">
        <v>3</v>
      </c>
      <c r="AB18" t="s">
        <v>26</v>
      </c>
      <c r="AC18" t="s">
        <v>31</v>
      </c>
    </row>
    <row r="19" spans="1:29" x14ac:dyDescent="0.25">
      <c r="A19" t="s">
        <v>24</v>
      </c>
      <c r="B19" t="s">
        <v>25</v>
      </c>
      <c r="F19" t="s">
        <v>26</v>
      </c>
      <c r="G19" t="s">
        <v>26</v>
      </c>
      <c r="H19" t="s">
        <v>26</v>
      </c>
      <c r="M19" t="s">
        <v>27</v>
      </c>
      <c r="Q19" t="s">
        <v>26</v>
      </c>
      <c r="S19" t="s">
        <v>26</v>
      </c>
      <c r="T19" t="s">
        <v>26</v>
      </c>
      <c r="U19" t="s">
        <v>26</v>
      </c>
      <c r="V19" t="s">
        <v>26</v>
      </c>
      <c r="W19" t="s">
        <v>26</v>
      </c>
      <c r="Y19" t="s">
        <v>32</v>
      </c>
      <c r="Z19" t="s">
        <v>35</v>
      </c>
      <c r="AA19">
        <v>1</v>
      </c>
    </row>
    <row r="20" spans="1:29" x14ac:dyDescent="0.25">
      <c r="A20" t="s">
        <v>24</v>
      </c>
      <c r="B20" t="s">
        <v>25</v>
      </c>
      <c r="C20" t="s">
        <v>26</v>
      </c>
      <c r="D20" t="s">
        <v>26</v>
      </c>
      <c r="F20" t="s">
        <v>26</v>
      </c>
      <c r="G20" t="s">
        <v>26</v>
      </c>
      <c r="H20" t="s">
        <v>26</v>
      </c>
      <c r="M20" t="s">
        <v>27</v>
      </c>
      <c r="P20" t="s">
        <v>26</v>
      </c>
      <c r="Q20" t="s">
        <v>26</v>
      </c>
      <c r="U20" t="s">
        <v>26</v>
      </c>
      <c r="V20" t="s">
        <v>26</v>
      </c>
      <c r="W20" t="s">
        <v>26</v>
      </c>
      <c r="Y20" t="s">
        <v>32</v>
      </c>
      <c r="Z20" t="s">
        <v>30</v>
      </c>
      <c r="AA20">
        <v>2</v>
      </c>
      <c r="AB20" t="s">
        <v>26</v>
      </c>
      <c r="AC20" t="s">
        <v>31</v>
      </c>
    </row>
    <row r="21" spans="1:29" x14ac:dyDescent="0.25">
      <c r="A21" t="s">
        <v>34</v>
      </c>
      <c r="B21" t="s">
        <v>25</v>
      </c>
      <c r="C21" t="s">
        <v>26</v>
      </c>
      <c r="D21" t="s">
        <v>26</v>
      </c>
      <c r="E21" t="s">
        <v>26</v>
      </c>
      <c r="F21" t="s">
        <v>26</v>
      </c>
      <c r="G21" t="s">
        <v>26</v>
      </c>
      <c r="H21" t="s">
        <v>26</v>
      </c>
      <c r="I21" t="s">
        <v>26</v>
      </c>
      <c r="J21" t="s">
        <v>26</v>
      </c>
      <c r="K21" t="s">
        <v>26</v>
      </c>
      <c r="M21" t="s">
        <v>27</v>
      </c>
      <c r="N21" t="s">
        <v>25</v>
      </c>
      <c r="O21" t="s">
        <v>26</v>
      </c>
      <c r="P21" t="s">
        <v>26</v>
      </c>
      <c r="Q21" t="s">
        <v>26</v>
      </c>
      <c r="R21" t="s">
        <v>26</v>
      </c>
      <c r="S21" t="s">
        <v>26</v>
      </c>
      <c r="T21" t="s">
        <v>26</v>
      </c>
      <c r="U21" t="s">
        <v>26</v>
      </c>
      <c r="V21" t="s">
        <v>26</v>
      </c>
      <c r="W21" t="s">
        <v>26</v>
      </c>
      <c r="Y21" t="s">
        <v>32</v>
      </c>
      <c r="Z21" t="s">
        <v>35</v>
      </c>
      <c r="AA21">
        <v>1</v>
      </c>
      <c r="AB21" t="s">
        <v>27</v>
      </c>
      <c r="AC21" t="s">
        <v>31</v>
      </c>
    </row>
    <row r="22" spans="1:29" x14ac:dyDescent="0.25">
      <c r="A22" t="s">
        <v>24</v>
      </c>
      <c r="B22" t="s">
        <v>25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 t="s">
        <v>26</v>
      </c>
      <c r="M22" t="s">
        <v>27</v>
      </c>
      <c r="N22" t="s">
        <v>28</v>
      </c>
      <c r="Q22" t="s">
        <v>26</v>
      </c>
      <c r="U22" t="s">
        <v>26</v>
      </c>
      <c r="V22" t="s">
        <v>26</v>
      </c>
      <c r="W22" t="s">
        <v>26</v>
      </c>
      <c r="Y22" t="s">
        <v>32</v>
      </c>
      <c r="Z22" t="s">
        <v>30</v>
      </c>
      <c r="AA22">
        <v>3</v>
      </c>
      <c r="AB22" t="s">
        <v>26</v>
      </c>
      <c r="AC22" t="s">
        <v>36</v>
      </c>
    </row>
    <row r="23" spans="1:29" x14ac:dyDescent="0.25">
      <c r="A23" t="s">
        <v>24</v>
      </c>
      <c r="B23" t="s">
        <v>25</v>
      </c>
      <c r="M23" t="s">
        <v>27</v>
      </c>
      <c r="N23" t="s">
        <v>25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  <c r="Y23" t="s">
        <v>32</v>
      </c>
      <c r="Z23" t="s">
        <v>30</v>
      </c>
      <c r="AA23">
        <v>1</v>
      </c>
      <c r="AB23" t="s">
        <v>26</v>
      </c>
      <c r="AC23" t="s">
        <v>36</v>
      </c>
    </row>
    <row r="24" spans="1:29" x14ac:dyDescent="0.25">
      <c r="A24" t="s">
        <v>24</v>
      </c>
      <c r="B24" t="s">
        <v>25</v>
      </c>
      <c r="C24" t="s">
        <v>26</v>
      </c>
      <c r="F24" t="s">
        <v>26</v>
      </c>
      <c r="H24" t="s">
        <v>26</v>
      </c>
      <c r="M24" t="s">
        <v>27</v>
      </c>
      <c r="R24" t="s">
        <v>26</v>
      </c>
      <c r="T24" t="s">
        <v>26</v>
      </c>
      <c r="Y24" t="s">
        <v>29</v>
      </c>
      <c r="Z24" t="s">
        <v>35</v>
      </c>
      <c r="AA24">
        <v>3</v>
      </c>
      <c r="AB24" t="s">
        <v>27</v>
      </c>
    </row>
    <row r="25" spans="1:29" x14ac:dyDescent="0.25">
      <c r="A25" t="s">
        <v>34</v>
      </c>
      <c r="B25" t="s">
        <v>25</v>
      </c>
      <c r="C25" t="s">
        <v>26</v>
      </c>
      <c r="D25" t="s">
        <v>26</v>
      </c>
      <c r="F25" t="s">
        <v>26</v>
      </c>
      <c r="H25" t="s">
        <v>26</v>
      </c>
      <c r="M25" t="s">
        <v>26</v>
      </c>
      <c r="Q25" t="s">
        <v>26</v>
      </c>
      <c r="S25" t="s">
        <v>26</v>
      </c>
      <c r="V25" t="s">
        <v>26</v>
      </c>
      <c r="Y25" t="s">
        <v>32</v>
      </c>
      <c r="Z25" t="s">
        <v>30</v>
      </c>
      <c r="AA25">
        <v>1</v>
      </c>
      <c r="AB25" t="s">
        <v>26</v>
      </c>
      <c r="AC25" t="s">
        <v>31</v>
      </c>
    </row>
    <row r="26" spans="1:29" x14ac:dyDescent="0.25">
      <c r="A26" t="s">
        <v>24</v>
      </c>
      <c r="B26" t="s">
        <v>25</v>
      </c>
      <c r="C26" t="s">
        <v>26</v>
      </c>
      <c r="D26" t="s">
        <v>26</v>
      </c>
      <c r="F26" t="s">
        <v>26</v>
      </c>
      <c r="G26" t="s">
        <v>26</v>
      </c>
      <c r="H26" t="s">
        <v>26</v>
      </c>
      <c r="M26" t="s">
        <v>27</v>
      </c>
      <c r="N26" t="s">
        <v>25</v>
      </c>
      <c r="O26" t="s">
        <v>26</v>
      </c>
      <c r="P26" t="s">
        <v>26</v>
      </c>
      <c r="Q26" t="s">
        <v>26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  <c r="Y26" t="s">
        <v>32</v>
      </c>
      <c r="Z26" t="s">
        <v>35</v>
      </c>
      <c r="AA26">
        <v>2</v>
      </c>
      <c r="AB26" t="s">
        <v>26</v>
      </c>
      <c r="AC26" t="s">
        <v>31</v>
      </c>
    </row>
    <row r="27" spans="1:29" x14ac:dyDescent="0.25">
      <c r="B27" t="s">
        <v>25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  <c r="I27" t="s">
        <v>26</v>
      </c>
      <c r="M27" t="s">
        <v>26</v>
      </c>
      <c r="N27" t="s">
        <v>28</v>
      </c>
      <c r="Q27" t="s">
        <v>26</v>
      </c>
      <c r="U27" t="s">
        <v>26</v>
      </c>
      <c r="V27" t="s">
        <v>26</v>
      </c>
      <c r="W27" t="s">
        <v>26</v>
      </c>
      <c r="Y27" t="s">
        <v>29</v>
      </c>
      <c r="Z27" t="s">
        <v>37</v>
      </c>
      <c r="AA27">
        <v>3</v>
      </c>
      <c r="AB27" t="s">
        <v>26</v>
      </c>
      <c r="AC27" t="s">
        <v>31</v>
      </c>
    </row>
    <row r="28" spans="1:29" x14ac:dyDescent="0.25">
      <c r="A28" t="s">
        <v>34</v>
      </c>
      <c r="B28" t="s">
        <v>25</v>
      </c>
      <c r="F28" t="s">
        <v>26</v>
      </c>
      <c r="H28" t="s">
        <v>26</v>
      </c>
      <c r="M28" t="s">
        <v>27</v>
      </c>
      <c r="N28" t="s">
        <v>25</v>
      </c>
      <c r="O28" t="s">
        <v>26</v>
      </c>
      <c r="P28" t="s">
        <v>26</v>
      </c>
      <c r="Q28" t="s">
        <v>26</v>
      </c>
      <c r="R28" t="s">
        <v>26</v>
      </c>
      <c r="S28" t="s">
        <v>26</v>
      </c>
      <c r="T28" t="s">
        <v>26</v>
      </c>
      <c r="U28" t="s">
        <v>26</v>
      </c>
      <c r="Y28" t="s">
        <v>32</v>
      </c>
      <c r="Z28" t="s">
        <v>30</v>
      </c>
      <c r="AA28">
        <v>3</v>
      </c>
      <c r="AB28" t="s">
        <v>26</v>
      </c>
      <c r="AC28" t="s">
        <v>36</v>
      </c>
    </row>
    <row r="29" spans="1:29" x14ac:dyDescent="0.25">
      <c r="A29" t="s">
        <v>24</v>
      </c>
      <c r="B29" t="s">
        <v>25</v>
      </c>
      <c r="C29" t="s">
        <v>26</v>
      </c>
      <c r="D29" t="s">
        <v>26</v>
      </c>
      <c r="F29" t="s">
        <v>26</v>
      </c>
      <c r="M29" t="s">
        <v>27</v>
      </c>
      <c r="O29" t="s">
        <v>26</v>
      </c>
      <c r="P29" t="s">
        <v>26</v>
      </c>
      <c r="R29" t="s">
        <v>26</v>
      </c>
      <c r="S29" t="s">
        <v>26</v>
      </c>
      <c r="T29" t="s">
        <v>26</v>
      </c>
      <c r="Y29" t="s">
        <v>29</v>
      </c>
      <c r="Z29" t="s">
        <v>35</v>
      </c>
      <c r="AA29">
        <v>3</v>
      </c>
      <c r="AB29" t="s">
        <v>27</v>
      </c>
    </row>
    <row r="30" spans="1:29" x14ac:dyDescent="0.25">
      <c r="A30" t="s">
        <v>34</v>
      </c>
      <c r="B30" t="s">
        <v>25</v>
      </c>
      <c r="C30" t="s">
        <v>26</v>
      </c>
      <c r="D30" t="s">
        <v>26</v>
      </c>
      <c r="E30" t="s">
        <v>26</v>
      </c>
      <c r="F30" t="s">
        <v>26</v>
      </c>
      <c r="G30" t="s">
        <v>26</v>
      </c>
      <c r="H30" t="s">
        <v>26</v>
      </c>
      <c r="M30" t="s">
        <v>27</v>
      </c>
      <c r="U30" t="s">
        <v>26</v>
      </c>
      <c r="V30" t="s">
        <v>26</v>
      </c>
      <c r="W30" t="s">
        <v>26</v>
      </c>
      <c r="X30" t="s">
        <v>26</v>
      </c>
      <c r="Y30" t="s">
        <v>38</v>
      </c>
      <c r="Z30" t="s">
        <v>30</v>
      </c>
      <c r="AA30">
        <v>3</v>
      </c>
      <c r="AB30" t="s">
        <v>27</v>
      </c>
    </row>
    <row r="31" spans="1:29" x14ac:dyDescent="0.25">
      <c r="A31" t="s">
        <v>24</v>
      </c>
      <c r="B31" t="s">
        <v>25</v>
      </c>
      <c r="C31" t="s">
        <v>26</v>
      </c>
      <c r="D31" t="s">
        <v>26</v>
      </c>
      <c r="E31" t="s">
        <v>26</v>
      </c>
      <c r="F31" t="s">
        <v>26</v>
      </c>
      <c r="G31" t="s">
        <v>26</v>
      </c>
      <c r="H31" t="s">
        <v>26</v>
      </c>
      <c r="I31" t="s">
        <v>26</v>
      </c>
      <c r="M31" t="s">
        <v>27</v>
      </c>
      <c r="N31" t="s">
        <v>25</v>
      </c>
      <c r="O31" t="s">
        <v>26</v>
      </c>
      <c r="P31" t="s">
        <v>26</v>
      </c>
      <c r="Q31" t="s">
        <v>26</v>
      </c>
      <c r="R31" t="s">
        <v>26</v>
      </c>
      <c r="S31" t="s">
        <v>26</v>
      </c>
      <c r="T31" t="s">
        <v>26</v>
      </c>
      <c r="U31" t="s">
        <v>26</v>
      </c>
      <c r="Y31" t="s">
        <v>32</v>
      </c>
      <c r="Z31" t="s">
        <v>37</v>
      </c>
      <c r="AA31">
        <v>2</v>
      </c>
      <c r="AB31" t="s">
        <v>27</v>
      </c>
    </row>
    <row r="32" spans="1:29" x14ac:dyDescent="0.25">
      <c r="A32" t="s">
        <v>24</v>
      </c>
      <c r="B32" t="s">
        <v>25</v>
      </c>
      <c r="C32" t="s">
        <v>26</v>
      </c>
      <c r="F32" t="s">
        <v>26</v>
      </c>
      <c r="G32" t="s">
        <v>26</v>
      </c>
      <c r="H32" t="s">
        <v>26</v>
      </c>
      <c r="M32" t="s">
        <v>27</v>
      </c>
      <c r="N32" t="s">
        <v>28</v>
      </c>
      <c r="O32" t="s">
        <v>26</v>
      </c>
      <c r="P32" t="s">
        <v>26</v>
      </c>
      <c r="Q32" t="s">
        <v>26</v>
      </c>
      <c r="S32" t="s">
        <v>26</v>
      </c>
      <c r="U32" t="s">
        <v>26</v>
      </c>
      <c r="V32" t="s">
        <v>26</v>
      </c>
      <c r="W32" t="s">
        <v>26</v>
      </c>
      <c r="Y32" t="s">
        <v>32</v>
      </c>
      <c r="Z32" t="s">
        <v>30</v>
      </c>
      <c r="AA32">
        <v>3</v>
      </c>
      <c r="AB32" t="s">
        <v>27</v>
      </c>
      <c r="AC32" t="s">
        <v>31</v>
      </c>
    </row>
    <row r="33" spans="1:29" x14ac:dyDescent="0.25">
      <c r="A33" t="s">
        <v>24</v>
      </c>
      <c r="B33" t="s">
        <v>25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M33" t="s">
        <v>27</v>
      </c>
      <c r="N33" t="s">
        <v>25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Y33" t="s">
        <v>32</v>
      </c>
      <c r="Z33" t="s">
        <v>37</v>
      </c>
      <c r="AA33">
        <v>2</v>
      </c>
      <c r="AB33" t="s">
        <v>27</v>
      </c>
    </row>
    <row r="34" spans="1:29" x14ac:dyDescent="0.25">
      <c r="A34" t="s">
        <v>24</v>
      </c>
      <c r="B34" t="s">
        <v>25</v>
      </c>
      <c r="C34" t="s">
        <v>26</v>
      </c>
      <c r="D34" t="s">
        <v>26</v>
      </c>
      <c r="E34" t="s">
        <v>26</v>
      </c>
      <c r="F34" t="s">
        <v>26</v>
      </c>
      <c r="G34" t="s">
        <v>26</v>
      </c>
      <c r="H34" t="s">
        <v>26</v>
      </c>
      <c r="M34" t="s">
        <v>27</v>
      </c>
      <c r="N34" t="s">
        <v>25</v>
      </c>
      <c r="O34" t="s">
        <v>26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Y34" t="s">
        <v>32</v>
      </c>
      <c r="Z34" t="s">
        <v>35</v>
      </c>
      <c r="AA34">
        <v>2</v>
      </c>
      <c r="AB34" t="s">
        <v>27</v>
      </c>
    </row>
    <row r="35" spans="1:29" x14ac:dyDescent="0.25">
      <c r="A35" t="s">
        <v>33</v>
      </c>
      <c r="B35" t="s">
        <v>25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M35" t="s">
        <v>27</v>
      </c>
      <c r="N35" t="s">
        <v>28</v>
      </c>
      <c r="Q35" t="s">
        <v>26</v>
      </c>
      <c r="V35" t="s">
        <v>26</v>
      </c>
      <c r="W35" t="s">
        <v>26</v>
      </c>
      <c r="X35" t="s">
        <v>26</v>
      </c>
      <c r="Y35" t="s">
        <v>32</v>
      </c>
      <c r="Z35" t="s">
        <v>30</v>
      </c>
      <c r="AA35">
        <v>2</v>
      </c>
      <c r="AB35" t="s">
        <v>26</v>
      </c>
      <c r="AC35" t="s">
        <v>31</v>
      </c>
    </row>
    <row r="36" spans="1:29" x14ac:dyDescent="0.25">
      <c r="A36" t="s">
        <v>33</v>
      </c>
      <c r="B36" t="s">
        <v>25</v>
      </c>
      <c r="C36" t="s">
        <v>26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M36" t="s">
        <v>27</v>
      </c>
      <c r="Q36" t="s">
        <v>26</v>
      </c>
      <c r="S36" t="s">
        <v>26</v>
      </c>
      <c r="T36" t="s">
        <v>26</v>
      </c>
      <c r="U36" t="s">
        <v>26</v>
      </c>
      <c r="V36" t="s">
        <v>26</v>
      </c>
      <c r="W36" t="s">
        <v>26</v>
      </c>
      <c r="X36" t="s">
        <v>26</v>
      </c>
      <c r="Y36" t="s">
        <v>32</v>
      </c>
      <c r="Z36" t="s">
        <v>35</v>
      </c>
      <c r="AA36">
        <v>3</v>
      </c>
    </row>
    <row r="37" spans="1:29" x14ac:dyDescent="0.25">
      <c r="A37" t="s">
        <v>24</v>
      </c>
      <c r="B37" t="s">
        <v>25</v>
      </c>
      <c r="C37" t="s">
        <v>26</v>
      </c>
      <c r="F37" t="s">
        <v>26</v>
      </c>
      <c r="G37" t="s">
        <v>26</v>
      </c>
      <c r="H37" t="s">
        <v>26</v>
      </c>
      <c r="I37" t="s">
        <v>26</v>
      </c>
      <c r="J37" t="s">
        <v>26</v>
      </c>
      <c r="K37" t="s">
        <v>26</v>
      </c>
      <c r="L37" t="s">
        <v>26</v>
      </c>
      <c r="M37" t="s">
        <v>26</v>
      </c>
      <c r="N37" t="s">
        <v>28</v>
      </c>
      <c r="P37" t="s">
        <v>26</v>
      </c>
      <c r="Q37" t="s">
        <v>26</v>
      </c>
      <c r="S37" t="s">
        <v>26</v>
      </c>
      <c r="T37" t="s">
        <v>26</v>
      </c>
      <c r="U37" t="s">
        <v>26</v>
      </c>
      <c r="V37" t="s">
        <v>26</v>
      </c>
      <c r="W37" t="s">
        <v>26</v>
      </c>
      <c r="Y37" t="s">
        <v>29</v>
      </c>
      <c r="Z37" t="s">
        <v>30</v>
      </c>
      <c r="AA37">
        <v>3</v>
      </c>
      <c r="AB37" t="s">
        <v>27</v>
      </c>
      <c r="AC37" t="s">
        <v>31</v>
      </c>
    </row>
    <row r="38" spans="1:29" x14ac:dyDescent="0.25">
      <c r="A38" t="s">
        <v>24</v>
      </c>
      <c r="B38" t="s">
        <v>25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M38" t="s">
        <v>27</v>
      </c>
      <c r="N38" t="s">
        <v>25</v>
      </c>
      <c r="Q38" t="s">
        <v>26</v>
      </c>
      <c r="R38" t="s">
        <v>26</v>
      </c>
      <c r="S38" t="s">
        <v>26</v>
      </c>
      <c r="T38" t="s">
        <v>26</v>
      </c>
      <c r="U38" t="s">
        <v>26</v>
      </c>
      <c r="V38" t="s">
        <v>26</v>
      </c>
      <c r="W38" t="s">
        <v>26</v>
      </c>
      <c r="X38" t="s">
        <v>26</v>
      </c>
      <c r="Y38" t="s">
        <v>38</v>
      </c>
      <c r="Z38" t="s">
        <v>30</v>
      </c>
      <c r="AA38">
        <v>2</v>
      </c>
      <c r="AB38" t="s">
        <v>27</v>
      </c>
      <c r="AC38" t="s">
        <v>31</v>
      </c>
    </row>
    <row r="39" spans="1:29" x14ac:dyDescent="0.25">
      <c r="A39" t="s">
        <v>33</v>
      </c>
      <c r="B39" t="s">
        <v>25</v>
      </c>
      <c r="C39" t="s">
        <v>26</v>
      </c>
      <c r="D39" t="s">
        <v>26</v>
      </c>
      <c r="E39" t="s">
        <v>26</v>
      </c>
      <c r="F39" t="s">
        <v>26</v>
      </c>
      <c r="G39" t="s">
        <v>26</v>
      </c>
      <c r="H39" t="s">
        <v>26</v>
      </c>
      <c r="M39" t="s">
        <v>27</v>
      </c>
      <c r="N39" t="s">
        <v>28</v>
      </c>
      <c r="U39" t="s">
        <v>26</v>
      </c>
      <c r="V39" t="s">
        <v>26</v>
      </c>
      <c r="W39" t="s">
        <v>26</v>
      </c>
      <c r="X39" t="s">
        <v>26</v>
      </c>
      <c r="Y39" t="s">
        <v>29</v>
      </c>
      <c r="Z39" t="s">
        <v>30</v>
      </c>
      <c r="AA39">
        <v>2</v>
      </c>
      <c r="AB39" t="s">
        <v>26</v>
      </c>
      <c r="AC39" t="s">
        <v>31</v>
      </c>
    </row>
    <row r="40" spans="1:29" x14ac:dyDescent="0.25">
      <c r="A40" t="s">
        <v>33</v>
      </c>
      <c r="B40" t="s">
        <v>25</v>
      </c>
      <c r="C40" t="s">
        <v>26</v>
      </c>
      <c r="D40" t="s">
        <v>26</v>
      </c>
      <c r="E40" t="s">
        <v>26</v>
      </c>
      <c r="F40" t="s">
        <v>26</v>
      </c>
      <c r="G40" t="s">
        <v>26</v>
      </c>
      <c r="H40" t="s">
        <v>26</v>
      </c>
      <c r="J40" t="s">
        <v>26</v>
      </c>
      <c r="K40" t="s">
        <v>26</v>
      </c>
      <c r="L40" t="s">
        <v>26</v>
      </c>
      <c r="M40" t="s">
        <v>26</v>
      </c>
      <c r="O40" t="s">
        <v>26</v>
      </c>
      <c r="U40" t="s">
        <v>26</v>
      </c>
      <c r="W40" t="s">
        <v>26</v>
      </c>
      <c r="Y40" t="s">
        <v>32</v>
      </c>
      <c r="Z40" t="s">
        <v>30</v>
      </c>
      <c r="AA40">
        <v>3</v>
      </c>
      <c r="AB40" t="s">
        <v>26</v>
      </c>
      <c r="AC40" t="s">
        <v>39</v>
      </c>
    </row>
    <row r="41" spans="1:29" x14ac:dyDescent="0.25">
      <c r="A41" t="s">
        <v>24</v>
      </c>
      <c r="B41" t="s">
        <v>25</v>
      </c>
      <c r="C41" t="s">
        <v>26</v>
      </c>
      <c r="D41" t="s">
        <v>26</v>
      </c>
      <c r="E41" t="s">
        <v>26</v>
      </c>
      <c r="F41" t="s">
        <v>26</v>
      </c>
      <c r="G41" t="s">
        <v>26</v>
      </c>
      <c r="H41" t="s">
        <v>26</v>
      </c>
      <c r="I41" t="s">
        <v>26</v>
      </c>
      <c r="M41" t="s">
        <v>27</v>
      </c>
      <c r="N41" t="s">
        <v>28</v>
      </c>
      <c r="Q41" t="s">
        <v>26</v>
      </c>
      <c r="S41" t="s">
        <v>26</v>
      </c>
      <c r="V41" t="s">
        <v>26</v>
      </c>
      <c r="W41" t="s">
        <v>26</v>
      </c>
      <c r="X41" t="s">
        <v>26</v>
      </c>
      <c r="Y41" t="s">
        <v>29</v>
      </c>
      <c r="Z41" t="s">
        <v>30</v>
      </c>
      <c r="AA41">
        <v>3</v>
      </c>
      <c r="AB41" t="s">
        <v>26</v>
      </c>
      <c r="AC41" t="s">
        <v>31</v>
      </c>
    </row>
    <row r="42" spans="1:29" x14ac:dyDescent="0.25">
      <c r="A42" t="s">
        <v>33</v>
      </c>
      <c r="B42" t="s">
        <v>25</v>
      </c>
      <c r="C42" t="s">
        <v>26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K42" t="s">
        <v>26</v>
      </c>
      <c r="M42" t="s">
        <v>26</v>
      </c>
      <c r="N42" t="s">
        <v>28</v>
      </c>
      <c r="O42" t="s">
        <v>26</v>
      </c>
      <c r="P42" t="s">
        <v>26</v>
      </c>
      <c r="Q42" t="s">
        <v>26</v>
      </c>
      <c r="V42" t="s">
        <v>26</v>
      </c>
      <c r="X42" t="s">
        <v>26</v>
      </c>
      <c r="Y42" t="s">
        <v>32</v>
      </c>
      <c r="Z42" t="s">
        <v>30</v>
      </c>
      <c r="AA42">
        <v>2</v>
      </c>
      <c r="AB42" t="s">
        <v>26</v>
      </c>
      <c r="AC42" t="s">
        <v>31</v>
      </c>
    </row>
    <row r="43" spans="1:29" x14ac:dyDescent="0.25">
      <c r="A43" t="s">
        <v>24</v>
      </c>
      <c r="B43" t="s">
        <v>25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J43" t="s">
        <v>26</v>
      </c>
      <c r="M43" t="s">
        <v>26</v>
      </c>
      <c r="N43" t="s">
        <v>25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V43" t="s">
        <v>26</v>
      </c>
      <c r="Y43" t="s">
        <v>29</v>
      </c>
      <c r="Z43" t="s">
        <v>35</v>
      </c>
      <c r="AA43">
        <v>3</v>
      </c>
      <c r="AB43" t="s">
        <v>27</v>
      </c>
    </row>
    <row r="44" spans="1:29" x14ac:dyDescent="0.25">
      <c r="A44" t="s">
        <v>24</v>
      </c>
      <c r="B44" t="s">
        <v>25</v>
      </c>
      <c r="C44" t="s">
        <v>26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M44" t="s">
        <v>27</v>
      </c>
      <c r="N44" t="s">
        <v>25</v>
      </c>
      <c r="O44" t="s">
        <v>26</v>
      </c>
      <c r="P44" t="s">
        <v>26</v>
      </c>
      <c r="Q44" t="s">
        <v>26</v>
      </c>
      <c r="R44" t="s">
        <v>26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Y44" t="s">
        <v>32</v>
      </c>
      <c r="Z44" t="s">
        <v>35</v>
      </c>
      <c r="AA44">
        <v>3</v>
      </c>
      <c r="AB44" t="s">
        <v>26</v>
      </c>
      <c r="AC44" t="s">
        <v>36</v>
      </c>
    </row>
    <row r="45" spans="1:29" x14ac:dyDescent="0.25">
      <c r="A45" t="s">
        <v>33</v>
      </c>
      <c r="B45" t="s">
        <v>25</v>
      </c>
      <c r="F45" t="s">
        <v>26</v>
      </c>
      <c r="G45" t="s">
        <v>26</v>
      </c>
      <c r="H45" t="s">
        <v>26</v>
      </c>
      <c r="I45" t="s">
        <v>26</v>
      </c>
      <c r="S45" t="s">
        <v>26</v>
      </c>
      <c r="V45" t="s">
        <v>26</v>
      </c>
      <c r="W45" t="s">
        <v>26</v>
      </c>
      <c r="Y45" t="s">
        <v>32</v>
      </c>
      <c r="Z45" t="s">
        <v>35</v>
      </c>
      <c r="AA45">
        <v>1</v>
      </c>
      <c r="AB45" t="s">
        <v>27</v>
      </c>
    </row>
    <row r="46" spans="1:29" x14ac:dyDescent="0.25">
      <c r="A46" t="s">
        <v>24</v>
      </c>
      <c r="B46" t="s">
        <v>25</v>
      </c>
      <c r="F46" t="s">
        <v>26</v>
      </c>
      <c r="G46" t="s">
        <v>26</v>
      </c>
      <c r="H46" t="s">
        <v>26</v>
      </c>
      <c r="J46" t="s">
        <v>26</v>
      </c>
      <c r="K46" t="s">
        <v>26</v>
      </c>
      <c r="M46" t="s">
        <v>27</v>
      </c>
      <c r="S46" t="s">
        <v>26</v>
      </c>
      <c r="U46" t="s">
        <v>26</v>
      </c>
      <c r="W46" t="s">
        <v>26</v>
      </c>
      <c r="Y46" t="s">
        <v>32</v>
      </c>
      <c r="Z46" t="s">
        <v>30</v>
      </c>
      <c r="AA46">
        <v>1</v>
      </c>
      <c r="AB46" t="s">
        <v>27</v>
      </c>
    </row>
    <row r="47" spans="1:29" x14ac:dyDescent="0.25">
      <c r="A47" t="s">
        <v>24</v>
      </c>
      <c r="B47" t="s">
        <v>25</v>
      </c>
      <c r="E47" t="s">
        <v>26</v>
      </c>
      <c r="F47" t="s">
        <v>26</v>
      </c>
      <c r="G47" t="s">
        <v>26</v>
      </c>
      <c r="H47" t="s">
        <v>26</v>
      </c>
      <c r="M47" t="s">
        <v>27</v>
      </c>
      <c r="O47" t="s">
        <v>26</v>
      </c>
      <c r="W47" t="s">
        <v>26</v>
      </c>
      <c r="Y47" t="s">
        <v>32</v>
      </c>
      <c r="Z47" t="s">
        <v>37</v>
      </c>
      <c r="AA47">
        <v>1</v>
      </c>
      <c r="AB47" t="s">
        <v>26</v>
      </c>
      <c r="AC47" t="s">
        <v>31</v>
      </c>
    </row>
  </sheetData>
  <mergeCells count="4">
    <mergeCell ref="C1:E1"/>
    <mergeCell ref="F1:L1"/>
    <mergeCell ref="O1:Q1"/>
    <mergeCell ref="R1:X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BA1C8-9B35-4C80-A1C8-893A549C51EE}">
  <dimension ref="A1:R44"/>
  <sheetViews>
    <sheetView showGridLines="0" topLeftCell="A30" workbookViewId="0">
      <selection activeCell="B2" sqref="B2"/>
    </sheetView>
  </sheetViews>
  <sheetFormatPr defaultRowHeight="15" x14ac:dyDescent="0.25"/>
  <cols>
    <col min="1" max="1" width="23.140625" customWidth="1"/>
    <col min="2" max="2" width="23.5703125" customWidth="1"/>
    <col min="4" max="4" width="18" customWidth="1"/>
    <col min="5" max="5" width="20.85546875" customWidth="1"/>
    <col min="6" max="6" width="34.85546875" customWidth="1"/>
    <col min="7" max="7" width="10.140625" customWidth="1"/>
    <col min="8" max="8" width="17.5703125" style="3" customWidth="1"/>
    <col min="9" max="10" width="12.5703125" customWidth="1"/>
    <col min="12" max="12" width="35.28515625" customWidth="1"/>
    <col min="13" max="13" width="17.7109375" customWidth="1"/>
    <col min="14" max="14" width="27.140625" customWidth="1"/>
  </cols>
  <sheetData>
    <row r="1" spans="1:18" ht="15" customHeight="1" x14ac:dyDescent="0.25">
      <c r="A1" s="11" t="s">
        <v>56</v>
      </c>
      <c r="B1" s="11" t="s">
        <v>65</v>
      </c>
      <c r="D1" s="12" t="s">
        <v>54</v>
      </c>
      <c r="E1" s="12" t="s">
        <v>66</v>
      </c>
      <c r="F1" s="11" t="s">
        <v>59</v>
      </c>
      <c r="H1" s="14" t="s">
        <v>51</v>
      </c>
      <c r="I1" s="11" t="s">
        <v>52</v>
      </c>
      <c r="J1" s="11" t="s">
        <v>60</v>
      </c>
      <c r="K1" s="2"/>
      <c r="O1" s="2"/>
      <c r="P1" s="2"/>
      <c r="Q1" s="2"/>
      <c r="R1" s="2"/>
    </row>
    <row r="2" spans="1:18" x14ac:dyDescent="0.25">
      <c r="A2" s="10" t="s">
        <v>34</v>
      </c>
      <c r="B2" s="7">
        <f>COUNTIF(Table1[How would you rate your knowledge and use of computer?], A2)/(COUNTA(Table1[How would you rate your knowledge and use of computer?])+COUNTBLANK(Table1[How would you rate your knowledge and use of computer?]))</f>
        <v>0.13333333333333333</v>
      </c>
      <c r="D2" s="10" t="s">
        <v>25</v>
      </c>
      <c r="E2" s="5">
        <f>COUNTIF(Table1[Which of the following Oprating Systems do you use at work?], D2)/(COUNTA(Table1[Which of the following Oprating Systems do you use at work?])+COUNTBLANK(Table1[Which of the following Oprating Systems do you use at work?]))</f>
        <v>1</v>
      </c>
      <c r="F2" s="5">
        <f>COUNTIF(Table1[Which of the following Oprating Systems do you need training on?], D2)/(COUNTA(Table1[Which of the following Oprating Systems do you need training on?])+COUNTBLANK(Table1[Which of the following Oprating Systems do you need training on?]))</f>
        <v>0.24444444444444444</v>
      </c>
      <c r="H2" s="13" t="s">
        <v>13</v>
      </c>
      <c r="I2" s="5">
        <f>COUNTIF(Table1[Writing],"Yes")/(COUNTA(Table1[Writing])+COUNTBLANK(Table1[Writing]))</f>
        <v>0.75555555555555554</v>
      </c>
      <c r="J2" s="5">
        <f>COUNTIF(Table1[Writing2],"Yes")/(COUNTIF(Table1[Writing2],"=Yes")+COUNTBLANK(Table1[Writing2]))</f>
        <v>0.37777777777777777</v>
      </c>
    </row>
    <row r="3" spans="1:18" x14ac:dyDescent="0.25">
      <c r="A3" s="10" t="s">
        <v>24</v>
      </c>
      <c r="B3" s="7">
        <f>COUNTIF(Table1[How would you rate your knowledge and use of computer?], A3)/(COUNTA(Table1[How would you rate your knowledge and use of computer?])+COUNTBLANK(Table1[How would you rate your knowledge and use of computer?]))</f>
        <v>0.64444444444444449</v>
      </c>
      <c r="D3" s="10" t="s">
        <v>28</v>
      </c>
      <c r="E3" s="5">
        <f>COUNTIF(Table1[Which of the following Oprating Systems do you use at work?], D3)/(COUNTA(Table1[Which of the following Oprating Systems do you use at work?])+COUNTBLANK(Table1[Which of the following Oprating Systems do you use at work?]))</f>
        <v>0</v>
      </c>
      <c r="F3" s="5">
        <f>COUNTIF(Table1[Which of the following Oprating Systems do you need training on?], D3)/(COUNTA(Table1[Which of the following Oprating Systems do you need training on?])+COUNTBLANK(Table1[Which of the following Oprating Systems do you need training on?]))</f>
        <v>0.26666666666666666</v>
      </c>
      <c r="H3" s="13" t="s">
        <v>14</v>
      </c>
      <c r="I3" s="5">
        <f>COUNTIF(Table1[Presenting],"Yes")/(COUNTA(Table1[Presenting])+COUNTBLANK(Table1[Presenting]))</f>
        <v>0.62222222222222223</v>
      </c>
      <c r="J3" s="5">
        <f>COUNTIF(Table1[Presenting3],"Yes")/(COUNTIF(Table1[Presenting3],"=Yes")+COUNTBLANK(Table1[Presenting3]))</f>
        <v>0.4</v>
      </c>
    </row>
    <row r="4" spans="1:18" x14ac:dyDescent="0.25">
      <c r="A4" s="10" t="s">
        <v>33</v>
      </c>
      <c r="B4" s="7">
        <f>(COUNTIF(Table1[How would you rate your knowledge and use of computer?], A4))/(COUNTA(Table1[How would you rate your knowledge and use of computer?])+COUNTBLANK(Table1[How would you rate your knowledge and use of computer?]))</f>
        <v>0.2</v>
      </c>
      <c r="D4" s="10" t="s">
        <v>55</v>
      </c>
      <c r="E4" s="5">
        <f>COUNTIF(Table1[Which of the following Oprating Systems do you use at work?], D4)/(COUNTA(Table1[Which of the following Oprating Systems do you use at work?])+COUNTBLANK(Table1[Which of the following Oprating Systems do you use at work?]))</f>
        <v>0</v>
      </c>
      <c r="F4" s="5">
        <f>COUNTIF(Table1[Which of the following Oprating Systems do you need training on?], D4)/(COUNTA(Table1[Which of the following Oprating Systems do you need training on?])+COUNTBLANK(Table1[Which of the following Oprating Systems do you need training on?]))</f>
        <v>0</v>
      </c>
      <c r="H4" s="13" t="s">
        <v>50</v>
      </c>
      <c r="I4" s="5">
        <f>COUNTIF(Table1[Data Management],"Yes")/(COUNTA(Table1[Data Management])+COUNTBLANK(Table1[Data Management]))</f>
        <v>0.53333333333333333</v>
      </c>
      <c r="J4" s="5">
        <f>COUNTIF(Table1[Data Management4],"Yes")/(COUNTIF(Table1[Data Management4],"=Yes")+COUNTBLANK(Table1[Data Management4]))</f>
        <v>0.66666666666666663</v>
      </c>
    </row>
    <row r="5" spans="1:18" x14ac:dyDescent="0.25">
      <c r="A5" s="10" t="s">
        <v>57</v>
      </c>
      <c r="B5" s="7">
        <f>COUNTBLANK(Table1[How would you rate your knowledge and use of computer?])/(COUNTA(Table1[How would you rate your knowledge and use of computer?])+COUNTBLANK(Table1[How would you rate your knowledge and use of computer?]))</f>
        <v>2.2222222222222223E-2</v>
      </c>
      <c r="D5" s="10" t="s">
        <v>57</v>
      </c>
      <c r="E5" s="5">
        <f>COUNTBLANK(Table1[Which of the following Oprating Systems do you use at work?])/(COUNTA(Table1[Which of the following Oprating Systems do you use at work?])+COUNTBLANK(Table1[Which of the following Oprating Systems do you use at work?]))</f>
        <v>0</v>
      </c>
      <c r="F5" s="5">
        <f>COUNTIF(Table1[Which of the following Oprating Systems do you need training on?], D5)/(COUNTA(Table1[Which of the following Oprating Systems do you need training on?])+COUNTBLANK(Table1[Which of the following Oprating Systems do you need training on?]))</f>
        <v>0</v>
      </c>
    </row>
    <row r="7" spans="1:18" x14ac:dyDescent="0.25">
      <c r="B7" s="8"/>
      <c r="C7" s="8"/>
      <c r="D7" s="8"/>
      <c r="E7" s="8"/>
      <c r="F7" s="8"/>
      <c r="G7" s="8"/>
    </row>
    <row r="8" spans="1:18" x14ac:dyDescent="0.25">
      <c r="A8" s="5"/>
      <c r="H8" s="5"/>
    </row>
    <row r="11" spans="1:18" x14ac:dyDescent="0.25">
      <c r="E11" t="b">
        <v>0</v>
      </c>
    </row>
    <row r="12" spans="1:18" ht="45" x14ac:dyDescent="0.25">
      <c r="A12" s="11" t="s">
        <v>58</v>
      </c>
      <c r="B12" s="11" t="s">
        <v>68</v>
      </c>
      <c r="D12" s="11" t="s">
        <v>53</v>
      </c>
      <c r="E12" s="11" t="s">
        <v>67</v>
      </c>
      <c r="F12" s="11" t="s">
        <v>61</v>
      </c>
      <c r="G12" t="str">
        <f>IF(E11=TRUE,E12,F12)</f>
        <v>% needing software training</v>
      </c>
      <c r="J12" s="11"/>
      <c r="L12" s="11"/>
    </row>
    <row r="13" spans="1:18" ht="30" x14ac:dyDescent="0.25">
      <c r="A13" s="10" t="s">
        <v>26</v>
      </c>
      <c r="B13" s="5">
        <f>COUNTIF(Table1[Have you had formal training on all the skills/technologies?], "Yes")/(COUNTA(Table1[Have you had formal training on all the skills/technologies?])+COUNTBLANK(Table1[Have you had formal training on all the skills/technologies?]))</f>
        <v>0.17777777777777778</v>
      </c>
      <c r="D13" s="9" t="s">
        <v>16</v>
      </c>
      <c r="E13" s="5">
        <f>COUNTIF(Table1[Word Processor (e.g. Office Word)],"Yes")/(COUNTA(Table1[Word Processor (e.g. Office Word)])+COUNTBLANK(Table1[Word Processor (e.g. Office Word)]))</f>
        <v>0.9555555555555556</v>
      </c>
      <c r="F13" s="5">
        <f>COUNTIF(Table1[Word Processor (e.g. Office Word)5],"Yes")/(COUNTA(Table1[Word Processor (e.g. Office Word)5])+COUNTBLANK(Table1[Word Processor (e.g. Office Word)5]))</f>
        <v>0.24444444444444444</v>
      </c>
      <c r="G13" s="18">
        <f>IF($E$11=TRUE,E13,F13)</f>
        <v>0.24444444444444444</v>
      </c>
      <c r="J13" s="5"/>
      <c r="L13" s="9"/>
    </row>
    <row r="14" spans="1:18" ht="30" x14ac:dyDescent="0.25">
      <c r="A14" s="10" t="s">
        <v>27</v>
      </c>
      <c r="B14" s="5">
        <f>COUNTIF(Table1[Have you had formal training on all the skills/technologies?], "No")/(COUNTA(Table1[Have you had formal training on all the skills/technologies?])+COUNTBLANK(Table1[Have you had formal training on all the skills/technologies?]))</f>
        <v>0.77777777777777779</v>
      </c>
      <c r="D14" s="9" t="s">
        <v>17</v>
      </c>
      <c r="E14" s="5">
        <f>COUNTIF(Table1[Spreadsheet (e.g. Office Excel)],"Yes")/(COUNTA(Table1[Spreadsheet (e.g. Office Excel)])+COUNTBLANK(Table1[Spreadsheet (e.g. Office Excel)]))</f>
        <v>0.84444444444444444</v>
      </c>
      <c r="F14" s="5">
        <f>COUNTIF(Table1[Spreadsheet (e.g. Office Excel)6],"Yes")/(COUNTA(Table1[Spreadsheet (e.g. Office Excel)6])+COUNTBLANK(Table1[Spreadsheet (e.g. Office Excel)6]))</f>
        <v>0.6</v>
      </c>
      <c r="G14" s="18">
        <f t="shared" ref="G14:G19" si="0">IF($E$11=TRUE,E14,F14)</f>
        <v>0.6</v>
      </c>
      <c r="J14" s="5"/>
      <c r="L14" s="9"/>
    </row>
    <row r="15" spans="1:18" x14ac:dyDescent="0.25">
      <c r="A15" s="10" t="s">
        <v>57</v>
      </c>
      <c r="B15" s="5">
        <f>COUNTBLANK(Table1[Have you had formal training on all the skills/technologies?])/(COUNTA(Table1[Have you had formal training on all the skills/technologies?])+COUNTBLANK(Table1[Have you had formal training on all the skills/technologies?]))</f>
        <v>4.4444444444444446E-2</v>
      </c>
      <c r="D15" s="9" t="s">
        <v>18</v>
      </c>
      <c r="E15" s="5">
        <f>COUNTIF(Table1[PowerPoint],"Yes")/(COUNTA(Table1[PowerPoint])+COUNTBLANK(Table1[PowerPoint]))</f>
        <v>0.9555555555555556</v>
      </c>
      <c r="F15" s="5">
        <f>COUNTIF(Table1[PowerPoint7],"Yes")/(COUNTA(Table1[PowerPoint7])+COUNTBLANK(Table1[PowerPoint7]))</f>
        <v>0.48888888888888887</v>
      </c>
      <c r="G15" s="18">
        <f t="shared" si="0"/>
        <v>0.48888888888888887</v>
      </c>
      <c r="J15" s="5"/>
      <c r="L15" s="9"/>
    </row>
    <row r="16" spans="1:18" ht="30" x14ac:dyDescent="0.25">
      <c r="D16" s="9" t="s">
        <v>19</v>
      </c>
      <c r="E16" s="5">
        <f>COUNTIF(Table1[Database (e.g. Office Access)],"Yes")/(COUNTA(Table1[Database (e.g. Office Access)])+COUNTBLANK(Table1[Database (e.g. Office Access)]))</f>
        <v>0.31111111111111112</v>
      </c>
      <c r="F16" s="5">
        <f>COUNTIF(Table1[Database (e.g. Office Access)8],"Yes")/(COUNTA(Table1[Database (e.g. Office Access)8])+COUNTBLANK(Table1[Database (e.g. Office Access)8]))</f>
        <v>0.64444444444444449</v>
      </c>
      <c r="G16" s="18">
        <f t="shared" si="0"/>
        <v>0.64444444444444449</v>
      </c>
      <c r="L16" s="9"/>
    </row>
    <row r="17" spans="1:13" x14ac:dyDescent="0.25">
      <c r="D17" s="9" t="s">
        <v>20</v>
      </c>
      <c r="E17" s="5">
        <f>COUNTIF(Table1[Epi Info],"Yes")/(COUNTA(Table1[Epi Info])+COUNTBLANK(Table1[Epi Info]))</f>
        <v>0.2</v>
      </c>
      <c r="F17" s="5">
        <f>COUNTIF(Table1[Epi Info9],"Yes")/(COUNTA(Table1[Epi Info9])+COUNTBLANK(Table1[Epi Info9]))</f>
        <v>0.66666666666666663</v>
      </c>
      <c r="G17" s="18">
        <f t="shared" si="0"/>
        <v>0.66666666666666663</v>
      </c>
      <c r="L17" s="9"/>
    </row>
    <row r="18" spans="1:13" x14ac:dyDescent="0.25">
      <c r="D18" s="9" t="s">
        <v>21</v>
      </c>
      <c r="E18" s="5">
        <f>COUNTIF(Table1[GIS],"Yes")/(COUNTA(Table1[GIS])+COUNTBLANK(Table1[GIS]))</f>
        <v>0.17777777777777778</v>
      </c>
      <c r="F18" s="5">
        <f>COUNTIF(Table1[GIS10],"Yes")/(COUNTA(Table1[GIS10])+COUNTBLANK(Table1[GIS10]))</f>
        <v>0.64444444444444449</v>
      </c>
      <c r="G18" s="18">
        <f t="shared" si="0"/>
        <v>0.64444444444444449</v>
      </c>
      <c r="L18" s="9"/>
    </row>
    <row r="19" spans="1:13" x14ac:dyDescent="0.25">
      <c r="D19" s="9" t="s">
        <v>22</v>
      </c>
      <c r="E19" s="5">
        <f>COUNTIF(Table1[DHIS],"Yes")/(COUNTA(Table1[DHIS])+COUNTBLANK(Table1[DHIS]))</f>
        <v>6.6666666666666666E-2</v>
      </c>
      <c r="F19" s="5">
        <f>COUNTIF(Table1[DHIS11],"Yes")/(COUNTA(Table1[DHIS11])+COUNTBLANK(Table1[DHIS11]))</f>
        <v>0.17777777777777778</v>
      </c>
      <c r="G19" s="18">
        <f t="shared" si="0"/>
        <v>0.17777777777777778</v>
      </c>
      <c r="K19" s="4"/>
      <c r="L19" s="9"/>
    </row>
    <row r="23" spans="1:13" s="12" customFormat="1" ht="60" x14ac:dyDescent="0.25">
      <c r="A23" s="11" t="s">
        <v>8</v>
      </c>
      <c r="B23" s="11" t="s">
        <v>62</v>
      </c>
      <c r="D23" s="11" t="s">
        <v>9</v>
      </c>
      <c r="E23" s="11" t="s">
        <v>63</v>
      </c>
      <c r="F23" s="11"/>
      <c r="H23" s="11" t="s">
        <v>10</v>
      </c>
      <c r="I23" s="11" t="s">
        <v>69</v>
      </c>
      <c r="J23" s="11"/>
      <c r="L23" s="11" t="s">
        <v>11</v>
      </c>
      <c r="M23" s="11" t="s">
        <v>70</v>
      </c>
    </row>
    <row r="24" spans="1:13" x14ac:dyDescent="0.25">
      <c r="A24" s="15" t="s">
        <v>32</v>
      </c>
      <c r="B24" s="5">
        <f>COUNTIF(Table1[How many hours in a day can you dedicate to learning],Analysis!A24)/(COUNTA(Table1[How many hours in a day can you dedicate to learning])+COUNTBLANK(Table1[How many hours in a day can you dedicate to learning]))</f>
        <v>0.64444444444444449</v>
      </c>
      <c r="D24" s="10" t="s">
        <v>35</v>
      </c>
      <c r="E24" s="5">
        <f>COUNTIF(Table1[Which delivery mode would you prefer], Analysis!D24)/(COUNTA(Table1[Which delivery mode would you prefer])+COUNTBLANK(Table1[Which delivery mode would you prefer]))</f>
        <v>0.31111111111111112</v>
      </c>
      <c r="F24" s="5"/>
      <c r="H24" s="16">
        <v>1</v>
      </c>
      <c r="I24" s="5">
        <f>COUNTIF(Table1[How many days are you able to dedicate to the training?],H24)/(COUNTA(Table1[How many days are you able to dedicate to the training?])+COUNTBLANK(Table1[How many days are you able to dedicate to the training?]))</f>
        <v>0.2</v>
      </c>
      <c r="J24" s="5"/>
      <c r="L24" t="s">
        <v>26</v>
      </c>
      <c r="M24" s="5">
        <f>COUNTIF(Table1[Are you able to pay for training?], Analysis!L24)/(COUNTA(Table1[Are you able to pay for training?])+COUNTBLANK(Table1[Are you able to pay for training?]))</f>
        <v>0.44444444444444442</v>
      </c>
    </row>
    <row r="25" spans="1:13" x14ac:dyDescent="0.25">
      <c r="A25" s="15" t="s">
        <v>29</v>
      </c>
      <c r="B25" s="5">
        <f>COUNTIF(Table1[How many hours in a day can you dedicate to learning],Analysis!A25)/(COUNTA(Table1[How many hours in a day can you dedicate to learning])+COUNTBLANK(Table1[How many hours in a day can you dedicate to learning]))</f>
        <v>0.26666666666666666</v>
      </c>
      <c r="D25" s="10" t="s">
        <v>37</v>
      </c>
      <c r="E25" s="5">
        <f>COUNTIF(Table1[Which delivery mode would you prefer], Analysis!D25)/(COUNTA(Table1[Which delivery mode would you prefer])+COUNTBLANK(Table1[Which delivery mode would you prefer]))</f>
        <v>8.8888888888888892E-2</v>
      </c>
      <c r="F25" s="5"/>
      <c r="H25" s="16">
        <v>2</v>
      </c>
      <c r="I25" s="5">
        <f>COUNTIF(Table1[How many days are you able to dedicate to the training?],H25)/(COUNTA(Table1[How many days are you able to dedicate to the training?])+COUNTBLANK(Table1[How many days are you able to dedicate to the training?]))</f>
        <v>0.28888888888888886</v>
      </c>
      <c r="J25" s="5"/>
      <c r="L25" t="s">
        <v>27</v>
      </c>
      <c r="M25" s="5">
        <f>COUNTIF(Table1[Are you able to pay for training?], Analysis!L25)/(COUNTA(Table1[Are you able to pay for training?])+COUNTBLANK(Table1[Are you able to pay for training?]))</f>
        <v>0.48888888888888887</v>
      </c>
    </row>
    <row r="26" spans="1:13" x14ac:dyDescent="0.25">
      <c r="A26" s="10" t="s">
        <v>38</v>
      </c>
      <c r="B26" s="5">
        <f>COUNTIF(Table1[How many hours in a day can you dedicate to learning],Analysis!A26)/(COUNTA(Table1[How many hours in a day can you dedicate to learning])+COUNTBLANK(Table1[How many hours in a day can you dedicate to learning]))</f>
        <v>4.4444444444444446E-2</v>
      </c>
      <c r="D26" s="10" t="s">
        <v>30</v>
      </c>
      <c r="E26" s="5">
        <f>COUNTIF(Table1[Which delivery mode would you prefer], Analysis!D26)/(COUNTA(Table1[Which delivery mode would you prefer])+COUNTBLANK(Table1[Which delivery mode would you prefer]))</f>
        <v>0.57777777777777772</v>
      </c>
      <c r="F26" s="5"/>
      <c r="H26" s="16">
        <v>3</v>
      </c>
      <c r="I26" s="5">
        <f>COUNTIF(Table1[How many days are you able to dedicate to the training?],H26)/(COUNTA(Table1[How many days are you able to dedicate to the training?])+COUNTBLANK(Table1[How many days are you able to dedicate to the training?]))</f>
        <v>0.46666666666666667</v>
      </c>
      <c r="J26" s="5"/>
      <c r="L26" t="s">
        <v>57</v>
      </c>
      <c r="M26" s="5">
        <f>COUNTBLANK(Table1[Are you able to pay for training?])/(COUNTA(Table1[Are you able to pay for training?])+COUNTBLANK(Table1[Are you able to pay for training?]))</f>
        <v>6.6666666666666666E-2</v>
      </c>
    </row>
    <row r="27" spans="1:13" x14ac:dyDescent="0.25">
      <c r="A27" s="10" t="s">
        <v>57</v>
      </c>
      <c r="B27" s="5">
        <f>COUNTBLANK(Table1[How many hours in a day can you dedicate to learning])/(COUNTA(Table1[How many hours in a day can you dedicate to learning])+COUNTBLANK(Table1[How many hours in a day can you dedicate to learning]))</f>
        <v>4.4444444444444446E-2</v>
      </c>
      <c r="D27" s="10" t="s">
        <v>57</v>
      </c>
      <c r="E27" s="5">
        <f>COUNTBLANK(Table1[Which delivery mode would you prefer])/(COUNTA(Table1[Which delivery mode would you prefer])+COUNTBLANK(Table1[Which delivery mode would you prefer]))</f>
        <v>2.2222222222222223E-2</v>
      </c>
      <c r="F27" s="5"/>
      <c r="H27" s="17" t="s">
        <v>57</v>
      </c>
      <c r="I27" s="5">
        <f>COUNTBLANK(Table1[How many days are you able to dedicate to the training?])/(COUNTA(Table1[How many days are you able to dedicate to the training?])+COUNTBLANK(Table1[How many days are you able to dedicate to the training?]))</f>
        <v>4.4444444444444446E-2</v>
      </c>
      <c r="J27" s="5"/>
    </row>
    <row r="33" spans="1:7" ht="45" x14ac:dyDescent="0.25">
      <c r="A33" s="11" t="s">
        <v>23</v>
      </c>
      <c r="B33" s="12" t="s">
        <v>64</v>
      </c>
      <c r="C33" s="12"/>
    </row>
    <row r="34" spans="1:7" x14ac:dyDescent="0.25">
      <c r="A34" s="10" t="s">
        <v>31</v>
      </c>
      <c r="B34" s="5">
        <f>COUNTIF(Table1[How much in thousands are you willing to pay?],Analysis!A34)/(COUNTA(Table1[How much in thousands are you willing to pay?])+COUNTBLANK(Table1[How much in thousands are you willing to pay?]))</f>
        <v>0.53333333333333333</v>
      </c>
      <c r="E34" s="26" t="s">
        <v>72</v>
      </c>
      <c r="F34" s="26"/>
      <c r="G34" s="21">
        <f>(B34*20+(B35+B36)*30)</f>
        <v>14</v>
      </c>
    </row>
    <row r="35" spans="1:7" x14ac:dyDescent="0.25">
      <c r="A35" s="10" t="s">
        <v>36</v>
      </c>
      <c r="B35" s="5">
        <f>COUNTIF(Table1[How much in thousands are you willing to pay?],Analysis!A35)/(COUNTA(Table1[How much in thousands are you willing to pay?])+COUNTBLANK(Table1[How much in thousands are you willing to pay?]))</f>
        <v>8.8888888888888892E-2</v>
      </c>
      <c r="E35" s="26" t="s">
        <v>71</v>
      </c>
      <c r="F35" s="26"/>
      <c r="G35" s="19">
        <f>SUMPRODUCT(H24:H26,I24:I26)</f>
        <v>2.1777777777777776</v>
      </c>
    </row>
    <row r="36" spans="1:7" x14ac:dyDescent="0.25">
      <c r="A36" s="10" t="s">
        <v>39</v>
      </c>
      <c r="B36" s="5">
        <f>COUNTIF(Table1[How much in thousands are you willing to pay?],Analysis!A36)/(COUNTA(Table1[How much in thousands are you willing to pay?])+COUNTBLANK(Table1[How much in thousands are you willing to pay?]))</f>
        <v>2.2222222222222223E-2</v>
      </c>
      <c r="E36" s="26" t="s">
        <v>73</v>
      </c>
      <c r="F36" s="26"/>
      <c r="G36" s="20">
        <f>3*B24+6*B25+8*B26</f>
        <v>3.8888888888888893</v>
      </c>
    </row>
    <row r="37" spans="1:7" x14ac:dyDescent="0.25">
      <c r="A37" s="10" t="s">
        <v>57</v>
      </c>
      <c r="B37" s="5">
        <f>COUNTBLANK(Table1[How much in thousands are you willing to pay?])/(COUNTA(Table1[How much in thousands are you willing to pay?])+COUNTBLANK(Table1[How much in thousands are you willing to pay?]))</f>
        <v>0.35555555555555557</v>
      </c>
      <c r="E37" s="26" t="s">
        <v>77</v>
      </c>
      <c r="F37" s="26"/>
      <c r="G37">
        <f>COUNTA(Table1[How would you rate your knowledge and use of computer?])+COUNTBLANK(Table1[How would you rate your knowledge and use of computer?])</f>
        <v>45</v>
      </c>
    </row>
    <row r="41" spans="1:7" ht="36.75" x14ac:dyDescent="0.25">
      <c r="A41" s="6" t="str">
        <f>_xlfn.CONCAT("Only ", TEXT(B4, "0%"), " of respondents say they have advanced computer skills")</f>
        <v>Only 20% of respondents say they have advanced computer skills</v>
      </c>
    </row>
    <row r="42" spans="1:7" ht="24.75" x14ac:dyDescent="0.25">
      <c r="A42" s="6" t="str">
        <f>_xlfn.CONCAT(TEXT(E2,"0%"), " of respondents use Microsoft Windows at work")</f>
        <v>100% of respondents use Microsoft Windows at work</v>
      </c>
    </row>
    <row r="43" spans="1:7" ht="24.75" x14ac:dyDescent="0.25">
      <c r="A43" s="6" t="str">
        <f>_xlfn.CONCAT(TEXT(B14, "0%"), " of respondents are yet to recieve training")</f>
        <v>78% of respondents are yet to recieve training</v>
      </c>
    </row>
    <row r="44" spans="1:7" ht="48.75" x14ac:dyDescent="0.25">
      <c r="A44" s="6" t="str">
        <f>_xlfn.CONCAT(TEXT(E26, "0%"), " of respondents want online and classroom sessions in a training program")</f>
        <v>58% of respondents want online and classroom sessions in a training program</v>
      </c>
    </row>
  </sheetData>
  <mergeCells count="4">
    <mergeCell ref="E34:F34"/>
    <mergeCell ref="E35:F35"/>
    <mergeCell ref="E36:F36"/>
    <mergeCell ref="E37:F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A65EB-E8EC-41C4-8851-D22530594B73}">
  <sheetPr>
    <pageSetUpPr fitToPage="1"/>
  </sheetPr>
  <dimension ref="A1"/>
  <sheetViews>
    <sheetView showGridLines="0" tabSelected="1" topLeftCell="A45" zoomScaleNormal="100" workbookViewId="0">
      <selection activeCell="U23" sqref="U23"/>
    </sheetView>
  </sheetViews>
  <sheetFormatPr defaultRowHeight="15" x14ac:dyDescent="0.25"/>
  <sheetData/>
  <sheetProtection algorithmName="SHA-512" hashValue="PK5i7cHueU/ZKjdrD3DZYu54e0EcpAIEV6tnP0XwUNiO93UjOFC5geWCngTG7iM+sZBJ4xmCRgQAF4i9Cwixgw==" saltValue="EVp3uyqJVOpdv1kXsnIuVQ==" spinCount="100000" sheet="1" objects="1" scenarios="1"/>
  <pageMargins left="0.7" right="0.7" top="0.75" bottom="0.75" header="0.3" footer="0.3"/>
  <pageSetup scale="52" fitToHeight="0" orientation="portrait" r:id="rId1"/>
  <headerFooter>
    <oddHeader>&amp;RPrinted on &amp;D</oddHeader>
    <oddFooter>&amp;CCreated by Stephen Sani
©2020</oddFooter>
  </headerFooter>
  <colBreaks count="1" manualBreakCount="1">
    <brk id="19" max="8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52" r:id="rId4" name="Check Box 128">
              <controlPr defaultSize="0" autoFill="0" autoLine="0" autoPict="0">
                <anchor moveWithCells="1">
                  <from>
                    <xdr:col>1</xdr:col>
                    <xdr:colOff>114300</xdr:colOff>
                    <xdr:row>35</xdr:row>
                    <xdr:rowOff>152400</xdr:rowOff>
                  </from>
                  <to>
                    <xdr:col>2</xdr:col>
                    <xdr:colOff>381000</xdr:colOff>
                    <xdr:row>37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Sheet3</vt:lpstr>
      <vt:lpstr>Data</vt:lpstr>
      <vt:lpstr>Analysis</vt:lpstr>
      <vt:lpstr>Dashboard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</dc:creator>
  <cp:lastModifiedBy>Sani</cp:lastModifiedBy>
  <cp:lastPrinted>2021-01-06T12:02:21Z</cp:lastPrinted>
  <dcterms:created xsi:type="dcterms:W3CDTF">2021-01-01T09:17:16Z</dcterms:created>
  <dcterms:modified xsi:type="dcterms:W3CDTF">2021-04-12T20:38:41Z</dcterms:modified>
</cp:coreProperties>
</file>